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D2252A4F-9F97-4CC3-A3D0-825F5D5D3279}" xr6:coauthVersionLast="47" xr6:coauthVersionMax="47" xr10:uidLastSave="{1A01E136-DBA2-4658-8FD4-E777D5BEB1AA}"/>
  <bookViews>
    <workbookView xWindow="380" yWindow="380" windowWidth="14400" windowHeight="7360" xr2:uid="{1AD3F974-AA3C-4A84-A86A-3DB2B44A5CC5}"/>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D627" i="14"/>
  <c r="E627" i="14" s="1"/>
  <c r="D626" i="14"/>
  <c r="E626" i="14" s="1"/>
  <c r="D625" i="14"/>
  <c r="E625" i="14" s="1"/>
  <c r="D624" i="14"/>
  <c r="E624" i="14" s="1"/>
  <c r="D623" i="14"/>
  <c r="E623" i="14" s="1"/>
  <c r="D622" i="14"/>
  <c r="E622" i="14" s="1"/>
  <c r="E621" i="14"/>
  <c r="D621" i="14"/>
  <c r="D620" i="14"/>
  <c r="E620" i="14" s="1"/>
  <c r="D619" i="14"/>
  <c r="E619" i="14" s="1"/>
  <c r="D618" i="14"/>
  <c r="E618" i="14" s="1"/>
  <c r="D617" i="14"/>
  <c r="E617" i="14" s="1"/>
  <c r="D616" i="14"/>
  <c r="E616" i="14" s="1"/>
  <c r="D615" i="14"/>
  <c r="E615" i="14" s="1"/>
  <c r="D614" i="14"/>
  <c r="E614" i="14" s="1"/>
  <c r="D613" i="14"/>
  <c r="E613" i="14" s="1"/>
  <c r="D612" i="14"/>
  <c r="E612" i="14" s="1"/>
  <c r="D611" i="14"/>
  <c r="E611" i="14" s="1"/>
  <c r="D610" i="14"/>
  <c r="E610" i="14" s="1"/>
  <c r="D609" i="14"/>
  <c r="E609" i="14" s="1"/>
  <c r="D608" i="14"/>
  <c r="E608" i="14" s="1"/>
  <c r="D607" i="14"/>
  <c r="E607" i="14" s="1"/>
  <c r="D606" i="14"/>
  <c r="E606" i="14" s="1"/>
  <c r="D605" i="14"/>
  <c r="E605" i="14" s="1"/>
  <c r="D604" i="14"/>
  <c r="E604" i="14" s="1"/>
  <c r="D603" i="14"/>
  <c r="E603" i="14" s="1"/>
  <c r="D602" i="14"/>
  <c r="E602" i="14" s="1"/>
  <c r="D601" i="14"/>
  <c r="E601" i="14" s="1"/>
  <c r="D600" i="14"/>
  <c r="E600" i="14" s="1"/>
  <c r="D599" i="14"/>
  <c r="E599" i="14" s="1"/>
  <c r="D598" i="14"/>
  <c r="E598" i="14" s="1"/>
  <c r="E597" i="14"/>
  <c r="D597" i="14"/>
  <c r="D596" i="14"/>
  <c r="E596" i="14" s="1"/>
  <c r="D595" i="14"/>
  <c r="E595" i="14" s="1"/>
  <c r="D594" i="14"/>
  <c r="E594" i="14" s="1"/>
  <c r="D593" i="14"/>
  <c r="E593" i="14" s="1"/>
  <c r="D592" i="14"/>
  <c r="E592" i="14" s="1"/>
  <c r="D591" i="14"/>
  <c r="E591" i="14" s="1"/>
  <c r="D590" i="14"/>
  <c r="E590" i="14" s="1"/>
  <c r="E589" i="14"/>
  <c r="D589" i="14"/>
  <c r="D588" i="14"/>
  <c r="E588" i="14" s="1"/>
  <c r="D587" i="14"/>
  <c r="E587" i="14" s="1"/>
  <c r="D586" i="14"/>
  <c r="E586" i="14" s="1"/>
  <c r="D585" i="14"/>
  <c r="E585" i="14" s="1"/>
  <c r="D584" i="14"/>
  <c r="E584" i="14" s="1"/>
  <c r="D583" i="14"/>
  <c r="E583" i="14" s="1"/>
  <c r="D582" i="14"/>
  <c r="E582" i="14" s="1"/>
  <c r="D581" i="14"/>
  <c r="E581" i="14" s="1"/>
  <c r="D580" i="14"/>
  <c r="E580" i="14" s="1"/>
  <c r="D579" i="14"/>
  <c r="E579" i="14" s="1"/>
  <c r="D578" i="14"/>
  <c r="E578" i="14" s="1"/>
  <c r="D577" i="14"/>
  <c r="E577" i="14" s="1"/>
  <c r="D576" i="14"/>
  <c r="E576" i="14" s="1"/>
  <c r="D575" i="14"/>
  <c r="E575" i="14" s="1"/>
  <c r="D574" i="14"/>
  <c r="E574" i="14" s="1"/>
  <c r="D573" i="14"/>
  <c r="E573" i="14" s="1"/>
  <c r="D572" i="14"/>
  <c r="E572" i="14" s="1"/>
  <c r="D571" i="14"/>
  <c r="E571" i="14" s="1"/>
  <c r="D570" i="14"/>
  <c r="E570" i="14" s="1"/>
  <c r="D569" i="14"/>
  <c r="E569" i="14" s="1"/>
  <c r="D568" i="14"/>
  <c r="E568" i="14" s="1"/>
  <c r="D567" i="14"/>
  <c r="E567" i="14" s="1"/>
  <c r="D566" i="14"/>
  <c r="E566" i="14" s="1"/>
  <c r="E565" i="14"/>
  <c r="D565" i="14"/>
  <c r="D564" i="14"/>
  <c r="E564" i="14" s="1"/>
  <c r="D563" i="14"/>
  <c r="E563" i="14" s="1"/>
  <c r="D562" i="14"/>
  <c r="E562" i="14" s="1"/>
  <c r="D561" i="14"/>
  <c r="E561" i="14" s="1"/>
  <c r="D560" i="14"/>
  <c r="E560" i="14" s="1"/>
  <c r="D559" i="14"/>
  <c r="E559" i="14" s="1"/>
  <c r="D558" i="14"/>
  <c r="E558" i="14" s="1"/>
  <c r="E557" i="14"/>
  <c r="D557" i="14"/>
  <c r="D556" i="14"/>
  <c r="E556" i="14" s="1"/>
  <c r="D555" i="14"/>
  <c r="E555" i="14" s="1"/>
  <c r="D554" i="14"/>
  <c r="E554" i="14" s="1"/>
  <c r="D553" i="14"/>
  <c r="E553" i="14" s="1"/>
  <c r="D552" i="14"/>
  <c r="E552" i="14" s="1"/>
  <c r="D551" i="14"/>
  <c r="E551" i="14" s="1"/>
  <c r="D550" i="14"/>
  <c r="E550" i="14" s="1"/>
  <c r="D549" i="14"/>
  <c r="E549" i="14" s="1"/>
  <c r="D548" i="14"/>
  <c r="E548" i="14" s="1"/>
  <c r="D547" i="14"/>
  <c r="E547" i="14" s="1"/>
  <c r="D546" i="14"/>
  <c r="E546" i="14" s="1"/>
  <c r="D545" i="14"/>
  <c r="E545" i="14" s="1"/>
  <c r="D544" i="14"/>
  <c r="E544" i="14" s="1"/>
  <c r="D543" i="14"/>
  <c r="E543" i="14" s="1"/>
  <c r="D542" i="14"/>
  <c r="E542" i="14" s="1"/>
  <c r="D541" i="14"/>
  <c r="E541" i="14" s="1"/>
  <c r="D540" i="14"/>
  <c r="E540" i="14" s="1"/>
  <c r="D539" i="14"/>
  <c r="E539" i="14" s="1"/>
  <c r="D538" i="14"/>
  <c r="E538" i="14" s="1"/>
  <c r="D537" i="14"/>
  <c r="E537" i="14" s="1"/>
  <c r="D536" i="14"/>
  <c r="E536" i="14" s="1"/>
  <c r="D535" i="14"/>
  <c r="E535" i="14" s="1"/>
  <c r="D534" i="14"/>
  <c r="E534" i="14" s="1"/>
  <c r="E533" i="14"/>
  <c r="D533" i="14"/>
  <c r="D532" i="14"/>
  <c r="E532" i="14" s="1"/>
  <c r="D531" i="14"/>
  <c r="E531" i="14" s="1"/>
  <c r="D530" i="14"/>
  <c r="E530" i="14" s="1"/>
  <c r="D529" i="14"/>
  <c r="E529" i="14" s="1"/>
  <c r="D528" i="14"/>
  <c r="E528" i="14" s="1"/>
  <c r="D527" i="14"/>
  <c r="E527" i="14" s="1"/>
  <c r="D526" i="14"/>
  <c r="E526" i="14" s="1"/>
  <c r="E525" i="14"/>
  <c r="D525" i="14"/>
  <c r="D524" i="14"/>
  <c r="E524" i="14" s="1"/>
  <c r="D523" i="14"/>
  <c r="E523" i="14" s="1"/>
  <c r="D522" i="14"/>
  <c r="E522" i="14" s="1"/>
  <c r="D521" i="14"/>
  <c r="E521" i="14" s="1"/>
  <c r="D520" i="14"/>
  <c r="E520" i="14" s="1"/>
  <c r="D519" i="14"/>
  <c r="E519" i="14" s="1"/>
  <c r="D518" i="14"/>
  <c r="E518" i="14" s="1"/>
  <c r="D517" i="14"/>
  <c r="E517" i="14" s="1"/>
  <c r="D516" i="14"/>
  <c r="E516" i="14" s="1"/>
  <c r="D515" i="14"/>
  <c r="E515" i="14" s="1"/>
  <c r="D514" i="14"/>
  <c r="E514" i="14" s="1"/>
  <c r="D513" i="14"/>
  <c r="E513" i="14" s="1"/>
  <c r="D512" i="14"/>
  <c r="E512" i="14" s="1"/>
  <c r="D511" i="14"/>
  <c r="E511" i="14" s="1"/>
  <c r="D510" i="14"/>
  <c r="E510" i="14" s="1"/>
  <c r="D509" i="14"/>
  <c r="E509" i="14" s="1"/>
  <c r="D508" i="14"/>
  <c r="E508" i="14" s="1"/>
  <c r="D507" i="14"/>
  <c r="E507" i="14" s="1"/>
  <c r="D506" i="14"/>
  <c r="E506" i="14" s="1"/>
  <c r="D505" i="14"/>
  <c r="E505" i="14" s="1"/>
  <c r="D504" i="14"/>
  <c r="E504" i="14" s="1"/>
  <c r="D503" i="14"/>
  <c r="E503" i="14" s="1"/>
  <c r="D502" i="14"/>
  <c r="E502" i="14" s="1"/>
  <c r="E501" i="14"/>
  <c r="D501" i="14"/>
  <c r="D500" i="14"/>
  <c r="E500" i="14" s="1"/>
  <c r="D499" i="14"/>
  <c r="E499" i="14" s="1"/>
  <c r="D498" i="14"/>
  <c r="E498" i="14" s="1"/>
  <c r="D497" i="14"/>
  <c r="E497" i="14" s="1"/>
  <c r="D496" i="14"/>
  <c r="E496" i="14" s="1"/>
  <c r="D495" i="14"/>
  <c r="E495" i="14" s="1"/>
  <c r="D494" i="14"/>
  <c r="E494" i="14" s="1"/>
  <c r="E493" i="14"/>
  <c r="D493" i="14"/>
  <c r="D492" i="14"/>
  <c r="E492" i="14" s="1"/>
  <c r="D491" i="14"/>
  <c r="E491" i="14" s="1"/>
  <c r="D490" i="14"/>
  <c r="E490" i="14" s="1"/>
  <c r="D489" i="14"/>
  <c r="E489" i="14" s="1"/>
  <c r="D488" i="14"/>
  <c r="E488" i="14" s="1"/>
  <c r="D487" i="14"/>
  <c r="E487" i="14" s="1"/>
  <c r="D486" i="14"/>
  <c r="E486" i="14" s="1"/>
  <c r="D485" i="14"/>
  <c r="E485" i="14" s="1"/>
  <c r="D484" i="14"/>
  <c r="E484" i="14" s="1"/>
  <c r="D483" i="14"/>
  <c r="E483" i="14" s="1"/>
  <c r="D482" i="14"/>
  <c r="E482" i="14" s="1"/>
  <c r="D481" i="14"/>
  <c r="E481" i="14" s="1"/>
  <c r="D480" i="14"/>
  <c r="E480" i="14" s="1"/>
  <c r="D479" i="14"/>
  <c r="E479" i="14" s="1"/>
  <c r="D478" i="14"/>
  <c r="E478" i="14" s="1"/>
  <c r="D477" i="14"/>
  <c r="E477" i="14" s="1"/>
  <c r="D476" i="14"/>
  <c r="E476" i="14" s="1"/>
  <c r="D475" i="14"/>
  <c r="E475" i="14" s="1"/>
  <c r="D474" i="14"/>
  <c r="E474" i="14" s="1"/>
  <c r="D473" i="14"/>
  <c r="E473" i="14" s="1"/>
  <c r="D472" i="14"/>
  <c r="E472" i="14" s="1"/>
  <c r="D471" i="14"/>
  <c r="E471" i="14" s="1"/>
  <c r="D470" i="14"/>
  <c r="E470" i="14" s="1"/>
  <c r="E469" i="14"/>
  <c r="D469" i="14"/>
  <c r="D468" i="14"/>
  <c r="E468" i="14" s="1"/>
  <c r="D467" i="14"/>
  <c r="E467" i="14" s="1"/>
  <c r="D466" i="14"/>
  <c r="E466" i="14" s="1"/>
  <c r="D465" i="14"/>
  <c r="E465" i="14" s="1"/>
  <c r="D464" i="14"/>
  <c r="E464" i="14" s="1"/>
  <c r="D463" i="14"/>
  <c r="E463" i="14" s="1"/>
  <c r="D462" i="14"/>
  <c r="E462" i="14" s="1"/>
  <c r="D461" i="14"/>
  <c r="E461" i="14" s="1"/>
  <c r="D460" i="14"/>
  <c r="E460" i="14" s="1"/>
  <c r="D459" i="14"/>
  <c r="E459" i="14" s="1"/>
  <c r="D458" i="14"/>
  <c r="E458" i="14" s="1"/>
  <c r="D457" i="14"/>
  <c r="E457" i="14" s="1"/>
  <c r="D456" i="14"/>
  <c r="E456" i="14" s="1"/>
  <c r="D455" i="14"/>
  <c r="E455" i="14" s="1"/>
  <c r="D454" i="14"/>
  <c r="E454" i="14" s="1"/>
  <c r="D453" i="14"/>
  <c r="E453" i="14" s="1"/>
  <c r="D452" i="14"/>
  <c r="E452" i="14" s="1"/>
  <c r="D451" i="14"/>
  <c r="E451" i="14" s="1"/>
  <c r="D450" i="14"/>
  <c r="E450" i="14" s="1"/>
  <c r="D449" i="14"/>
  <c r="E449" i="14" s="1"/>
  <c r="D448" i="14"/>
  <c r="E448" i="14" s="1"/>
  <c r="D447" i="14"/>
  <c r="E447" i="14" s="1"/>
  <c r="D446" i="14"/>
  <c r="E446" i="14" s="1"/>
  <c r="E445" i="14"/>
  <c r="D445" i="14"/>
  <c r="D444" i="14"/>
  <c r="E444" i="14" s="1"/>
  <c r="D443" i="14"/>
  <c r="E443" i="14" s="1"/>
  <c r="D442" i="14"/>
  <c r="E442" i="14" s="1"/>
  <c r="D441" i="14"/>
  <c r="E441" i="14" s="1"/>
  <c r="D440" i="14"/>
  <c r="E440" i="14" s="1"/>
  <c r="D439" i="14"/>
  <c r="E439" i="14" s="1"/>
  <c r="D438" i="14"/>
  <c r="E438" i="14" s="1"/>
  <c r="D437" i="14"/>
  <c r="E437" i="14" s="1"/>
  <c r="D436" i="14"/>
  <c r="E436" i="14" s="1"/>
  <c r="E435" i="14"/>
  <c r="D435" i="14"/>
  <c r="D434" i="14"/>
  <c r="E434" i="14" s="1"/>
  <c r="D433" i="14"/>
  <c r="E433" i="14" s="1"/>
  <c r="D432" i="14"/>
  <c r="E432" i="14" s="1"/>
  <c r="D431" i="14"/>
  <c r="E431" i="14" s="1"/>
  <c r="D430" i="14"/>
  <c r="E430" i="14" s="1"/>
  <c r="E429" i="14"/>
  <c r="D429" i="14"/>
  <c r="D428" i="14"/>
  <c r="E428" i="14" s="1"/>
  <c r="D427" i="14"/>
  <c r="E427" i="14" s="1"/>
  <c r="D426" i="14"/>
  <c r="E426" i="14" s="1"/>
  <c r="D425" i="14"/>
  <c r="E425" i="14" s="1"/>
  <c r="D424" i="14"/>
  <c r="E424" i="14" s="1"/>
  <c r="D423" i="14"/>
  <c r="E423" i="14" s="1"/>
  <c r="D422" i="14"/>
  <c r="E422" i="14" s="1"/>
  <c r="E421" i="14"/>
  <c r="D421" i="14"/>
  <c r="D420" i="14"/>
  <c r="E420" i="14" s="1"/>
  <c r="E419" i="14"/>
  <c r="D419" i="14"/>
  <c r="D418" i="14"/>
  <c r="E418" i="14" s="1"/>
  <c r="D417" i="14"/>
  <c r="E417" i="14" s="1"/>
  <c r="D416" i="14"/>
  <c r="E416" i="14" s="1"/>
  <c r="D415" i="14"/>
  <c r="E415" i="14" s="1"/>
  <c r="D414" i="14"/>
  <c r="E414" i="14" s="1"/>
  <c r="D413" i="14"/>
  <c r="E413" i="14" s="1"/>
  <c r="D412" i="14"/>
  <c r="E412" i="14" s="1"/>
  <c r="D411" i="14"/>
  <c r="E411" i="14" s="1"/>
  <c r="D410" i="14"/>
  <c r="E410" i="14" s="1"/>
  <c r="D409" i="14"/>
  <c r="E409" i="14" s="1"/>
  <c r="D408" i="14"/>
  <c r="E408" i="14" s="1"/>
  <c r="D407" i="14"/>
  <c r="E407" i="14" s="1"/>
  <c r="D406" i="14"/>
  <c r="E406" i="14" s="1"/>
  <c r="E405" i="14"/>
  <c r="D405" i="14"/>
  <c r="D404" i="14"/>
  <c r="E404" i="14" s="1"/>
  <c r="D403" i="14"/>
  <c r="E403" i="14" s="1"/>
  <c r="D402" i="14"/>
  <c r="E402" i="14" s="1"/>
  <c r="D401" i="14"/>
  <c r="E401" i="14" s="1"/>
  <c r="D400" i="14"/>
  <c r="E400" i="14" s="1"/>
  <c r="D399" i="14"/>
  <c r="E399" i="14" s="1"/>
  <c r="D398" i="14"/>
  <c r="E398" i="14" s="1"/>
  <c r="D397" i="14"/>
  <c r="E397" i="14" s="1"/>
  <c r="D396" i="14"/>
  <c r="E396" i="14" s="1"/>
  <c r="D395" i="14"/>
  <c r="E395" i="14" s="1"/>
  <c r="D394" i="14"/>
  <c r="E394" i="14" s="1"/>
  <c r="D393" i="14"/>
  <c r="E393" i="14" s="1"/>
  <c r="D392" i="14"/>
  <c r="E392" i="14" s="1"/>
  <c r="D391" i="14"/>
  <c r="E391" i="14" s="1"/>
  <c r="D390" i="14"/>
  <c r="E390" i="14" s="1"/>
  <c r="D389" i="14"/>
  <c r="E389" i="14" s="1"/>
  <c r="D388" i="14"/>
  <c r="E388" i="14" s="1"/>
  <c r="D387" i="14"/>
  <c r="E387" i="14" s="1"/>
  <c r="D386" i="14"/>
  <c r="E386" i="14" s="1"/>
  <c r="D385" i="14"/>
  <c r="E385" i="14" s="1"/>
  <c r="D384" i="14"/>
  <c r="E384" i="14" s="1"/>
  <c r="D383" i="14"/>
  <c r="E383" i="14" s="1"/>
  <c r="D382" i="14"/>
  <c r="E382" i="14" s="1"/>
  <c r="E381" i="14"/>
  <c r="D381" i="14"/>
  <c r="D380" i="14"/>
  <c r="E380" i="14" s="1"/>
  <c r="D379" i="14"/>
  <c r="E379" i="14" s="1"/>
  <c r="D378" i="14"/>
  <c r="E378" i="14" s="1"/>
  <c r="D377" i="14"/>
  <c r="E377" i="14" s="1"/>
  <c r="D376" i="14"/>
  <c r="E376" i="14" s="1"/>
  <c r="D375" i="14"/>
  <c r="E375" i="14" s="1"/>
  <c r="D374" i="14"/>
  <c r="E374" i="14" s="1"/>
  <c r="D373" i="14"/>
  <c r="E373" i="14" s="1"/>
  <c r="D372" i="14"/>
  <c r="E372" i="14" s="1"/>
  <c r="E371" i="14"/>
  <c r="D371" i="14"/>
  <c r="D370" i="14"/>
  <c r="E370" i="14" s="1"/>
  <c r="D369" i="14"/>
  <c r="E369" i="14" s="1"/>
  <c r="D368" i="14"/>
  <c r="E368" i="14" s="1"/>
  <c r="D367" i="14"/>
  <c r="E367" i="14" s="1"/>
  <c r="D366" i="14"/>
  <c r="E366" i="14" s="1"/>
  <c r="E365" i="14"/>
  <c r="D365" i="14"/>
  <c r="D364" i="14"/>
  <c r="E364" i="14" s="1"/>
  <c r="D363" i="14"/>
  <c r="E363" i="14" s="1"/>
  <c r="D362" i="14"/>
  <c r="E362" i="14" s="1"/>
  <c r="D361" i="14"/>
  <c r="E361" i="14" s="1"/>
  <c r="D360" i="14"/>
  <c r="E360" i="14" s="1"/>
  <c r="D359" i="14"/>
  <c r="E359" i="14" s="1"/>
  <c r="D358" i="14"/>
  <c r="E358" i="14" s="1"/>
  <c r="E357" i="14"/>
  <c r="D357" i="14"/>
  <c r="D356" i="14"/>
  <c r="E356" i="14" s="1"/>
  <c r="E355" i="14"/>
  <c r="D355" i="14"/>
  <c r="D354" i="14"/>
  <c r="E354" i="14" s="1"/>
  <c r="D353" i="14"/>
  <c r="E353" i="14" s="1"/>
  <c r="D352" i="14"/>
  <c r="E352" i="14" s="1"/>
  <c r="D351" i="14"/>
  <c r="E351" i="14" s="1"/>
  <c r="D350" i="14"/>
  <c r="E350" i="14" s="1"/>
  <c r="D349" i="14"/>
  <c r="E349" i="14" s="1"/>
  <c r="D348" i="14"/>
  <c r="E348" i="14" s="1"/>
  <c r="D347" i="14"/>
  <c r="E347" i="14" s="1"/>
  <c r="D346" i="14"/>
  <c r="E346" i="14" s="1"/>
  <c r="D345" i="14"/>
  <c r="E345" i="14" s="1"/>
  <c r="D344" i="14"/>
  <c r="E344" i="14" s="1"/>
  <c r="D343" i="14"/>
  <c r="E343" i="14" s="1"/>
  <c r="D342" i="14"/>
  <c r="E342" i="14" s="1"/>
  <c r="E341" i="14"/>
  <c r="D341" i="14"/>
  <c r="D340" i="14"/>
  <c r="E340" i="14" s="1"/>
  <c r="D339" i="14"/>
  <c r="E339" i="14" s="1"/>
  <c r="D338" i="14"/>
  <c r="E338" i="14" s="1"/>
  <c r="D337" i="14"/>
  <c r="E337" i="14" s="1"/>
  <c r="D336" i="14"/>
  <c r="E336" i="14" s="1"/>
  <c r="D335" i="14"/>
  <c r="E335" i="14" s="1"/>
  <c r="D334" i="14"/>
  <c r="E334" i="14" s="1"/>
  <c r="D333" i="14"/>
  <c r="E333" i="14" s="1"/>
  <c r="D332" i="14"/>
  <c r="E332" i="14" s="1"/>
  <c r="D331" i="14"/>
  <c r="E331" i="14" s="1"/>
  <c r="D330" i="14"/>
  <c r="E330" i="14" s="1"/>
  <c r="D329" i="14"/>
  <c r="E329" i="14" s="1"/>
  <c r="D328" i="14"/>
  <c r="E328" i="14" s="1"/>
  <c r="D327" i="14"/>
  <c r="E327" i="14" s="1"/>
  <c r="D326" i="14"/>
  <c r="E326" i="14" s="1"/>
  <c r="D325" i="14"/>
  <c r="E325" i="14" s="1"/>
  <c r="D324" i="14"/>
  <c r="E324" i="14" s="1"/>
  <c r="D323" i="14"/>
  <c r="E323" i="14" s="1"/>
  <c r="D322" i="14"/>
  <c r="E322" i="14" s="1"/>
  <c r="D321" i="14"/>
  <c r="E321" i="14" s="1"/>
  <c r="D320" i="14"/>
  <c r="E320" i="14" s="1"/>
  <c r="D319" i="14"/>
  <c r="E319" i="14" s="1"/>
  <c r="D318" i="14"/>
  <c r="E318" i="14" s="1"/>
  <c r="E317" i="14"/>
  <c r="D317" i="14"/>
  <c r="D316" i="14"/>
  <c r="E316" i="14" s="1"/>
  <c r="D315" i="14"/>
  <c r="E315" i="14" s="1"/>
  <c r="D314" i="14"/>
  <c r="E314" i="14" s="1"/>
  <c r="D313" i="14"/>
  <c r="E313" i="14" s="1"/>
  <c r="D312" i="14"/>
  <c r="E312" i="14" s="1"/>
  <c r="D311" i="14"/>
  <c r="E311" i="14" s="1"/>
  <c r="D310" i="14"/>
  <c r="E310" i="14" s="1"/>
  <c r="D309" i="14"/>
  <c r="E309" i="14" s="1"/>
  <c r="D308" i="14"/>
  <c r="E308" i="14" s="1"/>
  <c r="E307" i="14"/>
  <c r="D307" i="14"/>
  <c r="D306" i="14"/>
  <c r="E306" i="14" s="1"/>
  <c r="D305" i="14"/>
  <c r="E305" i="14" s="1"/>
  <c r="D304" i="14"/>
  <c r="E304" i="14" s="1"/>
  <c r="D303" i="14"/>
  <c r="E303" i="14" s="1"/>
  <c r="D302" i="14"/>
  <c r="E302" i="14" s="1"/>
  <c r="E301" i="14"/>
  <c r="D301" i="14"/>
  <c r="D300" i="14"/>
  <c r="E300" i="14" s="1"/>
  <c r="D299" i="14"/>
  <c r="E299" i="14" s="1"/>
  <c r="D298" i="14"/>
  <c r="E298" i="14" s="1"/>
  <c r="D297" i="14"/>
  <c r="E297" i="14" s="1"/>
  <c r="D296" i="14"/>
  <c r="E296" i="14" s="1"/>
  <c r="D295" i="14"/>
  <c r="E295" i="14" s="1"/>
  <c r="D294" i="14"/>
  <c r="E294" i="14" s="1"/>
  <c r="E293" i="14"/>
  <c r="D293" i="14"/>
  <c r="D292" i="14"/>
  <c r="E292" i="14" s="1"/>
  <c r="E291" i="14"/>
  <c r="D291" i="14"/>
  <c r="D290" i="14"/>
  <c r="E290" i="14" s="1"/>
  <c r="D289" i="14"/>
  <c r="E289" i="14" s="1"/>
  <c r="D288" i="14"/>
  <c r="E288" i="14" s="1"/>
  <c r="D287" i="14"/>
  <c r="E287" i="14" s="1"/>
  <c r="D286" i="14"/>
  <c r="E286" i="14" s="1"/>
  <c r="D285" i="14"/>
  <c r="E285" i="14" s="1"/>
  <c r="E284" i="14"/>
  <c r="D284" i="14"/>
  <c r="D283" i="14"/>
  <c r="E283" i="14" s="1"/>
  <c r="D282" i="14"/>
  <c r="E282" i="14" s="1"/>
  <c r="D281" i="14"/>
  <c r="E281" i="14" s="1"/>
  <c r="D280" i="14"/>
  <c r="E280" i="14" s="1"/>
  <c r="D279" i="14"/>
  <c r="E279" i="14" s="1"/>
  <c r="D278" i="14"/>
  <c r="E278" i="14" s="1"/>
  <c r="D277" i="14"/>
  <c r="E277" i="14" s="1"/>
  <c r="D276" i="14"/>
  <c r="E276" i="14" s="1"/>
  <c r="D275" i="14"/>
  <c r="E275" i="14" s="1"/>
  <c r="E274" i="14"/>
  <c r="D274" i="14"/>
  <c r="D273" i="14"/>
  <c r="E273" i="14" s="1"/>
  <c r="D272" i="14"/>
  <c r="E272" i="14" s="1"/>
  <c r="D271" i="14"/>
  <c r="E271" i="14" s="1"/>
  <c r="D270" i="14"/>
  <c r="E270" i="14" s="1"/>
  <c r="D269" i="14"/>
  <c r="E269" i="14" s="1"/>
  <c r="E268" i="14"/>
  <c r="D268" i="14"/>
  <c r="D267" i="14"/>
  <c r="E267" i="14" s="1"/>
  <c r="D266" i="14"/>
  <c r="E266" i="14" s="1"/>
  <c r="D265" i="14"/>
  <c r="E265" i="14" s="1"/>
  <c r="D264" i="14"/>
  <c r="E264" i="14" s="1"/>
  <c r="D263" i="14"/>
  <c r="E263" i="14" s="1"/>
  <c r="D262" i="14"/>
  <c r="E262" i="14" s="1"/>
  <c r="D261" i="14"/>
  <c r="E261" i="14" s="1"/>
  <c r="D260" i="14"/>
  <c r="E260" i="14" s="1"/>
  <c r="D259" i="14"/>
  <c r="E259" i="14" s="1"/>
  <c r="E258" i="14"/>
  <c r="D258" i="14"/>
  <c r="D257" i="14"/>
  <c r="E257" i="14" s="1"/>
  <c r="D256" i="14"/>
  <c r="E256" i="14" s="1"/>
  <c r="D255" i="14"/>
  <c r="E255" i="14" s="1"/>
  <c r="D254" i="14"/>
  <c r="E254" i="14" s="1"/>
  <c r="D253" i="14"/>
  <c r="E253" i="14" s="1"/>
  <c r="E252" i="14"/>
  <c r="D252" i="14"/>
  <c r="D251" i="14"/>
  <c r="E251" i="14" s="1"/>
  <c r="D250" i="14"/>
  <c r="E250" i="14" s="1"/>
  <c r="D249" i="14"/>
  <c r="E249" i="14" s="1"/>
  <c r="D248" i="14"/>
  <c r="E248" i="14" s="1"/>
  <c r="D247" i="14"/>
  <c r="E247" i="14" s="1"/>
  <c r="D246" i="14"/>
  <c r="E246" i="14" s="1"/>
  <c r="D245" i="14"/>
  <c r="E245" i="14" s="1"/>
  <c r="D244" i="14"/>
  <c r="E244" i="14" s="1"/>
  <c r="D243" i="14"/>
  <c r="E243" i="14" s="1"/>
  <c r="E242" i="14"/>
  <c r="D242" i="14"/>
  <c r="D241" i="14"/>
  <c r="E241" i="14" s="1"/>
  <c r="D240" i="14"/>
  <c r="E240" i="14" s="1"/>
  <c r="D239" i="14"/>
  <c r="E239" i="14" s="1"/>
  <c r="D238" i="14"/>
  <c r="E238" i="14" s="1"/>
  <c r="D237" i="14"/>
  <c r="E237" i="14" s="1"/>
  <c r="E236" i="14"/>
  <c r="D236" i="14"/>
  <c r="D235" i="14"/>
  <c r="E235" i="14" s="1"/>
  <c r="D234" i="14"/>
  <c r="E234" i="14" s="1"/>
  <c r="D233" i="14"/>
  <c r="E233" i="14" s="1"/>
  <c r="D232" i="14"/>
  <c r="E232" i="14" s="1"/>
  <c r="D231" i="14"/>
  <c r="E231" i="14" s="1"/>
  <c r="D230" i="14"/>
  <c r="E230" i="14" s="1"/>
  <c r="D229" i="14"/>
  <c r="E229" i="14" s="1"/>
  <c r="D228" i="14"/>
  <c r="E228" i="14" s="1"/>
  <c r="D227" i="14"/>
  <c r="E227" i="14" s="1"/>
  <c r="E226" i="14"/>
  <c r="D226" i="14"/>
  <c r="D225" i="14"/>
  <c r="E225" i="14" s="1"/>
  <c r="D224" i="14"/>
  <c r="E224" i="14" s="1"/>
  <c r="D223" i="14"/>
  <c r="E223" i="14" s="1"/>
  <c r="D222" i="14"/>
  <c r="E222" i="14" s="1"/>
  <c r="D221" i="14"/>
  <c r="E221" i="14" s="1"/>
  <c r="E220" i="14"/>
  <c r="D220" i="14"/>
  <c r="D219" i="14"/>
  <c r="E219" i="14" s="1"/>
  <c r="D218" i="14"/>
  <c r="E218" i="14" s="1"/>
  <c r="D217" i="14"/>
  <c r="E217" i="14" s="1"/>
  <c r="D216" i="14"/>
  <c r="E216" i="14" s="1"/>
  <c r="D215" i="14"/>
  <c r="E215" i="14" s="1"/>
  <c r="D214" i="14"/>
  <c r="E214" i="14" s="1"/>
  <c r="D213" i="14"/>
  <c r="E213" i="14" s="1"/>
  <c r="D212" i="14"/>
  <c r="E212" i="14" s="1"/>
  <c r="D211" i="14"/>
  <c r="E211" i="14" s="1"/>
  <c r="E210" i="14"/>
  <c r="D210" i="14"/>
  <c r="D209" i="14"/>
  <c r="E209" i="14" s="1"/>
  <c r="D208" i="14"/>
  <c r="E208" i="14" s="1"/>
  <c r="D207" i="14"/>
  <c r="E207" i="14" s="1"/>
  <c r="D206" i="14"/>
  <c r="E206" i="14" s="1"/>
  <c r="D205" i="14"/>
  <c r="E205" i="14" s="1"/>
  <c r="E204" i="14"/>
  <c r="D204" i="14"/>
  <c r="D203" i="14"/>
  <c r="E203" i="14" s="1"/>
  <c r="D202" i="14"/>
  <c r="E202" i="14" s="1"/>
  <c r="D201" i="14"/>
  <c r="E201" i="14" s="1"/>
  <c r="D200" i="14"/>
  <c r="E200" i="14" s="1"/>
  <c r="D199" i="14"/>
  <c r="E199" i="14" s="1"/>
  <c r="D198" i="14"/>
  <c r="E198" i="14" s="1"/>
  <c r="D197" i="14"/>
  <c r="E197" i="14" s="1"/>
  <c r="D196" i="14"/>
  <c r="E196" i="14" s="1"/>
  <c r="D195" i="14"/>
  <c r="E195" i="14" s="1"/>
  <c r="E194" i="14"/>
  <c r="D194" i="14"/>
  <c r="D193" i="14"/>
  <c r="E193" i="14" s="1"/>
  <c r="D192" i="14"/>
  <c r="E192" i="14" s="1"/>
  <c r="D191" i="14"/>
  <c r="E191" i="14" s="1"/>
  <c r="D190" i="14"/>
  <c r="E190" i="14" s="1"/>
  <c r="D189" i="14"/>
  <c r="E189" i="14" s="1"/>
  <c r="E188" i="14"/>
  <c r="D188" i="14"/>
  <c r="D187" i="14"/>
  <c r="E187" i="14" s="1"/>
  <c r="D186" i="14"/>
  <c r="E186" i="14" s="1"/>
  <c r="D185" i="14"/>
  <c r="E185" i="14" s="1"/>
  <c r="D184" i="14"/>
  <c r="E184" i="14" s="1"/>
  <c r="D183" i="14"/>
  <c r="E183" i="14" s="1"/>
  <c r="D182" i="14"/>
  <c r="E182" i="14" s="1"/>
  <c r="D181" i="14"/>
  <c r="E181" i="14" s="1"/>
  <c r="D180" i="14"/>
  <c r="E180" i="14" s="1"/>
  <c r="D179" i="14"/>
  <c r="E179" i="14" s="1"/>
  <c r="E178" i="14"/>
  <c r="D178" i="14"/>
  <c r="D177" i="14"/>
  <c r="E177" i="14" s="1"/>
  <c r="D176" i="14"/>
  <c r="E176" i="14" s="1"/>
  <c r="D175" i="14"/>
  <c r="E175" i="14" s="1"/>
  <c r="D174" i="14"/>
  <c r="E174" i="14" s="1"/>
  <c r="D173" i="14"/>
  <c r="E173" i="14" s="1"/>
  <c r="E172" i="14"/>
  <c r="D172" i="14"/>
  <c r="D171" i="14"/>
  <c r="E171" i="14" s="1"/>
  <c r="D170" i="14"/>
  <c r="E170" i="14" s="1"/>
  <c r="D169" i="14"/>
  <c r="E169" i="14" s="1"/>
  <c r="D168" i="14"/>
  <c r="E168" i="14" s="1"/>
  <c r="D167" i="14"/>
  <c r="E167" i="14" s="1"/>
  <c r="D166" i="14"/>
  <c r="E166" i="14" s="1"/>
  <c r="D165" i="14"/>
  <c r="E165" i="14" s="1"/>
  <c r="D164" i="14"/>
  <c r="E164" i="14" s="1"/>
  <c r="D163" i="14"/>
  <c r="E163" i="14" s="1"/>
  <c r="E162" i="14"/>
  <c r="D162" i="14"/>
  <c r="D161" i="14"/>
  <c r="E161" i="14" s="1"/>
  <c r="D160" i="14"/>
  <c r="E160" i="14" s="1"/>
  <c r="D159" i="14"/>
  <c r="E159" i="14" s="1"/>
  <c r="D158" i="14"/>
  <c r="E158" i="14" s="1"/>
  <c r="D157" i="14"/>
  <c r="E157" i="14" s="1"/>
  <c r="E156" i="14"/>
  <c r="D156" i="14"/>
  <c r="D155" i="14"/>
  <c r="E155" i="14" s="1"/>
  <c r="D154" i="14"/>
  <c r="E154" i="14" s="1"/>
  <c r="D153" i="14"/>
  <c r="E153" i="14" s="1"/>
  <c r="D152" i="14"/>
  <c r="E152" i="14" s="1"/>
  <c r="D151" i="14"/>
  <c r="E151" i="14" s="1"/>
  <c r="D150" i="14"/>
  <c r="E150" i="14" s="1"/>
  <c r="D149" i="14"/>
  <c r="E149" i="14" s="1"/>
  <c r="D148" i="14"/>
  <c r="E148" i="14" s="1"/>
  <c r="D147" i="14"/>
  <c r="E147" i="14" s="1"/>
  <c r="E146" i="14"/>
  <c r="D146" i="14"/>
  <c r="D145" i="14"/>
  <c r="E145" i="14" s="1"/>
  <c r="D144" i="14"/>
  <c r="E144" i="14" s="1"/>
  <c r="D143" i="14"/>
  <c r="E143" i="14" s="1"/>
  <c r="D142" i="14"/>
  <c r="E142" i="14" s="1"/>
  <c r="D141" i="14"/>
  <c r="E141" i="14" s="1"/>
  <c r="E140" i="14"/>
  <c r="D140" i="14"/>
  <c r="D139" i="14"/>
  <c r="E139" i="14" s="1"/>
  <c r="D138" i="14"/>
  <c r="E138" i="14" s="1"/>
  <c r="D137" i="14"/>
  <c r="E137" i="14" s="1"/>
  <c r="D136" i="14"/>
  <c r="E136" i="14" s="1"/>
  <c r="D135" i="14"/>
  <c r="E135" i="14" s="1"/>
  <c r="D134" i="14"/>
  <c r="E134" i="14" s="1"/>
  <c r="D133" i="14"/>
  <c r="E133" i="14" s="1"/>
  <c r="D132" i="14"/>
  <c r="E132" i="14" s="1"/>
  <c r="D131" i="14"/>
  <c r="E131" i="14" s="1"/>
  <c r="E130" i="14"/>
  <c r="D130" i="14"/>
  <c r="D129" i="14"/>
  <c r="E129" i="14" s="1"/>
  <c r="D128" i="14"/>
  <c r="E128" i="14" s="1"/>
  <c r="D127" i="14"/>
  <c r="E127" i="14" s="1"/>
  <c r="D126" i="14"/>
  <c r="E126" i="14" s="1"/>
  <c r="D125" i="14"/>
  <c r="E125" i="14" s="1"/>
  <c r="E124" i="14"/>
  <c r="D124" i="14"/>
  <c r="D123" i="14"/>
  <c r="E123" i="14" s="1"/>
  <c r="D122" i="14"/>
  <c r="E122" i="14" s="1"/>
  <c r="D121" i="14"/>
  <c r="E121" i="14" s="1"/>
  <c r="D120" i="14"/>
  <c r="E120" i="14" s="1"/>
  <c r="D119" i="14"/>
  <c r="E119" i="14" s="1"/>
  <c r="D118" i="14"/>
  <c r="E118" i="14" s="1"/>
  <c r="D117" i="14"/>
  <c r="E117" i="14" s="1"/>
  <c r="D116" i="14"/>
  <c r="E116" i="14" s="1"/>
  <c r="D115" i="14"/>
  <c r="E115" i="14" s="1"/>
  <c r="E114" i="14"/>
  <c r="D114" i="14"/>
  <c r="D113" i="14"/>
  <c r="E113" i="14" s="1"/>
  <c r="D112" i="14"/>
  <c r="E112" i="14" s="1"/>
  <c r="D111" i="14"/>
  <c r="E111" i="14" s="1"/>
  <c r="D110" i="14"/>
  <c r="E110" i="14" s="1"/>
  <c r="D109" i="14"/>
  <c r="E109" i="14" s="1"/>
  <c r="E108" i="14"/>
  <c r="D108" i="14"/>
  <c r="D107" i="14"/>
  <c r="E107" i="14" s="1"/>
  <c r="D106" i="14"/>
  <c r="E106" i="14" s="1"/>
  <c r="D105" i="14"/>
  <c r="E105" i="14" s="1"/>
  <c r="D104" i="14"/>
  <c r="E104" i="14" s="1"/>
  <c r="D103" i="14"/>
  <c r="E103" i="14" s="1"/>
  <c r="D102" i="14"/>
  <c r="E102" i="14" s="1"/>
  <c r="D101" i="14"/>
  <c r="E101" i="14" s="1"/>
  <c r="D100" i="14"/>
  <c r="E100" i="14" s="1"/>
  <c r="D99" i="14"/>
  <c r="E99" i="14" s="1"/>
  <c r="E98" i="14"/>
  <c r="D98" i="14"/>
  <c r="J97" i="14"/>
  <c r="D97" i="14"/>
  <c r="E97" i="14" s="1"/>
  <c r="J96" i="14"/>
  <c r="D96" i="14"/>
  <c r="E96" i="14" s="1"/>
  <c r="J95" i="14"/>
  <c r="D95" i="14"/>
  <c r="E95" i="14" s="1"/>
  <c r="J94" i="14"/>
  <c r="D94" i="14"/>
  <c r="E94" i="14" s="1"/>
  <c r="J93" i="14"/>
  <c r="D93" i="14"/>
  <c r="E93" i="14" s="1"/>
  <c r="J92" i="14"/>
  <c r="D92" i="14"/>
  <c r="E92" i="14" s="1"/>
  <c r="J91" i="14"/>
  <c r="D91" i="14"/>
  <c r="E91" i="14" s="1"/>
  <c r="J90" i="14"/>
  <c r="D90" i="14"/>
  <c r="E90" i="14" s="1"/>
  <c r="J89" i="14"/>
  <c r="D89" i="14"/>
  <c r="E89" i="14" s="1"/>
  <c r="J88" i="14"/>
  <c r="D88" i="14"/>
  <c r="E88" i="14" s="1"/>
  <c r="J87" i="14"/>
  <c r="D87" i="14"/>
  <c r="E87" i="14" s="1"/>
  <c r="J86" i="14"/>
  <c r="D86" i="14"/>
  <c r="E86" i="14" s="1"/>
  <c r="J85" i="14"/>
  <c r="D85" i="14"/>
  <c r="E85" i="14" s="1"/>
  <c r="J84" i="14"/>
  <c r="D84" i="14"/>
  <c r="E84" i="14" s="1"/>
  <c r="J83" i="14"/>
  <c r="D83" i="14"/>
  <c r="E83" i="14" s="1"/>
  <c r="J82" i="14"/>
  <c r="D82" i="14"/>
  <c r="E82" i="14" s="1"/>
  <c r="J81" i="14"/>
  <c r="E81" i="14"/>
  <c r="D81" i="14"/>
  <c r="J80" i="14"/>
  <c r="D80" i="14"/>
  <c r="E80" i="14" s="1"/>
  <c r="J79" i="14"/>
  <c r="D79" i="14"/>
  <c r="E79" i="14" s="1"/>
  <c r="J78" i="14"/>
  <c r="D78" i="14"/>
  <c r="E78" i="14" s="1"/>
  <c r="J77" i="14"/>
  <c r="D77" i="14"/>
  <c r="E77" i="14" s="1"/>
  <c r="J76" i="14"/>
  <c r="D76" i="14"/>
  <c r="E76" i="14" s="1"/>
  <c r="J75" i="14"/>
  <c r="E75" i="14"/>
  <c r="D75" i="14"/>
  <c r="J74" i="14"/>
  <c r="D74" i="14"/>
  <c r="E74" i="14" s="1"/>
  <c r="J73" i="14"/>
  <c r="E73" i="14"/>
  <c r="D73" i="14"/>
  <c r="J72" i="14"/>
  <c r="D72" i="14"/>
  <c r="E72" i="14" s="1"/>
  <c r="J71" i="14"/>
  <c r="D71" i="14"/>
  <c r="E71" i="14" s="1"/>
  <c r="J70" i="14"/>
  <c r="D70" i="14"/>
  <c r="E70" i="14" s="1"/>
  <c r="J69" i="14"/>
  <c r="D69" i="14"/>
  <c r="E69" i="14" s="1"/>
  <c r="J68" i="14"/>
  <c r="D68" i="14"/>
  <c r="E68" i="14" s="1"/>
  <c r="J67" i="14"/>
  <c r="E67" i="14"/>
  <c r="D67" i="14"/>
  <c r="J66" i="14"/>
  <c r="D66" i="14"/>
  <c r="E66" i="14" s="1"/>
  <c r="J65" i="14"/>
  <c r="E65" i="14"/>
  <c r="D65" i="14"/>
  <c r="J64" i="14"/>
  <c r="D64" i="14"/>
  <c r="E64" i="14" s="1"/>
  <c r="J63" i="14"/>
  <c r="D63" i="14"/>
  <c r="E63" i="14" s="1"/>
  <c r="J62" i="14"/>
  <c r="D62" i="14"/>
  <c r="E62" i="14" s="1"/>
  <c r="J61" i="14"/>
  <c r="D61" i="14"/>
  <c r="E61" i="14" s="1"/>
  <c r="J60" i="14"/>
  <c r="D60" i="14"/>
  <c r="E60" i="14" s="1"/>
  <c r="J59" i="14"/>
  <c r="D59" i="14"/>
  <c r="E59" i="14" s="1"/>
  <c r="J58" i="14"/>
  <c r="D58" i="14"/>
  <c r="E58" i="14" s="1"/>
  <c r="J57" i="14"/>
  <c r="D57" i="14"/>
  <c r="E57" i="14" s="1"/>
  <c r="J56" i="14"/>
  <c r="D56" i="14"/>
  <c r="E56" i="14" s="1"/>
  <c r="J55" i="14"/>
  <c r="D55" i="14"/>
  <c r="E55" i="14" s="1"/>
  <c r="J54" i="14"/>
  <c r="D54" i="14"/>
  <c r="E54" i="14" s="1"/>
  <c r="J53" i="14"/>
  <c r="E53" i="14"/>
  <c r="D53" i="14"/>
  <c r="J52" i="14"/>
  <c r="D52" i="14"/>
  <c r="E52" i="14" s="1"/>
  <c r="J51" i="14"/>
  <c r="D51" i="14"/>
  <c r="E51" i="14" s="1"/>
  <c r="J50" i="14"/>
  <c r="D50" i="14"/>
  <c r="E50" i="14" s="1"/>
  <c r="J49" i="14"/>
  <c r="E49" i="14"/>
  <c r="D49" i="14"/>
  <c r="J48" i="14"/>
  <c r="D48" i="14"/>
  <c r="E48" i="14" s="1"/>
  <c r="J47" i="14"/>
  <c r="D47" i="14"/>
  <c r="E47" i="14" s="1"/>
  <c r="J46" i="14"/>
  <c r="D46" i="14"/>
  <c r="E46" i="14" s="1"/>
  <c r="J45" i="14"/>
  <c r="D45" i="14"/>
  <c r="E45" i="14" s="1"/>
  <c r="J44" i="14"/>
  <c r="D44" i="14"/>
  <c r="E44" i="14" s="1"/>
  <c r="J43" i="14"/>
  <c r="D43" i="14"/>
  <c r="E43" i="14" s="1"/>
  <c r="J42" i="14"/>
  <c r="D42" i="14"/>
  <c r="E42" i="14" s="1"/>
  <c r="J41" i="14"/>
  <c r="D41" i="14"/>
  <c r="E41" i="14" s="1"/>
  <c r="J40" i="14"/>
  <c r="D40" i="14"/>
  <c r="E40" i="14" s="1"/>
  <c r="J39" i="14"/>
  <c r="D39" i="14"/>
  <c r="E39" i="14" s="1"/>
  <c r="J38" i="14"/>
  <c r="D38" i="14"/>
  <c r="E38" i="14" s="1"/>
  <c r="J37" i="14"/>
  <c r="E37" i="14"/>
  <c r="D37" i="14"/>
  <c r="J36" i="14"/>
  <c r="D36" i="14"/>
  <c r="E36" i="14" s="1"/>
  <c r="J35" i="14"/>
  <c r="D35" i="14"/>
  <c r="E35" i="14" s="1"/>
  <c r="J34" i="14"/>
  <c r="D34" i="14"/>
  <c r="E34" i="14" s="1"/>
  <c r="J33" i="14"/>
  <c r="D33" i="14"/>
  <c r="E33" i="14" s="1"/>
  <c r="J32" i="14"/>
  <c r="D32" i="14"/>
  <c r="E32" i="14" s="1"/>
  <c r="J31" i="14"/>
  <c r="D31" i="14"/>
  <c r="E31" i="14" s="1"/>
  <c r="J30" i="14"/>
  <c r="D30" i="14"/>
  <c r="E30" i="14" s="1"/>
  <c r="J29" i="14"/>
  <c r="D29" i="14"/>
  <c r="E29" i="14" s="1"/>
  <c r="J28" i="14"/>
  <c r="D28" i="14"/>
  <c r="E28" i="14" s="1"/>
  <c r="J27" i="14"/>
  <c r="D27" i="14"/>
  <c r="E27" i="14" s="1"/>
  <c r="J26" i="14"/>
  <c r="D26" i="14"/>
  <c r="E26" i="14" s="1"/>
  <c r="J25" i="14"/>
  <c r="D25" i="14"/>
  <c r="E25" i="14" s="1"/>
  <c r="J24" i="14"/>
  <c r="D24" i="14"/>
  <c r="E24" i="14" s="1"/>
  <c r="J23" i="14"/>
  <c r="D23" i="14"/>
  <c r="E23" i="14" s="1"/>
  <c r="J22" i="14"/>
  <c r="D22" i="14"/>
  <c r="E22" i="14" s="1"/>
  <c r="J21" i="14"/>
  <c r="E21" i="14"/>
  <c r="D21" i="14"/>
  <c r="J20" i="14"/>
  <c r="E20" i="14"/>
  <c r="D20" i="14"/>
  <c r="J19" i="14"/>
  <c r="D19" i="14"/>
  <c r="E19" i="14" s="1"/>
  <c r="J18" i="14"/>
  <c r="D18" i="14"/>
  <c r="E18" i="14" s="1"/>
  <c r="J17" i="14"/>
  <c r="D17" i="14"/>
  <c r="E17" i="14" s="1"/>
  <c r="AH16" i="14"/>
  <c r="AF16" i="14"/>
  <c r="AD16" i="14"/>
  <c r="J16" i="14"/>
  <c r="E16" i="14"/>
  <c r="D16" i="14"/>
  <c r="J15" i="14"/>
  <c r="D15" i="14"/>
  <c r="E15" i="14" s="1"/>
  <c r="J14" i="14"/>
  <c r="D14" i="14"/>
  <c r="E14" i="14" s="1"/>
  <c r="J13" i="14"/>
  <c r="D13" i="14"/>
  <c r="E13" i="14" s="1"/>
  <c r="J12" i="14"/>
  <c r="D12" i="14"/>
  <c r="E12" i="14" s="1"/>
  <c r="J11" i="14"/>
  <c r="E11" i="14"/>
  <c r="D11" i="14"/>
  <c r="J10" i="14"/>
  <c r="E10" i="14"/>
  <c r="D10" i="14"/>
  <c r="J9" i="14"/>
  <c r="D9" i="14"/>
  <c r="E9" i="14" s="1"/>
  <c r="J8" i="14"/>
  <c r="E8" i="14"/>
  <c r="D8" i="14"/>
  <c r="J7" i="14"/>
  <c r="D7" i="14"/>
  <c r="E7" i="14" s="1"/>
  <c r="J6" i="14"/>
  <c r="D6" i="14"/>
  <c r="E6" i="14" s="1"/>
  <c r="J5" i="14"/>
  <c r="D5" i="14"/>
  <c r="E5" i="14" s="1"/>
  <c r="J4" i="14"/>
  <c r="D4" i="14"/>
  <c r="E4" i="14" s="1"/>
  <c r="J3" i="14"/>
  <c r="E3" i="14"/>
  <c r="D3" i="14"/>
  <c r="Y2" i="14"/>
  <c r="X2" i="14"/>
  <c r="W2" i="14"/>
  <c r="R2" i="14" a="1"/>
  <c r="R2" i="14" s="1"/>
  <c r="Q2" i="14" s="1" a="1"/>
  <c r="Q2" i="14" s="1"/>
  <c r="N2" i="14" a="1"/>
  <c r="O55" i="14" s="1"/>
  <c r="J2" i="14"/>
  <c r="D2" i="14"/>
  <c r="E2" i="14" s="1"/>
  <c r="A2" i="14" a="1"/>
  <c r="A2" i="14" s="1"/>
  <c r="AB48" i="12"/>
  <c r="N53" i="11"/>
  <c r="G49" i="11"/>
  <c r="I49" i="11" s="1"/>
  <c r="E49" i="11"/>
  <c r="G48" i="11"/>
  <c r="E48" i="11"/>
  <c r="G47" i="11"/>
  <c r="E47" i="11"/>
  <c r="P46" i="11"/>
  <c r="P45" i="11"/>
  <c r="G44" i="11"/>
  <c r="E44" i="11"/>
  <c r="B73" i="8" s="1"/>
  <c r="G43" i="11"/>
  <c r="E43" i="11"/>
  <c r="B72" i="8" s="1"/>
  <c r="G42" i="11"/>
  <c r="E42" i="11"/>
  <c r="G41" i="11"/>
  <c r="E41" i="11"/>
  <c r="I41" i="11" s="1"/>
  <c r="G40" i="11"/>
  <c r="E40" i="11"/>
  <c r="B69" i="8" s="1"/>
  <c r="G39" i="11"/>
  <c r="E39" i="11"/>
  <c r="B68" i="8" s="1"/>
  <c r="G38" i="11"/>
  <c r="E38" i="11"/>
  <c r="P37" i="11"/>
  <c r="P36" i="11"/>
  <c r="G35" i="11"/>
  <c r="E35" i="11"/>
  <c r="G34" i="11"/>
  <c r="E34" i="11"/>
  <c r="B65" i="8" s="1"/>
  <c r="G33" i="11"/>
  <c r="E33" i="11"/>
  <c r="B64" i="8" s="1"/>
  <c r="G32" i="11"/>
  <c r="E32" i="11"/>
  <c r="B63" i="8" s="1"/>
  <c r="G31" i="11"/>
  <c r="E31" i="11"/>
  <c r="P30" i="11"/>
  <c r="P29" i="11"/>
  <c r="G28" i="11"/>
  <c r="E28" i="11"/>
  <c r="B61" i="8" s="1"/>
  <c r="G27" i="11"/>
  <c r="E27" i="11"/>
  <c r="B60" i="8" s="1"/>
  <c r="G26" i="11"/>
  <c r="E26" i="11"/>
  <c r="B59" i="8" s="1"/>
  <c r="G25" i="11"/>
  <c r="E25" i="11"/>
  <c r="I25" i="11" s="1"/>
  <c r="G24" i="11"/>
  <c r="E24" i="11"/>
  <c r="B57" i="8" s="1"/>
  <c r="G23" i="11"/>
  <c r="I23" i="11" s="1"/>
  <c r="E23" i="11"/>
  <c r="B56" i="8" s="1"/>
  <c r="G22" i="11"/>
  <c r="E22" i="11"/>
  <c r="B55" i="8" s="1"/>
  <c r="G21" i="11"/>
  <c r="E21" i="11"/>
  <c r="P20" i="11"/>
  <c r="P19" i="11"/>
  <c r="G18" i="11"/>
  <c r="E18" i="11"/>
  <c r="B53" i="8" s="1"/>
  <c r="G17" i="11"/>
  <c r="E17" i="11"/>
  <c r="B52" i="8" s="1"/>
  <c r="G16" i="11"/>
  <c r="E16" i="11"/>
  <c r="B51" i="8" s="1"/>
  <c r="G15" i="11"/>
  <c r="E15" i="11"/>
  <c r="G14" i="11"/>
  <c r="E14" i="11"/>
  <c r="N50" i="10"/>
  <c r="G17" i="10"/>
  <c r="G16" i="10"/>
  <c r="G15" i="10"/>
  <c r="G14" i="10"/>
  <c r="G13" i="10"/>
  <c r="G19" i="10" s="1"/>
  <c r="P95" i="9"/>
  <c r="P94" i="9"/>
  <c r="P93" i="9"/>
  <c r="P92" i="9"/>
  <c r="P91" i="9"/>
  <c r="P90" i="9"/>
  <c r="P89" i="9"/>
  <c r="P88" i="9"/>
  <c r="P87" i="9"/>
  <c r="P86" i="9"/>
  <c r="P85" i="9"/>
  <c r="P84" i="9"/>
  <c r="P83" i="9"/>
  <c r="P82" i="9"/>
  <c r="P81" i="9"/>
  <c r="P80" i="9"/>
  <c r="P79" i="9"/>
  <c r="P78" i="9"/>
  <c r="P77" i="9"/>
  <c r="P76" i="9"/>
  <c r="P75" i="9"/>
  <c r="P74" i="9"/>
  <c r="P73" i="9"/>
  <c r="P72" i="9"/>
  <c r="P71" i="9"/>
  <c r="P70" i="9"/>
  <c r="P69" i="9"/>
  <c r="P68" i="9"/>
  <c r="P67" i="9"/>
  <c r="P66" i="9"/>
  <c r="P65" i="9"/>
  <c r="P64" i="9"/>
  <c r="P63" i="9"/>
  <c r="P62" i="9"/>
  <c r="P61" i="9"/>
  <c r="P60" i="9"/>
  <c r="P59" i="9"/>
  <c r="P58" i="9"/>
  <c r="P57" i="9"/>
  <c r="P56" i="9"/>
  <c r="P55" i="9"/>
  <c r="P54" i="9"/>
  <c r="P53" i="9"/>
  <c r="P52" i="9"/>
  <c r="P51" i="9"/>
  <c r="P50" i="9"/>
  <c r="P49" i="9"/>
  <c r="P48" i="9"/>
  <c r="P47" i="9"/>
  <c r="P46" i="9"/>
  <c r="P45" i="9"/>
  <c r="P44" i="9"/>
  <c r="P43" i="9"/>
  <c r="P42" i="9"/>
  <c r="P41" i="9"/>
  <c r="P40" i="9"/>
  <c r="P39" i="9"/>
  <c r="P38" i="9"/>
  <c r="P37" i="9"/>
  <c r="P36" i="9"/>
  <c r="P35" i="9"/>
  <c r="P34" i="9"/>
  <c r="P33" i="9"/>
  <c r="P32" i="9"/>
  <c r="P31" i="9"/>
  <c r="P30" i="9"/>
  <c r="P29" i="9"/>
  <c r="P28" i="9"/>
  <c r="P27" i="9"/>
  <c r="P26" i="9"/>
  <c r="P25" i="9"/>
  <c r="P24" i="9"/>
  <c r="P23" i="9"/>
  <c r="P22" i="9"/>
  <c r="P21" i="9"/>
  <c r="P20" i="9"/>
  <c r="P19" i="9"/>
  <c r="A78" i="8"/>
  <c r="A77" i="8"/>
  <c r="A76" i="8"/>
  <c r="A75" i="8"/>
  <c r="B71" i="8"/>
  <c r="B70" i="8"/>
  <c r="B58" i="8"/>
  <c r="B54" i="8"/>
  <c r="P4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a="1"/>
  <c r="AD798" i="6" s="1"/>
  <c r="AC798" i="6" a="1"/>
  <c r="AC798" i="6" s="1"/>
  <c r="AB798" i="6" a="1"/>
  <c r="AB798" i="6" s="1"/>
  <c r="AA798" i="6" a="1"/>
  <c r="AA798" i="6" s="1"/>
  <c r="Z798" i="6" a="1"/>
  <c r="Z798" i="6" s="1"/>
  <c r="Y798" i="6" a="1"/>
  <c r="Y798" i="6" s="1"/>
  <c r="X798" i="6" a="1"/>
  <c r="X798" i="6" s="1"/>
  <c r="W798" i="6" a="1"/>
  <c r="W798" i="6" s="1"/>
  <c r="V798" i="6" a="1"/>
  <c r="V798" i="6" s="1"/>
  <c r="U798" i="6" a="1"/>
  <c r="U798" i="6" s="1"/>
  <c r="T798" i="6" a="1"/>
  <c r="T798" i="6" s="1"/>
  <c r="S798" i="6" a="1"/>
  <c r="S798" i="6" s="1"/>
  <c r="R798" i="6" a="1"/>
  <c r="R798" i="6" s="1"/>
  <c r="Q798" i="6" a="1"/>
  <c r="Q798" i="6" s="1"/>
  <c r="P798" i="6" a="1"/>
  <c r="P798" i="6" s="1"/>
  <c r="O798" i="6" a="1"/>
  <c r="O798" i="6" s="1"/>
  <c r="N798" i="6" a="1"/>
  <c r="N798" i="6" s="1"/>
  <c r="M798" i="6" a="1"/>
  <c r="M798" i="6" s="1"/>
  <c r="L798" i="6" a="1"/>
  <c r="L798" i="6" s="1"/>
  <c r="K798" i="6" a="1"/>
  <c r="K798" i="6" s="1"/>
  <c r="AI797" i="6" a="1"/>
  <c r="AI797" i="6" s="1"/>
  <c r="AH797" i="6" a="1"/>
  <c r="AH797" i="6" s="1"/>
  <c r="AG797" i="6" a="1"/>
  <c r="AG797" i="6" s="1"/>
  <c r="AF797" i="6" a="1"/>
  <c r="AF797" i="6" s="1"/>
  <c r="AE797" i="6" a="1"/>
  <c r="AE797" i="6" s="1"/>
  <c r="AD797" i="6" a="1"/>
  <c r="AD797" i="6" s="1"/>
  <c r="AC797" i="6" a="1"/>
  <c r="AC797" i="6" s="1"/>
  <c r="AB797" i="6" a="1"/>
  <c r="AB797" i="6" s="1"/>
  <c r="AA797" i="6" a="1"/>
  <c r="AA797" i="6" s="1"/>
  <c r="Z797" i="6" a="1"/>
  <c r="Z797" i="6" s="1"/>
  <c r="Y797" i="6" a="1"/>
  <c r="Y797" i="6" s="1"/>
  <c r="X797" i="6" a="1"/>
  <c r="X797" i="6" s="1"/>
  <c r="W797" i="6" a="1"/>
  <c r="W797" i="6" s="1"/>
  <c r="V797" i="6" a="1"/>
  <c r="V797" i="6" s="1"/>
  <c r="U797" i="6" a="1"/>
  <c r="U797" i="6" s="1"/>
  <c r="T797" i="6" a="1"/>
  <c r="T797" i="6" s="1"/>
  <c r="S797" i="6"/>
  <c r="S797" i="6" a="1"/>
  <c r="R797" i="6" a="1"/>
  <c r="R797" i="6" s="1"/>
  <c r="Q797" i="6" a="1"/>
  <c r="Q797" i="6" s="1"/>
  <c r="P797" i="6" a="1"/>
  <c r="P797" i="6" s="1"/>
  <c r="O797" i="6" a="1"/>
  <c r="O797" i="6" s="1"/>
  <c r="N797" i="6" a="1"/>
  <c r="N797" i="6" s="1"/>
  <c r="M797" i="6" a="1"/>
  <c r="M797" i="6" s="1"/>
  <c r="L797" i="6" a="1"/>
  <c r="L797" i="6" s="1"/>
  <c r="K797" i="6" a="1"/>
  <c r="K797" i="6" s="1"/>
  <c r="AI796" i="6" a="1"/>
  <c r="AI796" i="6" s="1"/>
  <c r="AH796" i="6" a="1"/>
  <c r="AH796" i="6" s="1"/>
  <c r="AG796" i="6" a="1"/>
  <c r="AG796" i="6" s="1"/>
  <c r="AF796" i="6" a="1"/>
  <c r="AF796" i="6" s="1"/>
  <c r="AE796" i="6"/>
  <c r="AE796" i="6" a="1"/>
  <c r="AD796" i="6" a="1"/>
  <c r="AD796" i="6" s="1"/>
  <c r="AC796" i="6" a="1"/>
  <c r="AC796" i="6" s="1"/>
  <c r="AB796" i="6" a="1"/>
  <c r="AB796" i="6" s="1"/>
  <c r="AA796" i="6" a="1"/>
  <c r="AA796" i="6" s="1"/>
  <c r="Z796" i="6" a="1"/>
  <c r="Z796" i="6" s="1"/>
  <c r="Y796" i="6" a="1"/>
  <c r="Y796" i="6" s="1"/>
  <c r="X796" i="6" a="1"/>
  <c r="X796" i="6" s="1"/>
  <c r="W796" i="6" a="1"/>
  <c r="W796" i="6" s="1"/>
  <c r="V796" i="6" a="1"/>
  <c r="V796" i="6" s="1"/>
  <c r="U796" i="6" a="1"/>
  <c r="U796" i="6" s="1"/>
  <c r="T796" i="6" a="1"/>
  <c r="T796" i="6" s="1"/>
  <c r="S796" i="6" a="1"/>
  <c r="S796" i="6" s="1"/>
  <c r="R796" i="6" a="1"/>
  <c r="R796" i="6" s="1"/>
  <c r="Q796" i="6" a="1"/>
  <c r="Q796" i="6" s="1"/>
  <c r="P796" i="6" a="1"/>
  <c r="P796" i="6" s="1"/>
  <c r="O796" i="6"/>
  <c r="O796" i="6" a="1"/>
  <c r="N796" i="6" a="1"/>
  <c r="N796" i="6" s="1"/>
  <c r="M796" i="6" a="1"/>
  <c r="M796" i="6" s="1"/>
  <c r="L796" i="6" a="1"/>
  <c r="L796" i="6" s="1"/>
  <c r="K796" i="6" a="1"/>
  <c r="K796" i="6" s="1"/>
  <c r="AI795" i="6" a="1"/>
  <c r="AI795" i="6" s="1"/>
  <c r="AH795" i="6" a="1"/>
  <c r="AH795" i="6" s="1"/>
  <c r="AG795" i="6" a="1"/>
  <c r="AG795" i="6" s="1"/>
  <c r="AF795" i="6" a="1"/>
  <c r="AF795" i="6" s="1"/>
  <c r="AE795" i="6" a="1"/>
  <c r="AE795" i="6" s="1"/>
  <c r="AD795" i="6" a="1"/>
  <c r="AD795" i="6" s="1"/>
  <c r="AC795" i="6" a="1"/>
  <c r="AC795" i="6" s="1"/>
  <c r="AB795" i="6" a="1"/>
  <c r="AB795" i="6" s="1"/>
  <c r="AA795" i="6"/>
  <c r="AA795" i="6" a="1"/>
  <c r="Z795" i="6" a="1"/>
  <c r="Z795" i="6" s="1"/>
  <c r="Y795" i="6" a="1"/>
  <c r="Y795" i="6" s="1"/>
  <c r="X795" i="6" a="1"/>
  <c r="X795" i="6" s="1"/>
  <c r="W795" i="6" a="1"/>
  <c r="W795" i="6" s="1"/>
  <c r="V795" i="6" a="1"/>
  <c r="V795" i="6" s="1"/>
  <c r="U795" i="6" a="1"/>
  <c r="U795" i="6" s="1"/>
  <c r="T795" i="6" a="1"/>
  <c r="T795" i="6" s="1"/>
  <c r="S795" i="6" a="1"/>
  <c r="S795" i="6" s="1"/>
  <c r="R795" i="6" a="1"/>
  <c r="R795" i="6" s="1"/>
  <c r="Q795" i="6" a="1"/>
  <c r="Q795" i="6" s="1"/>
  <c r="P795" i="6" a="1"/>
  <c r="P795" i="6" s="1"/>
  <c r="O795" i="6" a="1"/>
  <c r="O795" i="6" s="1"/>
  <c r="N795" i="6" a="1"/>
  <c r="N795" i="6" s="1"/>
  <c r="M795" i="6" a="1"/>
  <c r="M795" i="6" s="1"/>
  <c r="L795" i="6" a="1"/>
  <c r="L795" i="6" s="1"/>
  <c r="K795" i="6"/>
  <c r="K795" i="6" a="1"/>
  <c r="AI794" i="6" a="1"/>
  <c r="AI794" i="6" s="1"/>
  <c r="AH794" i="6" a="1"/>
  <c r="AH794" i="6" s="1"/>
  <c r="AG794" i="6" a="1"/>
  <c r="AG794" i="6" s="1"/>
  <c r="AF794" i="6" a="1"/>
  <c r="AF794" i="6" s="1"/>
  <c r="AE794" i="6"/>
  <c r="AE794" i="6" a="1"/>
  <c r="AD794" i="6" a="1"/>
  <c r="AD794" i="6" s="1"/>
  <c r="AC794" i="6" a="1"/>
  <c r="AC794" i="6" s="1"/>
  <c r="AB794" i="6" a="1"/>
  <c r="AB794" i="6" s="1"/>
  <c r="AA794" i="6" a="1"/>
  <c r="AA794" i="6" s="1"/>
  <c r="Z794" i="6" a="1"/>
  <c r="Z794" i="6" s="1"/>
  <c r="Y794" i="6" a="1"/>
  <c r="Y794" i="6" s="1"/>
  <c r="X794" i="6" a="1"/>
  <c r="X794" i="6" s="1"/>
  <c r="W794" i="6" a="1"/>
  <c r="W794" i="6" s="1"/>
  <c r="V794" i="6" a="1"/>
  <c r="V794" i="6" s="1"/>
  <c r="U794" i="6" a="1"/>
  <c r="U794" i="6" s="1"/>
  <c r="T794" i="6" a="1"/>
  <c r="T794" i="6" s="1"/>
  <c r="S794" i="6" a="1"/>
  <c r="S794" i="6" s="1"/>
  <c r="R794" i="6" a="1"/>
  <c r="R794" i="6" s="1"/>
  <c r="Q794" i="6" a="1"/>
  <c r="Q794" i="6" s="1"/>
  <c r="P794" i="6" a="1"/>
  <c r="P794" i="6" s="1"/>
  <c r="O794" i="6" a="1"/>
  <c r="O794" i="6" s="1"/>
  <c r="N794" i="6" a="1"/>
  <c r="N794" i="6" s="1"/>
  <c r="M794" i="6" a="1"/>
  <c r="M794" i="6" s="1"/>
  <c r="L794" i="6" a="1"/>
  <c r="L794" i="6" s="1"/>
  <c r="K794" i="6" a="1"/>
  <c r="K794" i="6" s="1"/>
  <c r="AI793" i="6" a="1"/>
  <c r="AI793" i="6" s="1"/>
  <c r="AH793" i="6" a="1"/>
  <c r="AH793" i="6" s="1"/>
  <c r="AG793" i="6" a="1"/>
  <c r="AG793" i="6" s="1"/>
  <c r="AF793" i="6" a="1"/>
  <c r="AF793" i="6" s="1"/>
  <c r="AE793" i="6" a="1"/>
  <c r="AE793" i="6" s="1"/>
  <c r="AD793" i="6" a="1"/>
  <c r="AD793" i="6" s="1"/>
  <c r="AC793" i="6" a="1"/>
  <c r="AC793" i="6" s="1"/>
  <c r="AB793" i="6" a="1"/>
  <c r="AB793" i="6" s="1"/>
  <c r="AA793" i="6" a="1"/>
  <c r="AA793" i="6" s="1"/>
  <c r="Z793" i="6" a="1"/>
  <c r="Z793" i="6" s="1"/>
  <c r="Y793" i="6" a="1"/>
  <c r="Y793" i="6" s="1"/>
  <c r="X793" i="6" a="1"/>
  <c r="X793" i="6" s="1"/>
  <c r="W793" i="6" a="1"/>
  <c r="W793" i="6" s="1"/>
  <c r="V793" i="6" a="1"/>
  <c r="V793" i="6" s="1"/>
  <c r="U793" i="6" a="1"/>
  <c r="U793" i="6" s="1"/>
  <c r="T793" i="6" a="1"/>
  <c r="T793" i="6" s="1"/>
  <c r="S793" i="6" a="1"/>
  <c r="S793" i="6" s="1"/>
  <c r="R793" i="6" a="1"/>
  <c r="R793" i="6" s="1"/>
  <c r="Q793" i="6" a="1"/>
  <c r="Q793" i="6" s="1"/>
  <c r="P793" i="6" a="1"/>
  <c r="P793" i="6" s="1"/>
  <c r="O793" i="6" a="1"/>
  <c r="O793" i="6" s="1"/>
  <c r="N793" i="6" a="1"/>
  <c r="N793" i="6" s="1"/>
  <c r="M793" i="6" a="1"/>
  <c r="M793" i="6" s="1"/>
  <c r="L793" i="6" a="1"/>
  <c r="L793" i="6" s="1"/>
  <c r="K793" i="6"/>
  <c r="K793" i="6" a="1"/>
  <c r="AI792" i="6" a="1"/>
  <c r="AI792" i="6" s="1"/>
  <c r="AH792" i="6" a="1"/>
  <c r="AH792" i="6" s="1"/>
  <c r="AG792" i="6"/>
  <c r="AG792" i="6" a="1"/>
  <c r="AF792" i="6" a="1"/>
  <c r="AF792" i="6" s="1"/>
  <c r="AE792" i="6" a="1"/>
  <c r="AE792" i="6" s="1"/>
  <c r="AD792" i="6" a="1"/>
  <c r="AD792" i="6" s="1"/>
  <c r="AC792" i="6" a="1"/>
  <c r="AC792" i="6" s="1"/>
  <c r="AB792" i="6" a="1"/>
  <c r="AB792" i="6" s="1"/>
  <c r="AA792" i="6" a="1"/>
  <c r="AA792" i="6" s="1"/>
  <c r="Z792" i="6" a="1"/>
  <c r="Z792" i="6" s="1"/>
  <c r="Y792" i="6" a="1"/>
  <c r="Y792" i="6" s="1"/>
  <c r="X792" i="6" a="1"/>
  <c r="X792" i="6" s="1"/>
  <c r="W792" i="6" a="1"/>
  <c r="W792" i="6" s="1"/>
  <c r="V792" i="6" a="1"/>
  <c r="V792" i="6" s="1"/>
  <c r="U792" i="6" a="1"/>
  <c r="U792" i="6" s="1"/>
  <c r="T792" i="6" a="1"/>
  <c r="T792" i="6" s="1"/>
  <c r="S792" i="6" a="1"/>
  <c r="S792" i="6" s="1"/>
  <c r="R792" i="6" a="1"/>
  <c r="R792" i="6" s="1"/>
  <c r="Q792" i="6"/>
  <c r="Q792" i="6" a="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c r="AC791" i="6" a="1"/>
  <c r="AB791" i="6" a="1"/>
  <c r="AB791" i="6" s="1"/>
  <c r="AA791" i="6" a="1"/>
  <c r="AA791" i="6" s="1"/>
  <c r="Z791" i="6" a="1"/>
  <c r="Z791" i="6" s="1"/>
  <c r="Y791" i="6" a="1"/>
  <c r="Y791" i="6" s="1"/>
  <c r="X791" i="6" a="1"/>
  <c r="X791" i="6" s="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c r="K791" i="6" a="1"/>
  <c r="AI790" i="6" a="1"/>
  <c r="AI790" i="6" s="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c r="W790" i="6" a="1"/>
  <c r="V790" i="6" a="1"/>
  <c r="V790" i="6" s="1"/>
  <c r="U790" i="6" a="1"/>
  <c r="U790" i="6" s="1"/>
  <c r="T790" i="6" a="1"/>
  <c r="T790" i="6" s="1"/>
  <c r="S790" i="6" a="1"/>
  <c r="S790" i="6" s="1"/>
  <c r="R790" i="6" a="1"/>
  <c r="R790" i="6" s="1"/>
  <c r="Q790" i="6" a="1"/>
  <c r="Q790" i="6" s="1"/>
  <c r="P790" i="6" a="1"/>
  <c r="P790" i="6" s="1"/>
  <c r="O790" i="6" a="1"/>
  <c r="O790" i="6" s="1"/>
  <c r="N790" i="6" a="1"/>
  <c r="N790" i="6" s="1"/>
  <c r="M790" i="6" a="1"/>
  <c r="M790" i="6" s="1"/>
  <c r="L790" i="6" a="1"/>
  <c r="L790" i="6" s="1"/>
  <c r="K790" i="6" a="1"/>
  <c r="K790" i="6" s="1"/>
  <c r="AI789" i="6"/>
  <c r="AI789" i="6" a="1"/>
  <c r="AH789" i="6" a="1"/>
  <c r="AH789" i="6" s="1"/>
  <c r="AG789" i="6" a="1"/>
  <c r="AG789" i="6" s="1"/>
  <c r="AF789" i="6" a="1"/>
  <c r="AF789" i="6" s="1"/>
  <c r="AE789" i="6" a="1"/>
  <c r="AE789" i="6" s="1"/>
  <c r="AD789" i="6" a="1"/>
  <c r="AD789" i="6" s="1"/>
  <c r="AC789" i="6" a="1"/>
  <c r="AC789" i="6" s="1"/>
  <c r="AB789" i="6" a="1"/>
  <c r="AB789" i="6" s="1"/>
  <c r="AA789" i="6" a="1"/>
  <c r="AA789" i="6" s="1"/>
  <c r="Z789" i="6" a="1"/>
  <c r="Z789" i="6" s="1"/>
  <c r="Y789" i="6" a="1"/>
  <c r="Y789" i="6" s="1"/>
  <c r="X789" i="6" a="1"/>
  <c r="X789" i="6" s="1"/>
  <c r="W789" i="6" a="1"/>
  <c r="W789" i="6" s="1"/>
  <c r="V789" i="6" a="1"/>
  <c r="V789" i="6" s="1"/>
  <c r="U789" i="6" a="1"/>
  <c r="U789" i="6" s="1"/>
  <c r="T789" i="6" a="1"/>
  <c r="T789" i="6" s="1"/>
  <c r="S789" i="6" a="1"/>
  <c r="S789" i="6" s="1"/>
  <c r="R789" i="6" a="1"/>
  <c r="R789" i="6" s="1"/>
  <c r="Q789" i="6" a="1"/>
  <c r="Q789" i="6" s="1"/>
  <c r="P789" i="6" a="1"/>
  <c r="P789" i="6" s="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a="1"/>
  <c r="AD788" i="6" s="1"/>
  <c r="AC788" i="6" a="1"/>
  <c r="AC788" i="6" s="1"/>
  <c r="AB788" i="6" a="1"/>
  <c r="AB788" i="6" s="1"/>
  <c r="AA788" i="6" a="1"/>
  <c r="AA788" i="6" s="1"/>
  <c r="Z788" i="6" a="1"/>
  <c r="Z788" i="6" s="1"/>
  <c r="Y788" i="6"/>
  <c r="Y788" i="6" a="1"/>
  <c r="X788" i="6" a="1"/>
  <c r="X788" i="6" s="1"/>
  <c r="W788" i="6" a="1"/>
  <c r="W788" i="6" s="1"/>
  <c r="V788" i="6" a="1"/>
  <c r="V788" i="6" s="1"/>
  <c r="U788" i="6" a="1"/>
  <c r="U788" i="6" s="1"/>
  <c r="T788" i="6" a="1"/>
  <c r="T788" i="6" s="1"/>
  <c r="S788" i="6" a="1"/>
  <c r="S788" i="6" s="1"/>
  <c r="R788" i="6" a="1"/>
  <c r="R788" i="6" s="1"/>
  <c r="Q788" i="6" a="1"/>
  <c r="Q788" i="6" s="1"/>
  <c r="P788" i="6" a="1"/>
  <c r="P788" i="6" s="1"/>
  <c r="O788" i="6" a="1"/>
  <c r="O788" i="6" s="1"/>
  <c r="N788" i="6" a="1"/>
  <c r="N788" i="6" s="1"/>
  <c r="M788" i="6" a="1"/>
  <c r="M788" i="6" s="1"/>
  <c r="L788" i="6" a="1"/>
  <c r="L788" i="6" s="1"/>
  <c r="K788" i="6" a="1"/>
  <c r="K788" i="6" s="1"/>
  <c r="AI787" i="6" a="1"/>
  <c r="AI787" i="6" s="1"/>
  <c r="AH787" i="6" a="1"/>
  <c r="AH787" i="6" s="1"/>
  <c r="AG787" i="6" a="1"/>
  <c r="AG787" i="6" s="1"/>
  <c r="AF787" i="6" a="1"/>
  <c r="AF787" i="6" s="1"/>
  <c r="AE787" i="6" a="1"/>
  <c r="AE787" i="6" s="1"/>
  <c r="AD787" i="6" a="1"/>
  <c r="AD787" i="6" s="1"/>
  <c r="AC787" i="6" a="1"/>
  <c r="AC787" i="6" s="1"/>
  <c r="AB787" i="6" a="1"/>
  <c r="AB787" i="6" s="1"/>
  <c r="AA787" i="6"/>
  <c r="AA787" i="6" a="1"/>
  <c r="Z787" i="6" a="1"/>
  <c r="Z787" i="6" s="1"/>
  <c r="Y787" i="6" a="1"/>
  <c r="Y787" i="6" s="1"/>
  <c r="X787" i="6" a="1"/>
  <c r="X787" i="6" s="1"/>
  <c r="W787" i="6" a="1"/>
  <c r="W787" i="6" s="1"/>
  <c r="V787" i="6" a="1"/>
  <c r="V787" i="6" s="1"/>
  <c r="U787" i="6" a="1"/>
  <c r="U787" i="6" s="1"/>
  <c r="T787" i="6" a="1"/>
  <c r="T787" i="6" s="1"/>
  <c r="S787" i="6" a="1"/>
  <c r="S787" i="6" s="1"/>
  <c r="R787" i="6" a="1"/>
  <c r="R787" i="6" s="1"/>
  <c r="Q787" i="6" a="1"/>
  <c r="Q787" i="6" s="1"/>
  <c r="P787" i="6" a="1"/>
  <c r="P787" i="6" s="1"/>
  <c r="O787" i="6" a="1"/>
  <c r="O787" i="6" s="1"/>
  <c r="N787" i="6" a="1"/>
  <c r="N787" i="6" s="1"/>
  <c r="M787" i="6" a="1"/>
  <c r="M787" i="6" s="1"/>
  <c r="L787" i="6" a="1"/>
  <c r="L787" i="6" s="1"/>
  <c r="K787" i="6"/>
  <c r="K787" i="6" a="1"/>
  <c r="AI786" i="6" a="1"/>
  <c r="AI786" i="6" s="1"/>
  <c r="AH786" i="6" a="1"/>
  <c r="AH786" i="6" s="1"/>
  <c r="AG786" i="6" a="1"/>
  <c r="AG786" i="6" s="1"/>
  <c r="AF786" i="6" a="1"/>
  <c r="AF786" i="6" s="1"/>
  <c r="AE786" i="6"/>
  <c r="AE786" i="6" a="1"/>
  <c r="AD786" i="6" a="1"/>
  <c r="AD786" i="6" s="1"/>
  <c r="AC786" i="6" a="1"/>
  <c r="AC786" i="6" s="1"/>
  <c r="AB786" i="6" a="1"/>
  <c r="AB786" i="6" s="1"/>
  <c r="AA786" i="6" a="1"/>
  <c r="AA786" i="6" s="1"/>
  <c r="Z786" i="6" a="1"/>
  <c r="Z786" i="6" s="1"/>
  <c r="Y786" i="6" a="1"/>
  <c r="Y786" i="6" s="1"/>
  <c r="X786" i="6" a="1"/>
  <c r="X786" i="6" s="1"/>
  <c r="W786" i="6" a="1"/>
  <c r="W786" i="6" s="1"/>
  <c r="V786" i="6"/>
  <c r="V786" i="6" a="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a="1"/>
  <c r="U785" i="6" s="1"/>
  <c r="T785" i="6"/>
  <c r="T785" i="6" a="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c r="R784" i="6" a="1"/>
  <c r="Q784" i="6" a="1"/>
  <c r="Q784" i="6" s="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c r="T783" i="6" a="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c r="X782" i="6" a="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c r="L782" i="6" a="1"/>
  <c r="K782" i="6" a="1"/>
  <c r="K782" i="6" s="1"/>
  <c r="AI781" i="6" a="1"/>
  <c r="AI781" i="6" s="1"/>
  <c r="AH781" i="6" a="1"/>
  <c r="AH781" i="6" s="1"/>
  <c r="AG781" i="6" a="1"/>
  <c r="AG781" i="6" s="1"/>
  <c r="AF781" i="6" a="1"/>
  <c r="AF781" i="6" s="1"/>
  <c r="AE781" i="6" a="1"/>
  <c r="AE781" i="6" s="1"/>
  <c r="AD781" i="6" a="1"/>
  <c r="AD781" i="6" s="1"/>
  <c r="AC781" i="6" a="1"/>
  <c r="AC781" i="6" s="1"/>
  <c r="AB781" i="6"/>
  <c r="AB781" i="6" a="1"/>
  <c r="AA781" i="6" a="1"/>
  <c r="AA781" i="6" s="1"/>
  <c r="Z781" i="6" a="1"/>
  <c r="Z781" i="6" s="1"/>
  <c r="Y781" i="6" a="1"/>
  <c r="Y781" i="6" s="1"/>
  <c r="X781" i="6" a="1"/>
  <c r="X781" i="6" s="1"/>
  <c r="W781" i="6" a="1"/>
  <c r="W781" i="6" s="1"/>
  <c r="V781" i="6" a="1"/>
  <c r="V781" i="6" s="1"/>
  <c r="U781" i="6" a="1"/>
  <c r="U781" i="6" s="1"/>
  <c r="T781" i="6"/>
  <c r="T781" i="6" a="1"/>
  <c r="S781" i="6" a="1"/>
  <c r="S781" i="6" s="1"/>
  <c r="R781" i="6" a="1"/>
  <c r="R781" i="6" s="1"/>
  <c r="Q781" i="6" a="1"/>
  <c r="Q781" i="6" s="1"/>
  <c r="P781" i="6" a="1"/>
  <c r="P781" i="6" s="1"/>
  <c r="O781" i="6" a="1"/>
  <c r="O781" i="6" s="1"/>
  <c r="N781" i="6"/>
  <c r="N781" i="6" a="1"/>
  <c r="M781" i="6" a="1"/>
  <c r="M781" i="6" s="1"/>
  <c r="L781" i="6" a="1"/>
  <c r="L781" i="6" s="1"/>
  <c r="K781" i="6" a="1"/>
  <c r="K781" i="6" s="1"/>
  <c r="AI780" i="6" a="1"/>
  <c r="AI780" i="6" s="1"/>
  <c r="AH780" i="6" a="1"/>
  <c r="AH780" i="6" s="1"/>
  <c r="AG780" i="6" a="1"/>
  <c r="AG780" i="6" s="1"/>
  <c r="AF780" i="6"/>
  <c r="AF780" i="6" a="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a="1"/>
  <c r="Q780" i="6" s="1"/>
  <c r="P780" i="6"/>
  <c r="P780" i="6" a="1"/>
  <c r="O780" i="6" a="1"/>
  <c r="O780" i="6" s="1"/>
  <c r="N780" i="6" a="1"/>
  <c r="N780" i="6" s="1"/>
  <c r="M780" i="6" a="1"/>
  <c r="M780" i="6" s="1"/>
  <c r="L780" i="6" a="1"/>
  <c r="L780" i="6" s="1"/>
  <c r="K780" i="6" a="1"/>
  <c r="K780" i="6" s="1"/>
  <c r="AI779" i="6" a="1"/>
  <c r="AI779" i="6" s="1"/>
  <c r="AH779" i="6" a="1"/>
  <c r="AH779" i="6" s="1"/>
  <c r="AG779" i="6" a="1"/>
  <c r="AG779" i="6" s="1"/>
  <c r="AF779" i="6"/>
  <c r="AF779" i="6" a="1"/>
  <c r="AE779" i="6" a="1"/>
  <c r="AE779" i="6" s="1"/>
  <c r="AD779" i="6" a="1"/>
  <c r="AD779" i="6" s="1"/>
  <c r="AC779" i="6" a="1"/>
  <c r="AC779" i="6" s="1"/>
  <c r="AB779" i="6" a="1"/>
  <c r="AB779" i="6" s="1"/>
  <c r="AA779" i="6" a="1"/>
  <c r="AA779" i="6" s="1"/>
  <c r="Z779" i="6" a="1"/>
  <c r="Z779" i="6" s="1"/>
  <c r="Y779" i="6" a="1"/>
  <c r="Y779" i="6" s="1"/>
  <c r="X779" i="6" a="1"/>
  <c r="X779" i="6" s="1"/>
  <c r="W779" i="6" a="1"/>
  <c r="W779" i="6" s="1"/>
  <c r="V779" i="6" a="1"/>
  <c r="V779" i="6" s="1"/>
  <c r="U779" i="6" a="1"/>
  <c r="U779" i="6" s="1"/>
  <c r="T779" i="6" a="1"/>
  <c r="T779" i="6" s="1"/>
  <c r="S779" i="6" a="1"/>
  <c r="S779" i="6" s="1"/>
  <c r="R779" i="6" a="1"/>
  <c r="R779" i="6" s="1"/>
  <c r="Q779" i="6" a="1"/>
  <c r="Q779" i="6" s="1"/>
  <c r="P779" i="6"/>
  <c r="P779" i="6" a="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c r="X778" i="6" a="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a="1"/>
  <c r="Q776" i="6" s="1"/>
  <c r="P776" i="6"/>
  <c r="P776" i="6" a="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c r="AB775" i="6" a="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a="1"/>
  <c r="T774" i="6" s="1"/>
  <c r="S774" i="6" a="1"/>
  <c r="S774" i="6" s="1"/>
  <c r="R774" i="6" a="1"/>
  <c r="R774" i="6" s="1"/>
  <c r="Q774" i="6" a="1"/>
  <c r="Q774" i="6" s="1"/>
  <c r="P774" i="6" a="1"/>
  <c r="P774" i="6" s="1"/>
  <c r="O774" i="6" a="1"/>
  <c r="O774" i="6" s="1"/>
  <c r="N774" i="6" a="1"/>
  <c r="N774" i="6" s="1"/>
  <c r="M774" i="6" a="1"/>
  <c r="M774" i="6" s="1"/>
  <c r="L774" i="6"/>
  <c r="L774" i="6" a="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a="1"/>
  <c r="X773" i="6" s="1"/>
  <c r="W773" i="6" a="1"/>
  <c r="W773" i="6" s="1"/>
  <c r="V773" i="6" a="1"/>
  <c r="V773" i="6" s="1"/>
  <c r="U773" i="6" a="1"/>
  <c r="U773" i="6" s="1"/>
  <c r="T773" i="6"/>
  <c r="T773" i="6" a="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c r="AF772" i="6" a="1"/>
  <c r="AE772" i="6" a="1"/>
  <c r="AE772" i="6" s="1"/>
  <c r="AD772" i="6" a="1"/>
  <c r="AD772" i="6" s="1"/>
  <c r="AC772" i="6" a="1"/>
  <c r="AC772" i="6" s="1"/>
  <c r="AB772" i="6" a="1"/>
  <c r="AB772" i="6" s="1"/>
  <c r="AA772" i="6" a="1"/>
  <c r="AA772" i="6" s="1"/>
  <c r="Z772" i="6" a="1"/>
  <c r="Z772" i="6" s="1"/>
  <c r="Y772" i="6" a="1"/>
  <c r="Y772" i="6" s="1"/>
  <c r="X772" i="6" a="1"/>
  <c r="X772" i="6" s="1"/>
  <c r="W772" i="6" a="1"/>
  <c r="W772" i="6" s="1"/>
  <c r="V772" i="6" a="1"/>
  <c r="V772" i="6" s="1"/>
  <c r="U772" i="6" a="1"/>
  <c r="U772" i="6" s="1"/>
  <c r="T772" i="6" a="1"/>
  <c r="T772" i="6" s="1"/>
  <c r="S772" i="6" a="1"/>
  <c r="S772" i="6" s="1"/>
  <c r="R772" i="6" a="1"/>
  <c r="R772" i="6" s="1"/>
  <c r="Q772" i="6" a="1"/>
  <c r="Q772" i="6" s="1"/>
  <c r="P772" i="6"/>
  <c r="P772" i="6" a="1"/>
  <c r="O772" i="6" a="1"/>
  <c r="O772" i="6" s="1"/>
  <c r="N772" i="6" a="1"/>
  <c r="N772" i="6" s="1"/>
  <c r="M772" i="6" a="1"/>
  <c r="M772" i="6" s="1"/>
  <c r="L772" i="6" a="1"/>
  <c r="L772" i="6" s="1"/>
  <c r="K772" i="6" a="1"/>
  <c r="K772" i="6" s="1"/>
  <c r="AI771" i="6" a="1"/>
  <c r="AI771" i="6" s="1"/>
  <c r="AH771" i="6" a="1"/>
  <c r="AH771" i="6" s="1"/>
  <c r="AG771" i="6" a="1"/>
  <c r="AG771" i="6" s="1"/>
  <c r="AF771" i="6"/>
  <c r="AF771" i="6" a="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c r="P771" i="6" a="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a="1"/>
  <c r="AA770" i="6" s="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a="1"/>
  <c r="Y769" i="6" s="1"/>
  <c r="X769" i="6" a="1"/>
  <c r="X769" i="6" s="1"/>
  <c r="W769" i="6" a="1"/>
  <c r="W769" i="6" s="1"/>
  <c r="V769" i="6" a="1"/>
  <c r="V769" i="6" s="1"/>
  <c r="U769" i="6" a="1"/>
  <c r="U769" i="6" s="1"/>
  <c r="T769" i="6" a="1"/>
  <c r="T769" i="6" s="1"/>
  <c r="S769" i="6" a="1"/>
  <c r="S769" i="6" s="1"/>
  <c r="R769" i="6" a="1"/>
  <c r="R769" i="6" s="1"/>
  <c r="Q769" i="6" a="1"/>
  <c r="Q769" i="6" s="1"/>
  <c r="P769" i="6" a="1"/>
  <c r="P769" i="6" s="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c r="T768" i="6" a="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a="1"/>
  <c r="X767" i="6" s="1"/>
  <c r="W767" i="6" a="1"/>
  <c r="W767" i="6" s="1"/>
  <c r="V767" i="6" a="1"/>
  <c r="V767" i="6" s="1"/>
  <c r="U767" i="6" a="1"/>
  <c r="U767" i="6" s="1"/>
  <c r="T767" i="6" a="1"/>
  <c r="T767" i="6" s="1"/>
  <c r="S767" i="6" a="1"/>
  <c r="S767" i="6" s="1"/>
  <c r="R767" i="6" a="1"/>
  <c r="R767" i="6" s="1"/>
  <c r="Q767" i="6" a="1"/>
  <c r="Q767" i="6" s="1"/>
  <c r="P767" i="6" a="1"/>
  <c r="P767" i="6" s="1"/>
  <c r="O767" i="6" a="1"/>
  <c r="O767" i="6" s="1"/>
  <c r="N767" i="6" a="1"/>
  <c r="N767" i="6" s="1"/>
  <c r="M767" i="6" a="1"/>
  <c r="M767" i="6" s="1"/>
  <c r="L767" i="6"/>
  <c r="L767" i="6" a="1"/>
  <c r="K767" i="6" a="1"/>
  <c r="K767" i="6" s="1"/>
  <c r="AI766" i="6" a="1"/>
  <c r="AI766" i="6" s="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a="1"/>
  <c r="T764" i="6" s="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c r="W752" i="6" a="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c r="W751" i="6" a="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c r="W750" i="6" a="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c r="W749" i="6" a="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c r="W748" i="6" a="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c r="W747" i="6" a="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c r="W746" i="6" a="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c r="W745" i="6" a="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c r="W744" i="6" a="1"/>
  <c r="V744" i="6" a="1"/>
  <c r="V744" i="6" s="1"/>
  <c r="U744" i="6" a="1"/>
  <c r="U744" i="6" s="1"/>
  <c r="T744" i="6" a="1"/>
  <c r="T744" i="6" s="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c r="AD743" i="6" a="1"/>
  <c r="AC743" i="6" a="1"/>
  <c r="AC743" i="6" s="1"/>
  <c r="AB743" i="6" a="1"/>
  <c r="AB743" i="6" s="1"/>
  <c r="AA743" i="6" a="1"/>
  <c r="AA743" i="6" s="1"/>
  <c r="Z743" i="6"/>
  <c r="Z743" i="6" a="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c r="AA703" i="6" a="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c r="X645" i="6" a="1"/>
  <c r="W645" i="6" a="1"/>
  <c r="W645" i="6" s="1"/>
  <c r="V645" i="6" a="1"/>
  <c r="V645" i="6" s="1"/>
  <c r="U645" i="6" a="1"/>
  <c r="U645" i="6" s="1"/>
  <c r="T645" i="6" a="1"/>
  <c r="T645" i="6" s="1"/>
  <c r="S645" i="6" a="1"/>
  <c r="S645" i="6" s="1"/>
  <c r="R645" i="6" a="1"/>
  <c r="R645" i="6" s="1"/>
  <c r="Q645" i="6"/>
  <c r="Q645" i="6" a="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c r="AE597" i="6" a="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c r="Q597" i="6" a="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c r="AC596" i="6" a="1"/>
  <c r="AB596" i="6" a="1"/>
  <c r="AB596" i="6" s="1"/>
  <c r="AA596" i="6" a="1"/>
  <c r="AA596" i="6" s="1"/>
  <c r="Z596" i="6" a="1"/>
  <c r="Z596" i="6" s="1"/>
  <c r="Y596" i="6" a="1"/>
  <c r="Y596" i="6" s="1"/>
  <c r="X596" i="6" a="1"/>
  <c r="X596" i="6" s="1"/>
  <c r="W596" i="6" a="1"/>
  <c r="W596" i="6" s="1"/>
  <c r="V596" i="6" a="1"/>
  <c r="V596" i="6" s="1"/>
  <c r="U596" i="6"/>
  <c r="U596" i="6" a="1"/>
  <c r="T596" i="6" a="1"/>
  <c r="T596" i="6" s="1"/>
  <c r="S596" i="6" a="1"/>
  <c r="S596" i="6" s="1"/>
  <c r="R596" i="6" a="1"/>
  <c r="R596" i="6" s="1"/>
  <c r="Q596" i="6" a="1"/>
  <c r="Q596" i="6" s="1"/>
  <c r="P596" i="6" a="1"/>
  <c r="P596" i="6" s="1"/>
  <c r="O596" i="6" a="1"/>
  <c r="O596" i="6" s="1"/>
  <c r="N596" i="6" a="1"/>
  <c r="N596" i="6" s="1"/>
  <c r="M596" i="6"/>
  <c r="M596" i="6" a="1"/>
  <c r="L596" i="6" a="1"/>
  <c r="L596" i="6" s="1"/>
  <c r="K596" i="6" a="1"/>
  <c r="K596" i="6" s="1"/>
  <c r="AI595" i="6" a="1"/>
  <c r="AI595" i="6" s="1"/>
  <c r="AH595" i="6" a="1"/>
  <c r="AH595" i="6" s="1"/>
  <c r="AG595" i="6" a="1"/>
  <c r="AG595" i="6" s="1"/>
  <c r="AF595" i="6" a="1"/>
  <c r="AF595" i="6" s="1"/>
  <c r="AE595" i="6"/>
  <c r="AE595" i="6" a="1"/>
  <c r="AD595" i="6" a="1"/>
  <c r="AD595" i="6" s="1"/>
  <c r="AC595" i="6" a="1"/>
  <c r="AC595" i="6" s="1"/>
  <c r="AB595" i="6" a="1"/>
  <c r="AB595" i="6" s="1"/>
  <c r="AA595" i="6" a="1"/>
  <c r="AA595" i="6" s="1"/>
  <c r="Z595" i="6" a="1"/>
  <c r="Z595" i="6" s="1"/>
  <c r="Y595" i="6" a="1"/>
  <c r="Y595" i="6" s="1"/>
  <c r="X595" i="6" a="1"/>
  <c r="X595" i="6" s="1"/>
  <c r="W595" i="6"/>
  <c r="W595" i="6" a="1"/>
  <c r="V595" i="6" a="1"/>
  <c r="V595" i="6" s="1"/>
  <c r="U595" i="6" a="1"/>
  <c r="U595" i="6" s="1"/>
  <c r="T595" i="6" a="1"/>
  <c r="T595" i="6" s="1"/>
  <c r="S595" i="6" a="1"/>
  <c r="S595" i="6" s="1"/>
  <c r="R595" i="6" a="1"/>
  <c r="R595" i="6" s="1"/>
  <c r="Q595" i="6" a="1"/>
  <c r="Q595" i="6" s="1"/>
  <c r="P595" i="6" a="1"/>
  <c r="P595" i="6" s="1"/>
  <c r="O595" i="6"/>
  <c r="O595" i="6" a="1"/>
  <c r="N595" i="6" a="1"/>
  <c r="N595" i="6" s="1"/>
  <c r="M595" i="6" a="1"/>
  <c r="M595" i="6" s="1"/>
  <c r="L595" i="6" a="1"/>
  <c r="L595" i="6" s="1"/>
  <c r="K595" i="6" a="1"/>
  <c r="K595" i="6" s="1"/>
  <c r="AI594" i="6"/>
  <c r="AI594" i="6" a="1"/>
  <c r="AH594" i="6" a="1"/>
  <c r="AH594" i="6" s="1"/>
  <c r="AG594" i="6" a="1"/>
  <c r="AG594" i="6" s="1"/>
  <c r="AF594" i="6" a="1"/>
  <c r="AF594" i="6" s="1"/>
  <c r="AE594" i="6" a="1"/>
  <c r="AE594" i="6" s="1"/>
  <c r="AD594" i="6" a="1"/>
  <c r="AD594" i="6" s="1"/>
  <c r="AC594" i="6" a="1"/>
  <c r="AC594" i="6" s="1"/>
  <c r="AB594" i="6" a="1"/>
  <c r="AB594" i="6" s="1"/>
  <c r="AA594" i="6"/>
  <c r="AA594" i="6" a="1"/>
  <c r="Z594" i="6" a="1"/>
  <c r="Z594" i="6" s="1"/>
  <c r="Y594" i="6" a="1"/>
  <c r="Y594" i="6" s="1"/>
  <c r="X594" i="6" a="1"/>
  <c r="X594" i="6" s="1"/>
  <c r="W594" i="6" a="1"/>
  <c r="W594" i="6" s="1"/>
  <c r="V594" i="6" a="1"/>
  <c r="V594" i="6" s="1"/>
  <c r="U594" i="6" a="1"/>
  <c r="U594" i="6" s="1"/>
  <c r="T594" i="6" a="1"/>
  <c r="T594" i="6" s="1"/>
  <c r="S594" i="6"/>
  <c r="S594" i="6" a="1"/>
  <c r="R594" i="6" a="1"/>
  <c r="R594" i="6" s="1"/>
  <c r="Q594" i="6" a="1"/>
  <c r="Q594" i="6" s="1"/>
  <c r="P594" i="6" a="1"/>
  <c r="P594" i="6" s="1"/>
  <c r="O594" i="6" a="1"/>
  <c r="O594" i="6" s="1"/>
  <c r="N594" i="6" a="1"/>
  <c r="N594" i="6" s="1"/>
  <c r="M594" i="6" a="1"/>
  <c r="M594" i="6" s="1"/>
  <c r="L594" i="6" a="1"/>
  <c r="L594" i="6" s="1"/>
  <c r="K594" i="6"/>
  <c r="K594" i="6" a="1"/>
  <c r="AI593" i="6" a="1"/>
  <c r="AI593" i="6" s="1"/>
  <c r="AH593" i="6" a="1"/>
  <c r="AH593" i="6" s="1"/>
  <c r="AG593" i="6"/>
  <c r="AG593" i="6" a="1"/>
  <c r="AF593" i="6" a="1"/>
  <c r="AF593" i="6" s="1"/>
  <c r="AE593" i="6" a="1"/>
  <c r="AE593" i="6" s="1"/>
  <c r="AD593" i="6" a="1"/>
  <c r="AD593" i="6" s="1"/>
  <c r="AC593" i="6" a="1"/>
  <c r="AC593" i="6" s="1"/>
  <c r="AB593" i="6" a="1"/>
  <c r="AB593" i="6" s="1"/>
  <c r="AA593" i="6" a="1"/>
  <c r="AA593" i="6" s="1"/>
  <c r="Z593" i="6" a="1"/>
  <c r="Z593" i="6" s="1"/>
  <c r="Y593" i="6"/>
  <c r="Y593" i="6" a="1"/>
  <c r="X593" i="6" a="1"/>
  <c r="X593" i="6" s="1"/>
  <c r="W593" i="6" a="1"/>
  <c r="W593" i="6" s="1"/>
  <c r="V593" i="6" a="1"/>
  <c r="V593" i="6" s="1"/>
  <c r="U593" i="6" a="1"/>
  <c r="U593" i="6" s="1"/>
  <c r="T593" i="6" a="1"/>
  <c r="T593" i="6" s="1"/>
  <c r="S593" i="6" a="1"/>
  <c r="S593" i="6" s="1"/>
  <c r="R593" i="6" a="1"/>
  <c r="R593" i="6" s="1"/>
  <c r="Q593" i="6"/>
  <c r="Q593" i="6" a="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c r="AC592" i="6" a="1"/>
  <c r="AB592" i="6" a="1"/>
  <c r="AB592" i="6" s="1"/>
  <c r="AA592" i="6" a="1"/>
  <c r="AA592" i="6" s="1"/>
  <c r="Z592" i="6" a="1"/>
  <c r="Z592" i="6" s="1"/>
  <c r="Y592" i="6" a="1"/>
  <c r="Y592" i="6" s="1"/>
  <c r="X592" i="6" a="1"/>
  <c r="X592" i="6" s="1"/>
  <c r="W592" i="6" a="1"/>
  <c r="W592" i="6" s="1"/>
  <c r="V592" i="6" a="1"/>
  <c r="V592" i="6" s="1"/>
  <c r="U592" i="6"/>
  <c r="U592" i="6" a="1"/>
  <c r="T592" i="6" a="1"/>
  <c r="T592" i="6" s="1"/>
  <c r="S592" i="6" a="1"/>
  <c r="S592" i="6" s="1"/>
  <c r="R592" i="6" a="1"/>
  <c r="R592" i="6" s="1"/>
  <c r="Q592" i="6" a="1"/>
  <c r="Q592" i="6" s="1"/>
  <c r="P592" i="6" a="1"/>
  <c r="P592" i="6" s="1"/>
  <c r="O592" i="6" a="1"/>
  <c r="O592" i="6" s="1"/>
  <c r="N592" i="6" a="1"/>
  <c r="N592" i="6" s="1"/>
  <c r="M592" i="6"/>
  <c r="M592" i="6" a="1"/>
  <c r="L592" i="6" a="1"/>
  <c r="L592" i="6" s="1"/>
  <c r="K592" i="6" a="1"/>
  <c r="K592" i="6" s="1"/>
  <c r="AI591" i="6" a="1"/>
  <c r="AI591" i="6" s="1"/>
  <c r="AH591" i="6" a="1"/>
  <c r="AH591" i="6" s="1"/>
  <c r="AG591" i="6" a="1"/>
  <c r="AG591" i="6" s="1"/>
  <c r="AF591" i="6" a="1"/>
  <c r="AF591" i="6" s="1"/>
  <c r="AE591" i="6"/>
  <c r="AE591" i="6" a="1"/>
  <c r="AD591" i="6" a="1"/>
  <c r="AD591" i="6" s="1"/>
  <c r="AC591" i="6" a="1"/>
  <c r="AC591" i="6" s="1"/>
  <c r="AB591" i="6" a="1"/>
  <c r="AB591" i="6" s="1"/>
  <c r="AA591" i="6" a="1"/>
  <c r="AA591" i="6" s="1"/>
  <c r="Z591" i="6" a="1"/>
  <c r="Z591" i="6" s="1"/>
  <c r="Y591" i="6" a="1"/>
  <c r="Y591" i="6" s="1"/>
  <c r="X591" i="6" a="1"/>
  <c r="X591" i="6" s="1"/>
  <c r="W591" i="6"/>
  <c r="W591" i="6" a="1"/>
  <c r="V591" i="6" a="1"/>
  <c r="V591" i="6" s="1"/>
  <c r="U591" i="6" a="1"/>
  <c r="U591" i="6" s="1"/>
  <c r="T591" i="6" a="1"/>
  <c r="T591" i="6" s="1"/>
  <c r="S591" i="6" a="1"/>
  <c r="S591" i="6" s="1"/>
  <c r="R591" i="6" a="1"/>
  <c r="R591" i="6" s="1"/>
  <c r="Q591" i="6" a="1"/>
  <c r="Q591" i="6" s="1"/>
  <c r="P591" i="6" a="1"/>
  <c r="P591" i="6" s="1"/>
  <c r="O591" i="6"/>
  <c r="O591" i="6" a="1"/>
  <c r="N591" i="6" a="1"/>
  <c r="N591" i="6" s="1"/>
  <c r="M591" i="6" a="1"/>
  <c r="M591" i="6" s="1"/>
  <c r="L591" i="6" a="1"/>
  <c r="L591" i="6" s="1"/>
  <c r="K591" i="6" a="1"/>
  <c r="K591" i="6" s="1"/>
  <c r="AI590" i="6"/>
  <c r="AI590" i="6" a="1"/>
  <c r="AH590" i="6" a="1"/>
  <c r="AH590" i="6" s="1"/>
  <c r="AG590" i="6" a="1"/>
  <c r="AG590" i="6" s="1"/>
  <c r="AF590" i="6" a="1"/>
  <c r="AF590" i="6" s="1"/>
  <c r="AE590" i="6" a="1"/>
  <c r="AE590" i="6" s="1"/>
  <c r="AD590" i="6" a="1"/>
  <c r="AD590" i="6" s="1"/>
  <c r="AC590" i="6" a="1"/>
  <c r="AC590" i="6" s="1"/>
  <c r="AB590" i="6" a="1"/>
  <c r="AB590" i="6" s="1"/>
  <c r="AA590" i="6"/>
  <c r="AA590" i="6" a="1"/>
  <c r="Z590" i="6" a="1"/>
  <c r="Z590" i="6" s="1"/>
  <c r="Y590" i="6" a="1"/>
  <c r="Y590" i="6" s="1"/>
  <c r="X590" i="6" a="1"/>
  <c r="X590" i="6" s="1"/>
  <c r="W590" i="6" a="1"/>
  <c r="W590" i="6" s="1"/>
  <c r="V590" i="6" a="1"/>
  <c r="V590" i="6" s="1"/>
  <c r="U590" i="6" a="1"/>
  <c r="U590" i="6" s="1"/>
  <c r="T590" i="6" a="1"/>
  <c r="T590" i="6" s="1"/>
  <c r="S590" i="6"/>
  <c r="S590" i="6" a="1"/>
  <c r="R590" i="6" a="1"/>
  <c r="R590" i="6" s="1"/>
  <c r="Q590" i="6" a="1"/>
  <c r="Q590" i="6" s="1"/>
  <c r="P590" i="6" a="1"/>
  <c r="P590" i="6" s="1"/>
  <c r="O590" i="6" a="1"/>
  <c r="O590" i="6" s="1"/>
  <c r="N590" i="6" a="1"/>
  <c r="N590" i="6" s="1"/>
  <c r="M590" i="6" a="1"/>
  <c r="M590" i="6" s="1"/>
  <c r="L590" i="6" a="1"/>
  <c r="L590" i="6" s="1"/>
  <c r="K590" i="6"/>
  <c r="K590" i="6" a="1"/>
  <c r="AI589" i="6" a="1"/>
  <c r="AI589" i="6" s="1"/>
  <c r="AH589" i="6" a="1"/>
  <c r="AH589" i="6" s="1"/>
  <c r="AG589" i="6"/>
  <c r="AG589" i="6" a="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c r="O589" i="6" a="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c r="S588" i="6" a="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c r="AC587" i="6" a="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c r="M587" i="6" a="1"/>
  <c r="L587" i="6" a="1"/>
  <c r="L587" i="6" s="1"/>
  <c r="K587" i="6" a="1"/>
  <c r="K587" i="6" s="1"/>
  <c r="AI586" i="6"/>
  <c r="AI586" i="6" a="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c r="S586" i="6" a="1"/>
  <c r="R586" i="6" a="1"/>
  <c r="R586" i="6" s="1"/>
  <c r="Q586" i="6" a="1"/>
  <c r="Q586" i="6" s="1"/>
  <c r="P586" i="6" a="1"/>
  <c r="P586" i="6" s="1"/>
  <c r="O586" i="6" a="1"/>
  <c r="O586" i="6" s="1"/>
  <c r="N586" i="6" a="1"/>
  <c r="N586" i="6" s="1"/>
  <c r="M586" i="6" a="1"/>
  <c r="M586" i="6" s="1"/>
  <c r="L586" i="6" a="1"/>
  <c r="L586" i="6" s="1"/>
  <c r="K586" i="6"/>
  <c r="K586" i="6" a="1"/>
  <c r="AI585" i="6" a="1"/>
  <c r="AI585" i="6" s="1"/>
  <c r="AH585" i="6" a="1"/>
  <c r="AH585" i="6" s="1"/>
  <c r="AG585" i="6" a="1"/>
  <c r="AG585" i="6" s="1"/>
  <c r="AF585" i="6" a="1"/>
  <c r="AF585" i="6" s="1"/>
  <c r="AE585" i="6" a="1"/>
  <c r="AE585" i="6" s="1"/>
  <c r="AD585" i="6" a="1"/>
  <c r="AD585" i="6" s="1"/>
  <c r="AC585" i="6"/>
  <c r="AC585" i="6" a="1"/>
  <c r="AB585" i="6" a="1"/>
  <c r="AB585" i="6" s="1"/>
  <c r="AA585" i="6" a="1"/>
  <c r="AA585" i="6" s="1"/>
  <c r="Z585" i="6" a="1"/>
  <c r="Z585" i="6" s="1"/>
  <c r="Y585" i="6" a="1"/>
  <c r="Y585" i="6" s="1"/>
  <c r="X585" i="6" a="1"/>
  <c r="X585" i="6" s="1"/>
  <c r="W585" i="6"/>
  <c r="W585" i="6" a="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c r="AE584" i="6" a="1"/>
  <c r="AD584" i="6" a="1"/>
  <c r="AD584" i="6" s="1"/>
  <c r="AC584" i="6" a="1"/>
  <c r="AC584" i="6" s="1"/>
  <c r="AB584" i="6" a="1"/>
  <c r="AB584" i="6" s="1"/>
  <c r="AA584" i="6" a="1"/>
  <c r="AA584" i="6" s="1"/>
  <c r="Z584" i="6" a="1"/>
  <c r="Z584" i="6" s="1"/>
  <c r="Y584" i="6"/>
  <c r="Y584" i="6" a="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c r="U583" i="6" a="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c r="Y582" i="6" a="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c r="O581" i="6" a="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c r="S580" i="6" a="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c r="AC579" i="6" a="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c r="M579" i="6" a="1"/>
  <c r="L579" i="6" a="1"/>
  <c r="L579" i="6" s="1"/>
  <c r="K579" i="6" a="1"/>
  <c r="K579" i="6" s="1"/>
  <c r="AI578" i="6"/>
  <c r="AI578" i="6" a="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c r="S578" i="6" a="1"/>
  <c r="R578" i="6" a="1"/>
  <c r="R578" i="6" s="1"/>
  <c r="Q578" i="6" a="1"/>
  <c r="Q578" i="6" s="1"/>
  <c r="P578" i="6" a="1"/>
  <c r="P578" i="6" s="1"/>
  <c r="O578" i="6" a="1"/>
  <c r="O578" i="6" s="1"/>
  <c r="N578" i="6" a="1"/>
  <c r="N578" i="6" s="1"/>
  <c r="M578" i="6" a="1"/>
  <c r="M578" i="6" s="1"/>
  <c r="L578" i="6" a="1"/>
  <c r="L578" i="6" s="1"/>
  <c r="K578" i="6"/>
  <c r="K578" i="6" a="1"/>
  <c r="AI577" i="6" a="1"/>
  <c r="AI577" i="6" s="1"/>
  <c r="AH577" i="6" a="1"/>
  <c r="AH577" i="6" s="1"/>
  <c r="AG577" i="6" a="1"/>
  <c r="AG577" i="6" s="1"/>
  <c r="AF577" i="6" a="1"/>
  <c r="AF577" i="6" s="1"/>
  <c r="AE577" i="6" a="1"/>
  <c r="AE577" i="6" s="1"/>
  <c r="AD577" i="6" a="1"/>
  <c r="AD577" i="6" s="1"/>
  <c r="AC577" i="6"/>
  <c r="AC577" i="6" a="1"/>
  <c r="AB577" i="6" a="1"/>
  <c r="AB577" i="6" s="1"/>
  <c r="AA577" i="6" a="1"/>
  <c r="AA577" i="6" s="1"/>
  <c r="Z577" i="6" a="1"/>
  <c r="Z577" i="6" s="1"/>
  <c r="Y577" i="6" a="1"/>
  <c r="Y577" i="6" s="1"/>
  <c r="X577" i="6" a="1"/>
  <c r="X577" i="6" s="1"/>
  <c r="W577" i="6"/>
  <c r="W577" i="6" a="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c r="AE576" i="6" a="1"/>
  <c r="AD576" i="6" a="1"/>
  <c r="AD576" i="6" s="1"/>
  <c r="AC576" i="6" a="1"/>
  <c r="AC576" i="6" s="1"/>
  <c r="AB576" i="6" a="1"/>
  <c r="AB576" i="6" s="1"/>
  <c r="AA576" i="6" a="1"/>
  <c r="AA576" i="6" s="1"/>
  <c r="Z576" i="6" a="1"/>
  <c r="Z576" i="6" s="1"/>
  <c r="Y576" i="6"/>
  <c r="Y576" i="6" a="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c r="U575" i="6" a="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c r="Y574" i="6" a="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c r="O573" i="6" a="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c r="S572" i="6" a="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c r="AC571" i="6" a="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c r="M571" i="6" a="1"/>
  <c r="L571" i="6" a="1"/>
  <c r="L571" i="6" s="1"/>
  <c r="K571" i="6" a="1"/>
  <c r="K571" i="6" s="1"/>
  <c r="AI570" i="6"/>
  <c r="AI570" i="6" a="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c r="S570" i="6" a="1"/>
  <c r="R570" i="6" a="1"/>
  <c r="R570" i="6" s="1"/>
  <c r="Q570" i="6"/>
  <c r="Q570" i="6" a="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c r="W569" i="6" a="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c r="AG568" i="6" a="1"/>
  <c r="AF568" i="6" a="1"/>
  <c r="AF568" i="6" s="1"/>
  <c r="AE568" i="6" a="1"/>
  <c r="AE568" i="6" s="1"/>
  <c r="AD568" i="6" a="1"/>
  <c r="AD568" i="6" s="1"/>
  <c r="AC568" i="6" a="1"/>
  <c r="AC568" i="6" s="1"/>
  <c r="AB568" i="6" a="1"/>
  <c r="AB568" i="6" s="1"/>
  <c r="AA568" i="6"/>
  <c r="AA568" i="6" a="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c r="U567" i="6" a="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c r="AC565" i="6" a="1"/>
  <c r="AB565" i="6" a="1"/>
  <c r="AB565" i="6" s="1"/>
  <c r="AA565" i="6" a="1"/>
  <c r="AA565" i="6" s="1"/>
  <c r="Z565" i="6" a="1"/>
  <c r="Z565" i="6" s="1"/>
  <c r="Y565" i="6" a="1"/>
  <c r="Y565" i="6" s="1"/>
  <c r="X565" i="6" a="1"/>
  <c r="X565" i="6" s="1"/>
  <c r="W565" i="6"/>
  <c r="W565" i="6" a="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c r="Q564" i="6" a="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c r="AC563" i="6" a="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c r="M563" i="6" a="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c r="Q562" i="6" a="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c r="AA561" i="6" a="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c r="Y560" i="6" a="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c r="AE559" i="6" a="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c r="M559" i="6" a="1"/>
  <c r="L559" i="6" a="1"/>
  <c r="L559" i="6" s="1"/>
  <c r="K559" i="6" a="1"/>
  <c r="K559" i="6" s="1"/>
  <c r="AI558" i="6"/>
  <c r="AI558" i="6" a="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c r="Q558" i="6" a="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c r="AE557" i="6" a="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c r="M557" i="6" a="1"/>
  <c r="L557" i="6" a="1"/>
  <c r="L557" i="6" s="1"/>
  <c r="K557" i="6" a="1"/>
  <c r="K557" i="6" s="1"/>
  <c r="AI556" i="6"/>
  <c r="AI556" i="6" a="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c r="Y556" i="6" a="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c r="K556" i="6" a="1"/>
  <c r="AI555" i="6" a="1"/>
  <c r="AI555" i="6" s="1"/>
  <c r="AH555" i="6" a="1"/>
  <c r="AH555" i="6" s="1"/>
  <c r="AG555" i="6" a="1"/>
  <c r="AG555" i="6" s="1"/>
  <c r="AF555" i="6" a="1"/>
  <c r="AF555" i="6" s="1"/>
  <c r="AE555" i="6" a="1"/>
  <c r="AE555" i="6" s="1"/>
  <c r="AD555" i="6" a="1"/>
  <c r="AD555" i="6" s="1"/>
  <c r="AC555" i="6"/>
  <c r="AC555" i="6" a="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c r="Q554" i="6" a="1"/>
  <c r="P554" i="6" a="1"/>
  <c r="P554" i="6" s="1"/>
  <c r="O554" i="6" a="1"/>
  <c r="O554" i="6" s="1"/>
  <c r="N554" i="6" a="1"/>
  <c r="N554" i="6" s="1"/>
  <c r="M554" i="6" a="1"/>
  <c r="M554" i="6" s="1"/>
  <c r="L554" i="6" a="1"/>
  <c r="L554" i="6" s="1"/>
  <c r="K554" i="6"/>
  <c r="K554" i="6" a="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c r="U553" i="6" a="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c r="Y552" i="6" a="1"/>
  <c r="X552" i="6" a="1"/>
  <c r="X552" i="6" s="1"/>
  <c r="W552" i="6" a="1"/>
  <c r="W552" i="6" s="1"/>
  <c r="V552" i="6" a="1"/>
  <c r="V552" i="6" s="1"/>
  <c r="U552" i="6" a="1"/>
  <c r="U552" i="6" s="1"/>
  <c r="T552" i="6" a="1"/>
  <c r="T552" i="6" s="1"/>
  <c r="S552" i="6" a="1"/>
  <c r="S552" i="6" s="1"/>
  <c r="R552" i="6" a="1"/>
  <c r="R552" i="6" s="1"/>
  <c r="Q552" i="6"/>
  <c r="Q552" i="6" a="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c r="Y551" i="6" a="1"/>
  <c r="X551" i="6" a="1"/>
  <c r="X551" i="6" s="1"/>
  <c r="W551" i="6" a="1"/>
  <c r="W551" i="6" s="1"/>
  <c r="V551" i="6" a="1"/>
  <c r="V551" i="6" s="1"/>
  <c r="U551" i="6"/>
  <c r="U551" i="6" a="1"/>
  <c r="T551" i="6" a="1"/>
  <c r="T551" i="6" s="1"/>
  <c r="S551" i="6" a="1"/>
  <c r="S551" i="6" s="1"/>
  <c r="R551" i="6" a="1"/>
  <c r="R551" i="6" s="1"/>
  <c r="Q551" i="6" a="1"/>
  <c r="Q551" i="6" s="1"/>
  <c r="P551" i="6" a="1"/>
  <c r="P551" i="6" s="1"/>
  <c r="O551" i="6" a="1"/>
  <c r="O551" i="6" s="1"/>
  <c r="N551" i="6" a="1"/>
  <c r="N551" i="6" s="1"/>
  <c r="M551" i="6"/>
  <c r="M551" i="6" a="1"/>
  <c r="L551" i="6" a="1"/>
  <c r="L551" i="6" s="1"/>
  <c r="K551" i="6" a="1"/>
  <c r="K551" i="6" s="1"/>
  <c r="AI550" i="6" a="1"/>
  <c r="AI550" i="6" s="1"/>
  <c r="AH550" i="6" a="1"/>
  <c r="AH550" i="6" s="1"/>
  <c r="AG550" i="6" a="1"/>
  <c r="AG550" i="6" s="1"/>
  <c r="AF550" i="6" a="1"/>
  <c r="AF550" i="6" s="1"/>
  <c r="AE550" i="6"/>
  <c r="AE550" i="6" a="1"/>
  <c r="AD550" i="6" a="1"/>
  <c r="AD550" i="6" s="1"/>
  <c r="AC550" i="6" a="1"/>
  <c r="AC550" i="6" s="1"/>
  <c r="AB550" i="6" a="1"/>
  <c r="AB550" i="6" s="1"/>
  <c r="AA550" i="6" a="1"/>
  <c r="AA550" i="6" s="1"/>
  <c r="Z550" i="6" a="1"/>
  <c r="Z550" i="6" s="1"/>
  <c r="Y550" i="6" a="1"/>
  <c r="Y550" i="6" s="1"/>
  <c r="X550" i="6" a="1"/>
  <c r="X550" i="6" s="1"/>
  <c r="W550" i="6"/>
  <c r="W550" i="6" a="1"/>
  <c r="V550" i="6" a="1"/>
  <c r="V550" i="6" s="1"/>
  <c r="U550" i="6" a="1"/>
  <c r="U550" i="6" s="1"/>
  <c r="T550" i="6" a="1"/>
  <c r="T550" i="6" s="1"/>
  <c r="S550" i="6" a="1"/>
  <c r="S550" i="6" s="1"/>
  <c r="R550" i="6" a="1"/>
  <c r="R550" i="6" s="1"/>
  <c r="Q550" i="6" a="1"/>
  <c r="Q550" i="6" s="1"/>
  <c r="P550" i="6" a="1"/>
  <c r="P550" i="6" s="1"/>
  <c r="O550" i="6"/>
  <c r="O550" i="6" a="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c r="N546" i="6" a="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c r="AB545" i="6" a="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c r="L545" i="6" a="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c r="P544" i="6" a="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c r="L543" i="6" a="1"/>
  <c r="K543" i="6" a="1"/>
  <c r="K543" i="6" s="1"/>
  <c r="AI542" i="6" a="1"/>
  <c r="AI542" i="6" s="1"/>
  <c r="AH542" i="6" a="1"/>
  <c r="AH542" i="6" s="1"/>
  <c r="AG542" i="6" a="1"/>
  <c r="AG542" i="6" s="1"/>
  <c r="AF542" i="6"/>
  <c r="AF542" i="6" a="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c r="AB541" i="6" a="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c r="L541" i="6" a="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c r="P540" i="6" a="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c r="L539" i="6" a="1"/>
  <c r="K539" i="6" a="1"/>
  <c r="K539" i="6" s="1"/>
  <c r="AI538" i="6" a="1"/>
  <c r="AI538" i="6" s="1"/>
  <c r="AH538" i="6" a="1"/>
  <c r="AH538" i="6" s="1"/>
  <c r="AG538" i="6" a="1"/>
  <c r="AG538" i="6" s="1"/>
  <c r="AF538" i="6"/>
  <c r="AF538" i="6" a="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c r="AB537" i="6" a="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c r="L537" i="6" a="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c r="P536" i="6" a="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c r="L535" i="6" a="1"/>
  <c r="K535" i="6" a="1"/>
  <c r="K535" i="6" s="1"/>
  <c r="AI534" i="6" a="1"/>
  <c r="AI534" i="6" s="1"/>
  <c r="AH534" i="6" a="1"/>
  <c r="AH534" i="6" s="1"/>
  <c r="AG534" i="6" a="1"/>
  <c r="AG534" i="6" s="1"/>
  <c r="AF534" i="6"/>
  <c r="AF534" i="6" a="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c r="AB533" i="6" a="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c r="L533" i="6" a="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c r="P532" i="6" a="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c r="L531" i="6" a="1"/>
  <c r="K531" i="6" a="1"/>
  <c r="K531" i="6" s="1"/>
  <c r="AI530" i="6" a="1"/>
  <c r="AI530" i="6" s="1"/>
  <c r="AH530" i="6" a="1"/>
  <c r="AH530" i="6" s="1"/>
  <c r="AG530" i="6" a="1"/>
  <c r="AG530" i="6" s="1"/>
  <c r="AF530" i="6"/>
  <c r="AF530" i="6" a="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c r="AB529" i="6" a="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c r="L529" i="6" a="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c r="P528" i="6" a="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c r="L527" i="6" a="1"/>
  <c r="K527" i="6" a="1"/>
  <c r="K527" i="6" s="1"/>
  <c r="AI526" i="6" a="1"/>
  <c r="AI526" i="6" s="1"/>
  <c r="AH526" i="6" a="1"/>
  <c r="AH526" i="6" s="1"/>
  <c r="AG526" i="6" a="1"/>
  <c r="AG526" i="6" s="1"/>
  <c r="AF526" i="6"/>
  <c r="AF526" i="6" a="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c r="AB525" i="6" a="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c r="L525" i="6" a="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c r="P524" i="6" a="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c r="L523" i="6" a="1"/>
  <c r="K523" i="6" a="1"/>
  <c r="K523" i="6" s="1"/>
  <c r="AI522" i="6" a="1"/>
  <c r="AI522" i="6" s="1"/>
  <c r="AH522" i="6" a="1"/>
  <c r="AH522" i="6" s="1"/>
  <c r="AG522" i="6" a="1"/>
  <c r="AG522" i="6" s="1"/>
  <c r="AF522" i="6"/>
  <c r="AF522" i="6" a="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c r="AB521" i="6" a="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c r="L521" i="6" a="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c r="P520" i="6" a="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c r="L519" i="6" a="1"/>
  <c r="K519" i="6" a="1"/>
  <c r="K519" i="6" s="1"/>
  <c r="AI518" i="6" a="1"/>
  <c r="AI518" i="6" s="1"/>
  <c r="AH518" i="6" a="1"/>
  <c r="AH518" i="6" s="1"/>
  <c r="AG518" i="6" a="1"/>
  <c r="AG518" i="6" s="1"/>
  <c r="AF518" i="6"/>
  <c r="AF518" i="6" a="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c r="L517" i="6" a="1"/>
  <c r="K517" i="6" a="1"/>
  <c r="K517" i="6" s="1"/>
  <c r="AI516" i="6" a="1"/>
  <c r="AI516" i="6" s="1"/>
  <c r="AH516" i="6" a="1"/>
  <c r="AH516" i="6" s="1"/>
  <c r="AG516" i="6" a="1"/>
  <c r="AG516" i="6" s="1"/>
  <c r="AF516" i="6"/>
  <c r="AF516" i="6" a="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c r="L515" i="6" a="1"/>
  <c r="K515" i="6" a="1"/>
  <c r="K515" i="6" s="1"/>
  <c r="AI514" i="6" a="1"/>
  <c r="AI514" i="6" s="1"/>
  <c r="AH514" i="6" a="1"/>
  <c r="AH514" i="6" s="1"/>
  <c r="AG514" i="6" a="1"/>
  <c r="AG514" i="6" s="1"/>
  <c r="AF514" i="6"/>
  <c r="AF514" i="6" a="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c r="L513" i="6" a="1"/>
  <c r="K513" i="6" a="1"/>
  <c r="K513" i="6" s="1"/>
  <c r="AI512" i="6" a="1"/>
  <c r="AI512" i="6" s="1"/>
  <c r="AH512" i="6" a="1"/>
  <c r="AH512" i="6" s="1"/>
  <c r="AG512" i="6" a="1"/>
  <c r="AG512" i="6" s="1"/>
  <c r="AF512" i="6"/>
  <c r="AF512" i="6" a="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c r="L511" i="6" a="1"/>
  <c r="K511" i="6" a="1"/>
  <c r="K511" i="6" s="1"/>
  <c r="AI510" i="6" a="1"/>
  <c r="AI510" i="6" s="1"/>
  <c r="AH510" i="6" a="1"/>
  <c r="AH510" i="6" s="1"/>
  <c r="AG510" i="6" a="1"/>
  <c r="AG510" i="6" s="1"/>
  <c r="AF510" i="6"/>
  <c r="AF510" i="6" a="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c r="L509" i="6" a="1"/>
  <c r="K509" i="6" a="1"/>
  <c r="K509" i="6" s="1"/>
  <c r="AI508" i="6" a="1"/>
  <c r="AI508" i="6" s="1"/>
  <c r="AH508" i="6" a="1"/>
  <c r="AH508" i="6" s="1"/>
  <c r="AG508" i="6" a="1"/>
  <c r="AG508" i="6" s="1"/>
  <c r="AF508" i="6"/>
  <c r="AF508" i="6" a="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c r="L507" i="6" a="1"/>
  <c r="K507" i="6" a="1"/>
  <c r="K507" i="6" s="1"/>
  <c r="AI506" i="6" a="1"/>
  <c r="AI506" i="6" s="1"/>
  <c r="AH506" i="6" a="1"/>
  <c r="AH506" i="6" s="1"/>
  <c r="AG506" i="6" a="1"/>
  <c r="AG506" i="6" s="1"/>
  <c r="AF506" i="6"/>
  <c r="AF506" i="6" a="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c r="Q424" i="6" a="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c r="P381" i="6" a="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c r="AD380" i="6" a="1"/>
  <c r="AC380" i="6" a="1"/>
  <c r="AC380" i="6" s="1"/>
  <c r="AB380" i="6" a="1"/>
  <c r="AB380" i="6" s="1"/>
  <c r="AA380" i="6" a="1"/>
  <c r="AA380" i="6" s="1"/>
  <c r="Z380" i="6" a="1"/>
  <c r="Z380" i="6" s="1"/>
  <c r="Y380" i="6" a="1"/>
  <c r="Y380" i="6" s="1"/>
  <c r="X380" i="6" a="1"/>
  <c r="X380" i="6" s="1"/>
  <c r="W380" i="6" a="1"/>
  <c r="W380" i="6" s="1"/>
  <c r="V380" i="6"/>
  <c r="V380" i="6" a="1"/>
  <c r="U380" i="6" a="1"/>
  <c r="U380" i="6" s="1"/>
  <c r="T380" i="6" a="1"/>
  <c r="T380" i="6" s="1"/>
  <c r="S380" i="6" a="1"/>
  <c r="S380" i="6" s="1"/>
  <c r="R380" i="6" a="1"/>
  <c r="R380" i="6" s="1"/>
  <c r="Q380" i="6" a="1"/>
  <c r="Q380" i="6" s="1"/>
  <c r="P380" i="6" a="1"/>
  <c r="P380" i="6" s="1"/>
  <c r="O380" i="6" a="1"/>
  <c r="O380" i="6" s="1"/>
  <c r="N380" i="6"/>
  <c r="N380" i="6" a="1"/>
  <c r="M380" i="6" a="1"/>
  <c r="M380" i="6" s="1"/>
  <c r="L380" i="6" a="1"/>
  <c r="L380" i="6" s="1"/>
  <c r="K380" i="6" a="1"/>
  <c r="K380" i="6" s="1"/>
  <c r="AI379" i="6" a="1"/>
  <c r="AI379" i="6" s="1"/>
  <c r="AH379" i="6" a="1"/>
  <c r="AH379" i="6" s="1"/>
  <c r="AG379" i="6" a="1"/>
  <c r="AG379" i="6" s="1"/>
  <c r="AF379" i="6"/>
  <c r="AF379" i="6" a="1"/>
  <c r="AE379" i="6" a="1"/>
  <c r="AE379" i="6" s="1"/>
  <c r="AD379" i="6" a="1"/>
  <c r="AD379" i="6" s="1"/>
  <c r="AC379" i="6" a="1"/>
  <c r="AC379" i="6" s="1"/>
  <c r="AB379" i="6" a="1"/>
  <c r="AB379" i="6" s="1"/>
  <c r="AA379" i="6" a="1"/>
  <c r="AA379" i="6" s="1"/>
  <c r="Z379" i="6" a="1"/>
  <c r="Z379" i="6" s="1"/>
  <c r="Y379" i="6" a="1"/>
  <c r="Y379" i="6" s="1"/>
  <c r="X379" i="6"/>
  <c r="X379" i="6" a="1"/>
  <c r="W379" i="6" a="1"/>
  <c r="W379" i="6" s="1"/>
  <c r="V379" i="6" a="1"/>
  <c r="V379" i="6" s="1"/>
  <c r="U379" i="6" a="1"/>
  <c r="U379" i="6" s="1"/>
  <c r="T379" i="6" a="1"/>
  <c r="T379" i="6" s="1"/>
  <c r="S379" i="6" a="1"/>
  <c r="S379" i="6" s="1"/>
  <c r="R379" i="6" a="1"/>
  <c r="R379" i="6" s="1"/>
  <c r="Q379" i="6" a="1"/>
  <c r="Q379" i="6" s="1"/>
  <c r="P379" i="6"/>
  <c r="P379" i="6" a="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c r="V378" i="6" a="1"/>
  <c r="U378" i="6" a="1"/>
  <c r="U378" i="6" s="1"/>
  <c r="T378" i="6" a="1"/>
  <c r="T378" i="6" s="1"/>
  <c r="S378" i="6" a="1"/>
  <c r="S378" i="6" s="1"/>
  <c r="R378" i="6" a="1"/>
  <c r="R378" i="6" s="1"/>
  <c r="Q378" i="6" a="1"/>
  <c r="Q378" i="6" s="1"/>
  <c r="P378" i="6" a="1"/>
  <c r="P378" i="6" s="1"/>
  <c r="O378" i="6" a="1"/>
  <c r="O378" i="6" s="1"/>
  <c r="N378" i="6"/>
  <c r="N378" i="6" a="1"/>
  <c r="M378" i="6" a="1"/>
  <c r="M378" i="6" s="1"/>
  <c r="L378" i="6" a="1"/>
  <c r="L378" i="6" s="1"/>
  <c r="K378" i="6" a="1"/>
  <c r="K378" i="6" s="1"/>
  <c r="AI377" i="6" a="1"/>
  <c r="AI377" i="6" s="1"/>
  <c r="AH377" i="6" a="1"/>
  <c r="AH377" i="6" s="1"/>
  <c r="AG377" i="6" a="1"/>
  <c r="AG377" i="6" s="1"/>
  <c r="AF377" i="6"/>
  <c r="AF377" i="6" a="1"/>
  <c r="AE377" i="6" a="1"/>
  <c r="AE377" i="6" s="1"/>
  <c r="AD377" i="6" a="1"/>
  <c r="AD377" i="6" s="1"/>
  <c r="AC377" i="6" a="1"/>
  <c r="AC377" i="6" s="1"/>
  <c r="AB377" i="6" a="1"/>
  <c r="AB377" i="6" s="1"/>
  <c r="AA377" i="6" a="1"/>
  <c r="AA377" i="6" s="1"/>
  <c r="Z377" i="6" a="1"/>
  <c r="Z377" i="6" s="1"/>
  <c r="Y377" i="6" a="1"/>
  <c r="Y377" i="6" s="1"/>
  <c r="X377" i="6"/>
  <c r="X377" i="6" a="1"/>
  <c r="W377" i="6" a="1"/>
  <c r="W377" i="6" s="1"/>
  <c r="V377" i="6" a="1"/>
  <c r="V377" i="6" s="1"/>
  <c r="U377" i="6" a="1"/>
  <c r="U377" i="6" s="1"/>
  <c r="T377" i="6" a="1"/>
  <c r="T377" i="6" s="1"/>
  <c r="S377" i="6" a="1"/>
  <c r="S377" i="6" s="1"/>
  <c r="R377" i="6" a="1"/>
  <c r="R377" i="6" s="1"/>
  <c r="Q377" i="6" a="1"/>
  <c r="Q377" i="6" s="1"/>
  <c r="P377" i="6"/>
  <c r="P377" i="6" a="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c r="AD376" i="6" a="1"/>
  <c r="AC376" i="6" a="1"/>
  <c r="AC376" i="6" s="1"/>
  <c r="AB376" i="6" a="1"/>
  <c r="AB376" i="6" s="1"/>
  <c r="AA376" i="6" a="1"/>
  <c r="AA376" i="6" s="1"/>
  <c r="Z376" i="6" a="1"/>
  <c r="Z376" i="6" s="1"/>
  <c r="Y376" i="6" a="1"/>
  <c r="Y376" i="6" s="1"/>
  <c r="X376" i="6" a="1"/>
  <c r="X376" i="6" s="1"/>
  <c r="W376" i="6" a="1"/>
  <c r="W376" i="6" s="1"/>
  <c r="V376" i="6"/>
  <c r="V376" i="6" a="1"/>
  <c r="U376" i="6" a="1"/>
  <c r="U376" i="6" s="1"/>
  <c r="T376" i="6" a="1"/>
  <c r="T376" i="6" s="1"/>
  <c r="S376" i="6" a="1"/>
  <c r="S376" i="6" s="1"/>
  <c r="R376" i="6" a="1"/>
  <c r="R376" i="6" s="1"/>
  <c r="Q376" i="6" a="1"/>
  <c r="Q376" i="6" s="1"/>
  <c r="P376" i="6" a="1"/>
  <c r="P376" i="6" s="1"/>
  <c r="O376" i="6" a="1"/>
  <c r="O376" i="6" s="1"/>
  <c r="N376" i="6"/>
  <c r="N376" i="6" a="1"/>
  <c r="M376" i="6" a="1"/>
  <c r="M376" i="6" s="1"/>
  <c r="L376" i="6" a="1"/>
  <c r="L376" i="6" s="1"/>
  <c r="K376" i="6" a="1"/>
  <c r="K376" i="6" s="1"/>
  <c r="AI375" i="6" a="1"/>
  <c r="AI375" i="6" s="1"/>
  <c r="AH375" i="6" a="1"/>
  <c r="AH375" i="6" s="1"/>
  <c r="AG375" i="6" a="1"/>
  <c r="AG375" i="6" s="1"/>
  <c r="AF375" i="6"/>
  <c r="AF375" i="6" a="1"/>
  <c r="AE375" i="6" a="1"/>
  <c r="AE375" i="6" s="1"/>
  <c r="AD375" i="6" a="1"/>
  <c r="AD375" i="6" s="1"/>
  <c r="AC375" i="6" a="1"/>
  <c r="AC375" i="6" s="1"/>
  <c r="AB375" i="6" a="1"/>
  <c r="AB375" i="6" s="1"/>
  <c r="AA375" i="6" a="1"/>
  <c r="AA375" i="6" s="1"/>
  <c r="Z375" i="6" a="1"/>
  <c r="Z375" i="6" s="1"/>
  <c r="Y375" i="6" a="1"/>
  <c r="Y375" i="6" s="1"/>
  <c r="X375" i="6"/>
  <c r="X375" i="6" a="1"/>
  <c r="W375" i="6" a="1"/>
  <c r="W375" i="6" s="1"/>
  <c r="V375" i="6" a="1"/>
  <c r="V375" i="6" s="1"/>
  <c r="U375" i="6" a="1"/>
  <c r="U375" i="6" s="1"/>
  <c r="T375" i="6" a="1"/>
  <c r="T375" i="6" s="1"/>
  <c r="S375" i="6" a="1"/>
  <c r="S375" i="6" s="1"/>
  <c r="R375" i="6" a="1"/>
  <c r="R375" i="6" s="1"/>
  <c r="Q375" i="6" a="1"/>
  <c r="Q375" i="6" s="1"/>
  <c r="P375" i="6"/>
  <c r="P375" i="6" a="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c r="AD374" i="6" a="1"/>
  <c r="AC374" i="6" a="1"/>
  <c r="AC374" i="6" s="1"/>
  <c r="AB374" i="6" a="1"/>
  <c r="AB374" i="6" s="1"/>
  <c r="AA374" i="6" a="1"/>
  <c r="AA374" i="6" s="1"/>
  <c r="Z374" i="6" a="1"/>
  <c r="Z374" i="6" s="1"/>
  <c r="Y374" i="6" a="1"/>
  <c r="Y374" i="6" s="1"/>
  <c r="X374" i="6" a="1"/>
  <c r="X374" i="6" s="1"/>
  <c r="W374" i="6" a="1"/>
  <c r="W374" i="6" s="1"/>
  <c r="V374" i="6"/>
  <c r="V374" i="6" a="1"/>
  <c r="U374" i="6" a="1"/>
  <c r="U374" i="6" s="1"/>
  <c r="T374" i="6" a="1"/>
  <c r="T374" i="6" s="1"/>
  <c r="S374" i="6" a="1"/>
  <c r="S374" i="6" s="1"/>
  <c r="R374" i="6" a="1"/>
  <c r="R374" i="6" s="1"/>
  <c r="Q374" i="6" a="1"/>
  <c r="Q374" i="6" s="1"/>
  <c r="P374" i="6" a="1"/>
  <c r="P374" i="6" s="1"/>
  <c r="O374" i="6" a="1"/>
  <c r="O374" i="6" s="1"/>
  <c r="N374" i="6"/>
  <c r="N374" i="6" a="1"/>
  <c r="M374" i="6" a="1"/>
  <c r="M374" i="6" s="1"/>
  <c r="L374" i="6" a="1"/>
  <c r="L374" i="6" s="1"/>
  <c r="K374" i="6" a="1"/>
  <c r="K374" i="6" s="1"/>
  <c r="AI373" i="6" a="1"/>
  <c r="AI373" i="6" s="1"/>
  <c r="AH373" i="6" a="1"/>
  <c r="AH373" i="6" s="1"/>
  <c r="AG373" i="6" a="1"/>
  <c r="AG373" i="6" s="1"/>
  <c r="AF373" i="6"/>
  <c r="AF373" i="6" a="1"/>
  <c r="AE373" i="6" a="1"/>
  <c r="AE373" i="6" s="1"/>
  <c r="AD373" i="6" a="1"/>
  <c r="AD373" i="6" s="1"/>
  <c r="AC373" i="6" a="1"/>
  <c r="AC373" i="6" s="1"/>
  <c r="AB373" i="6" a="1"/>
  <c r="AB373" i="6" s="1"/>
  <c r="AA373" i="6" a="1"/>
  <c r="AA373" i="6" s="1"/>
  <c r="Z373" i="6" a="1"/>
  <c r="Z373" i="6" s="1"/>
  <c r="Y373" i="6" a="1"/>
  <c r="Y373" i="6" s="1"/>
  <c r="X373" i="6"/>
  <c r="X373" i="6" a="1"/>
  <c r="W373" i="6" a="1"/>
  <c r="W373" i="6" s="1"/>
  <c r="V373" i="6" a="1"/>
  <c r="V373" i="6" s="1"/>
  <c r="U373" i="6" a="1"/>
  <c r="U373" i="6" s="1"/>
  <c r="T373" i="6" a="1"/>
  <c r="T373" i="6" s="1"/>
  <c r="S373" i="6" a="1"/>
  <c r="S373" i="6" s="1"/>
  <c r="R373" i="6" a="1"/>
  <c r="R373" i="6" s="1"/>
  <c r="Q373" i="6" a="1"/>
  <c r="Q373" i="6" s="1"/>
  <c r="P373" i="6"/>
  <c r="P373" i="6" a="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c r="AD372" i="6" a="1"/>
  <c r="AC372" i="6" a="1"/>
  <c r="AC372" i="6" s="1"/>
  <c r="AB372" i="6" a="1"/>
  <c r="AB372" i="6" s="1"/>
  <c r="AA372" i="6" a="1"/>
  <c r="AA372" i="6" s="1"/>
  <c r="Z372" i="6" a="1"/>
  <c r="Z372" i="6" s="1"/>
  <c r="Y372" i="6" a="1"/>
  <c r="Y372" i="6" s="1"/>
  <c r="X372" i="6" a="1"/>
  <c r="X372" i="6" s="1"/>
  <c r="W372" i="6" a="1"/>
  <c r="W372" i="6" s="1"/>
  <c r="V372" i="6"/>
  <c r="V372" i="6" a="1"/>
  <c r="U372" i="6" a="1"/>
  <c r="U372" i="6" s="1"/>
  <c r="T372" i="6" a="1"/>
  <c r="T372" i="6" s="1"/>
  <c r="S372" i="6" a="1"/>
  <c r="S372" i="6" s="1"/>
  <c r="R372" i="6" a="1"/>
  <c r="R372" i="6" s="1"/>
  <c r="Q372" i="6" a="1"/>
  <c r="Q372" i="6" s="1"/>
  <c r="P372" i="6" a="1"/>
  <c r="P372" i="6" s="1"/>
  <c r="O372" i="6" a="1"/>
  <c r="O372" i="6" s="1"/>
  <c r="N372" i="6"/>
  <c r="N372" i="6" a="1"/>
  <c r="M372" i="6" a="1"/>
  <c r="M372" i="6" s="1"/>
  <c r="L372" i="6" a="1"/>
  <c r="L372" i="6" s="1"/>
  <c r="K372" i="6" a="1"/>
  <c r="K372" i="6" s="1"/>
  <c r="AI371" i="6" a="1"/>
  <c r="AI371" i="6" s="1"/>
  <c r="AH371" i="6" a="1"/>
  <c r="AH371" i="6" s="1"/>
  <c r="AG371" i="6" a="1"/>
  <c r="AG371" i="6" s="1"/>
  <c r="AF371" i="6"/>
  <c r="AF371" i="6" a="1"/>
  <c r="AE371" i="6" a="1"/>
  <c r="AE371" i="6" s="1"/>
  <c r="AD371" i="6" a="1"/>
  <c r="AD371" i="6" s="1"/>
  <c r="AC371" i="6" a="1"/>
  <c r="AC371" i="6" s="1"/>
  <c r="AB371" i="6" a="1"/>
  <c r="AB371" i="6" s="1"/>
  <c r="AA371" i="6" a="1"/>
  <c r="AA371" i="6" s="1"/>
  <c r="Z371" i="6" a="1"/>
  <c r="Z371" i="6" s="1"/>
  <c r="Y371" i="6" a="1"/>
  <c r="Y371" i="6" s="1"/>
  <c r="X371" i="6"/>
  <c r="X371" i="6" a="1"/>
  <c r="W371" i="6" a="1"/>
  <c r="W371" i="6" s="1"/>
  <c r="V371" i="6" a="1"/>
  <c r="V371" i="6" s="1"/>
  <c r="U371" i="6" a="1"/>
  <c r="U371" i="6" s="1"/>
  <c r="T371" i="6" a="1"/>
  <c r="T371" i="6" s="1"/>
  <c r="S371" i="6" a="1"/>
  <c r="S371" i="6" s="1"/>
  <c r="R371" i="6" a="1"/>
  <c r="R371" i="6" s="1"/>
  <c r="Q371" i="6" a="1"/>
  <c r="Q371" i="6" s="1"/>
  <c r="P371" i="6"/>
  <c r="P371" i="6" a="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c r="AD370" i="6" a="1"/>
  <c r="AC370" i="6" a="1"/>
  <c r="AC370" i="6" s="1"/>
  <c r="AB370" i="6" a="1"/>
  <c r="AB370" i="6" s="1"/>
  <c r="AA370" i="6" a="1"/>
  <c r="AA370" i="6" s="1"/>
  <c r="Z370" i="6" a="1"/>
  <c r="Z370" i="6" s="1"/>
  <c r="Y370" i="6" a="1"/>
  <c r="Y370" i="6" s="1"/>
  <c r="X370" i="6" a="1"/>
  <c r="X370" i="6" s="1"/>
  <c r="W370" i="6" a="1"/>
  <c r="W370" i="6" s="1"/>
  <c r="V370" i="6"/>
  <c r="V370" i="6" a="1"/>
  <c r="U370" i="6" a="1"/>
  <c r="U370" i="6" s="1"/>
  <c r="T370" i="6" a="1"/>
  <c r="T370" i="6" s="1"/>
  <c r="S370" i="6" a="1"/>
  <c r="S370" i="6" s="1"/>
  <c r="R370" i="6" a="1"/>
  <c r="R370" i="6" s="1"/>
  <c r="Q370" i="6" a="1"/>
  <c r="Q370" i="6" s="1"/>
  <c r="P370" i="6" a="1"/>
  <c r="P370" i="6" s="1"/>
  <c r="O370" i="6" a="1"/>
  <c r="O370" i="6" s="1"/>
  <c r="N370" i="6"/>
  <c r="N370" i="6" a="1"/>
  <c r="M370" i="6" a="1"/>
  <c r="M370" i="6" s="1"/>
  <c r="L370" i="6" a="1"/>
  <c r="L370" i="6" s="1"/>
  <c r="K370" i="6" a="1"/>
  <c r="K370" i="6" s="1"/>
  <c r="AI369" i="6" a="1"/>
  <c r="AI369" i="6" s="1"/>
  <c r="AH369" i="6" a="1"/>
  <c r="AH369" i="6" s="1"/>
  <c r="AG369" i="6" a="1"/>
  <c r="AG369" i="6" s="1"/>
  <c r="AF369" i="6"/>
  <c r="AF369" i="6" a="1"/>
  <c r="AE369" i="6" a="1"/>
  <c r="AE369" i="6" s="1"/>
  <c r="AD369" i="6" a="1"/>
  <c r="AD369" i="6" s="1"/>
  <c r="AC369" i="6" a="1"/>
  <c r="AC369" i="6" s="1"/>
  <c r="AB369" i="6" a="1"/>
  <c r="AB369" i="6" s="1"/>
  <c r="AA369" i="6" a="1"/>
  <c r="AA369" i="6" s="1"/>
  <c r="Z369" i="6" a="1"/>
  <c r="Z369" i="6" s="1"/>
  <c r="Y369" i="6" a="1"/>
  <c r="Y369" i="6" s="1"/>
  <c r="X369" i="6"/>
  <c r="X369" i="6" a="1"/>
  <c r="W369" i="6" a="1"/>
  <c r="W369" i="6" s="1"/>
  <c r="V369" i="6" a="1"/>
  <c r="V369" i="6" s="1"/>
  <c r="U369" i="6" a="1"/>
  <c r="U369" i="6" s="1"/>
  <c r="T369" i="6" a="1"/>
  <c r="T369" i="6" s="1"/>
  <c r="S369" i="6" a="1"/>
  <c r="S369" i="6" s="1"/>
  <c r="R369" i="6" a="1"/>
  <c r="R369" i="6" s="1"/>
  <c r="Q369" i="6" a="1"/>
  <c r="Q369" i="6" s="1"/>
  <c r="P369" i="6"/>
  <c r="P369" i="6" a="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c r="AD368" i="6" a="1"/>
  <c r="AC368" i="6" a="1"/>
  <c r="AC368" i="6" s="1"/>
  <c r="AB368" i="6" a="1"/>
  <c r="AB368" i="6" s="1"/>
  <c r="AA368" i="6" a="1"/>
  <c r="AA368" i="6" s="1"/>
  <c r="Z368" i="6" a="1"/>
  <c r="Z368" i="6" s="1"/>
  <c r="Y368" i="6" a="1"/>
  <c r="Y368" i="6" s="1"/>
  <c r="X368" i="6" a="1"/>
  <c r="X368" i="6" s="1"/>
  <c r="W368" i="6" a="1"/>
  <c r="W368" i="6" s="1"/>
  <c r="V368" i="6"/>
  <c r="V368" i="6" a="1"/>
  <c r="U368" i="6" a="1"/>
  <c r="U368" i="6" s="1"/>
  <c r="T368" i="6" a="1"/>
  <c r="T368" i="6" s="1"/>
  <c r="S368" i="6" a="1"/>
  <c r="S368" i="6" s="1"/>
  <c r="R368" i="6" a="1"/>
  <c r="R368" i="6" s="1"/>
  <c r="Q368" i="6" a="1"/>
  <c r="Q368" i="6" s="1"/>
  <c r="P368" i="6" a="1"/>
  <c r="P368" i="6" s="1"/>
  <c r="O368" i="6" a="1"/>
  <c r="O368" i="6" s="1"/>
  <c r="N368" i="6"/>
  <c r="N368" i="6" a="1"/>
  <c r="M368" i="6" a="1"/>
  <c r="M368" i="6" s="1"/>
  <c r="L368" i="6" a="1"/>
  <c r="L368" i="6" s="1"/>
  <c r="K368" i="6" a="1"/>
  <c r="K368" i="6" s="1"/>
  <c r="AI367" i="6" a="1"/>
  <c r="AI367" i="6" s="1"/>
  <c r="AH367" i="6" a="1"/>
  <c r="AH367" i="6" s="1"/>
  <c r="AG367" i="6" a="1"/>
  <c r="AG367" i="6" s="1"/>
  <c r="AF367" i="6"/>
  <c r="AF367" i="6" a="1"/>
  <c r="AE367" i="6" a="1"/>
  <c r="AE367" i="6" s="1"/>
  <c r="AD367" i="6" a="1"/>
  <c r="AD367" i="6" s="1"/>
  <c r="AC367" i="6" a="1"/>
  <c r="AC367" i="6" s="1"/>
  <c r="AB367" i="6" a="1"/>
  <c r="AB367" i="6" s="1"/>
  <c r="AA367" i="6" a="1"/>
  <c r="AA367" i="6" s="1"/>
  <c r="Z367" i="6" a="1"/>
  <c r="Z367" i="6" s="1"/>
  <c r="Y367" i="6" a="1"/>
  <c r="Y367" i="6" s="1"/>
  <c r="X367" i="6"/>
  <c r="X367" i="6" a="1"/>
  <c r="W367" i="6" a="1"/>
  <c r="W367" i="6" s="1"/>
  <c r="V367" i="6" a="1"/>
  <c r="V367" i="6" s="1"/>
  <c r="U367" i="6" a="1"/>
  <c r="U367" i="6" s="1"/>
  <c r="T367" i="6" a="1"/>
  <c r="T367" i="6" s="1"/>
  <c r="S367" i="6" a="1"/>
  <c r="S367" i="6" s="1"/>
  <c r="R367" i="6" a="1"/>
  <c r="R367" i="6" s="1"/>
  <c r="Q367" i="6" a="1"/>
  <c r="Q367" i="6" s="1"/>
  <c r="P367" i="6"/>
  <c r="P367" i="6" a="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c r="AD366" i="6" a="1"/>
  <c r="AC366" i="6" a="1"/>
  <c r="AC366" i="6" s="1"/>
  <c r="AB366" i="6" a="1"/>
  <c r="AB366" i="6" s="1"/>
  <c r="AA366" i="6" a="1"/>
  <c r="AA366" i="6" s="1"/>
  <c r="Z366" i="6" a="1"/>
  <c r="Z366" i="6" s="1"/>
  <c r="Y366" i="6" a="1"/>
  <c r="Y366" i="6" s="1"/>
  <c r="X366" i="6" a="1"/>
  <c r="X366" i="6" s="1"/>
  <c r="W366" i="6" a="1"/>
  <c r="W366" i="6" s="1"/>
  <c r="V366" i="6"/>
  <c r="V366" i="6" a="1"/>
  <c r="U366" i="6" a="1"/>
  <c r="U366" i="6" s="1"/>
  <c r="T366" i="6" a="1"/>
  <c r="T366" i="6" s="1"/>
  <c r="S366" i="6" a="1"/>
  <c r="S366" i="6" s="1"/>
  <c r="R366" i="6" a="1"/>
  <c r="R366" i="6" s="1"/>
  <c r="Q366" i="6" a="1"/>
  <c r="Q366" i="6" s="1"/>
  <c r="P366" i="6" a="1"/>
  <c r="P366" i="6" s="1"/>
  <c r="O366" i="6" a="1"/>
  <c r="O366" i="6" s="1"/>
  <c r="N366" i="6"/>
  <c r="N366" i="6" a="1"/>
  <c r="M366" i="6" a="1"/>
  <c r="M366" i="6" s="1"/>
  <c r="L366" i="6" a="1"/>
  <c r="L366" i="6" s="1"/>
  <c r="K366" i="6" a="1"/>
  <c r="K366" i="6" s="1"/>
  <c r="AI365" i="6" a="1"/>
  <c r="AI365" i="6" s="1"/>
  <c r="AH365" i="6" a="1"/>
  <c r="AH365" i="6" s="1"/>
  <c r="AG365" i="6" a="1"/>
  <c r="AG365" i="6" s="1"/>
  <c r="AF365" i="6"/>
  <c r="AF365" i="6" a="1"/>
  <c r="AE365" i="6" a="1"/>
  <c r="AE365" i="6" s="1"/>
  <c r="AD365" i="6" a="1"/>
  <c r="AD365" i="6" s="1"/>
  <c r="AC365" i="6" a="1"/>
  <c r="AC365" i="6" s="1"/>
  <c r="AB365" i="6" a="1"/>
  <c r="AB365" i="6" s="1"/>
  <c r="AA365" i="6" a="1"/>
  <c r="AA365" i="6" s="1"/>
  <c r="Z365" i="6" a="1"/>
  <c r="Z365" i="6" s="1"/>
  <c r="Y365" i="6" a="1"/>
  <c r="Y365" i="6" s="1"/>
  <c r="X365" i="6"/>
  <c r="X365" i="6" a="1"/>
  <c r="W365" i="6" a="1"/>
  <c r="W365" i="6" s="1"/>
  <c r="V365" i="6" a="1"/>
  <c r="V365" i="6" s="1"/>
  <c r="U365" i="6" a="1"/>
  <c r="U365" i="6" s="1"/>
  <c r="T365" i="6" a="1"/>
  <c r="T365" i="6" s="1"/>
  <c r="S365" i="6" a="1"/>
  <c r="S365" i="6" s="1"/>
  <c r="R365" i="6" a="1"/>
  <c r="R365" i="6" s="1"/>
  <c r="Q365" i="6" a="1"/>
  <c r="Q365" i="6" s="1"/>
  <c r="P365" i="6"/>
  <c r="P365" i="6" a="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c r="AD364" i="6" a="1"/>
  <c r="AC364" i="6" a="1"/>
  <c r="AC364" i="6" s="1"/>
  <c r="AB364" i="6" a="1"/>
  <c r="AB364" i="6" s="1"/>
  <c r="AA364" i="6" a="1"/>
  <c r="AA364" i="6" s="1"/>
  <c r="Z364" i="6" a="1"/>
  <c r="Z364" i="6" s="1"/>
  <c r="Y364" i="6" a="1"/>
  <c r="Y364" i="6" s="1"/>
  <c r="X364" i="6" a="1"/>
  <c r="X364" i="6" s="1"/>
  <c r="W364" i="6" a="1"/>
  <c r="W364" i="6" s="1"/>
  <c r="V364" i="6"/>
  <c r="V364" i="6" a="1"/>
  <c r="U364" i="6" a="1"/>
  <c r="U364" i="6" s="1"/>
  <c r="T364" i="6" a="1"/>
  <c r="T364" i="6" s="1"/>
  <c r="S364" i="6" a="1"/>
  <c r="S364" i="6" s="1"/>
  <c r="R364" i="6" a="1"/>
  <c r="R364" i="6" s="1"/>
  <c r="Q364" i="6" a="1"/>
  <c r="Q364" i="6" s="1"/>
  <c r="P364" i="6" a="1"/>
  <c r="P364" i="6" s="1"/>
  <c r="O364" i="6" a="1"/>
  <c r="O364" i="6" s="1"/>
  <c r="N364" i="6"/>
  <c r="N364" i="6" a="1"/>
  <c r="M364" i="6" a="1"/>
  <c r="M364" i="6" s="1"/>
  <c r="L364" i="6" a="1"/>
  <c r="L364" i="6" s="1"/>
  <c r="K364" i="6" a="1"/>
  <c r="K364" i="6" s="1"/>
  <c r="AI363" i="6" a="1"/>
  <c r="AI363" i="6" s="1"/>
  <c r="AH363" i="6" a="1"/>
  <c r="AH363" i="6" s="1"/>
  <c r="AG363" i="6" a="1"/>
  <c r="AG363" i="6" s="1"/>
  <c r="AF363" i="6"/>
  <c r="AF363" i="6" a="1"/>
  <c r="AE363" i="6" a="1"/>
  <c r="AE363" i="6" s="1"/>
  <c r="AD363" i="6" a="1"/>
  <c r="AD363" i="6" s="1"/>
  <c r="AC363" i="6" a="1"/>
  <c r="AC363" i="6" s="1"/>
  <c r="AB363" i="6" a="1"/>
  <c r="AB363" i="6" s="1"/>
  <c r="AA363" i="6" a="1"/>
  <c r="AA363" i="6" s="1"/>
  <c r="Z363" i="6" a="1"/>
  <c r="Z363" i="6" s="1"/>
  <c r="Y363" i="6" a="1"/>
  <c r="Y363" i="6" s="1"/>
  <c r="X363" i="6"/>
  <c r="X363" i="6" a="1"/>
  <c r="W363" i="6" a="1"/>
  <c r="W363" i="6" s="1"/>
  <c r="V363" i="6" a="1"/>
  <c r="V363" i="6" s="1"/>
  <c r="U363" i="6" a="1"/>
  <c r="U363" i="6" s="1"/>
  <c r="T363" i="6" a="1"/>
  <c r="T363" i="6" s="1"/>
  <c r="S363" i="6" a="1"/>
  <c r="S363" i="6" s="1"/>
  <c r="R363" i="6" a="1"/>
  <c r="R363" i="6" s="1"/>
  <c r="Q363" i="6" a="1"/>
  <c r="Q363" i="6" s="1"/>
  <c r="P363" i="6"/>
  <c r="P363" i="6" a="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c r="AD362" i="6" a="1"/>
  <c r="AC362" i="6" a="1"/>
  <c r="AC362" i="6" s="1"/>
  <c r="AB362" i="6" a="1"/>
  <c r="AB362" i="6" s="1"/>
  <c r="AA362" i="6" a="1"/>
  <c r="AA362" i="6" s="1"/>
  <c r="Z362" i="6" a="1"/>
  <c r="Z362" i="6" s="1"/>
  <c r="Y362" i="6" a="1"/>
  <c r="Y362" i="6" s="1"/>
  <c r="X362" i="6" a="1"/>
  <c r="X362" i="6" s="1"/>
  <c r="W362" i="6" a="1"/>
  <c r="W362" i="6" s="1"/>
  <c r="V362" i="6"/>
  <c r="V362" i="6" a="1"/>
  <c r="U362" i="6" a="1"/>
  <c r="U362" i="6" s="1"/>
  <c r="T362" i="6" a="1"/>
  <c r="T362" i="6" s="1"/>
  <c r="S362" i="6" a="1"/>
  <c r="S362" i="6" s="1"/>
  <c r="R362" i="6" a="1"/>
  <c r="R362" i="6" s="1"/>
  <c r="Q362" i="6" a="1"/>
  <c r="Q362" i="6" s="1"/>
  <c r="P362" i="6" a="1"/>
  <c r="P362" i="6" s="1"/>
  <c r="O362" i="6" a="1"/>
  <c r="O362" i="6" s="1"/>
  <c r="N362" i="6"/>
  <c r="N362" i="6" a="1"/>
  <c r="M362" i="6" a="1"/>
  <c r="M362" i="6" s="1"/>
  <c r="L362" i="6" a="1"/>
  <c r="L362" i="6" s="1"/>
  <c r="K362" i="6" a="1"/>
  <c r="K362" i="6" s="1"/>
  <c r="AI361" i="6" a="1"/>
  <c r="AI361" i="6" s="1"/>
  <c r="AH361" i="6" a="1"/>
  <c r="AH361" i="6" s="1"/>
  <c r="AG361" i="6" a="1"/>
  <c r="AG361" i="6" s="1"/>
  <c r="AF361" i="6"/>
  <c r="AF361" i="6" a="1"/>
  <c r="AE361" i="6" a="1"/>
  <c r="AE361" i="6" s="1"/>
  <c r="AD361" i="6" a="1"/>
  <c r="AD361" i="6" s="1"/>
  <c r="AC361" i="6" a="1"/>
  <c r="AC361" i="6" s="1"/>
  <c r="AB361" i="6" a="1"/>
  <c r="AB361" i="6" s="1"/>
  <c r="AA361" i="6" a="1"/>
  <c r="AA361" i="6" s="1"/>
  <c r="Z361" i="6" a="1"/>
  <c r="Z361" i="6" s="1"/>
  <c r="Y361" i="6" a="1"/>
  <c r="Y361" i="6" s="1"/>
  <c r="X361" i="6"/>
  <c r="X361" i="6" a="1"/>
  <c r="W361" i="6" a="1"/>
  <c r="W361" i="6" s="1"/>
  <c r="V361" i="6" a="1"/>
  <c r="V361" i="6" s="1"/>
  <c r="U361" i="6" a="1"/>
  <c r="U361" i="6" s="1"/>
  <c r="T361" i="6" a="1"/>
  <c r="T361" i="6" s="1"/>
  <c r="S361" i="6" a="1"/>
  <c r="S361" i="6" s="1"/>
  <c r="R361" i="6" a="1"/>
  <c r="R361" i="6" s="1"/>
  <c r="Q361" i="6" a="1"/>
  <c r="Q361" i="6" s="1"/>
  <c r="P361" i="6"/>
  <c r="P361" i="6" a="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c r="Z360" i="6" a="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c r="X359" i="6" a="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c r="X358" i="6" a="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c r="T357" i="6" a="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c r="X356" i="6" a="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c r="T355" i="6" a="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c r="X354" i="6" a="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c r="T353" i="6" a="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c r="X352" i="6" a="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c r="T351" i="6" a="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c r="X350" i="6" a="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c r="T349" i="6" a="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c r="X348" i="6" a="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c r="T347" i="6" a="1"/>
  <c r="S347" i="6" a="1"/>
  <c r="S347" i="6" s="1"/>
  <c r="R347" i="6" a="1"/>
  <c r="R347" i="6" s="1"/>
  <c r="Q347" i="6" a="1"/>
  <c r="Q347" i="6" s="1"/>
  <c r="P347" i="6" a="1"/>
  <c r="P347" i="6" s="1"/>
  <c r="O347" i="6" a="1"/>
  <c r="O347" i="6" s="1"/>
  <c r="N347" i="6" a="1"/>
  <c r="N347" i="6" s="1"/>
  <c r="M347" i="6" a="1"/>
  <c r="M347" i="6" s="1"/>
  <c r="L347" i="6"/>
  <c r="L347" i="6" a="1"/>
  <c r="K347" i="6" a="1"/>
  <c r="K347" i="6" s="1"/>
  <c r="AI346" i="6" a="1"/>
  <c r="AI346" i="6" s="1"/>
  <c r="AH346" i="6" a="1"/>
  <c r="AH346" i="6" s="1"/>
  <c r="AG346" i="6" a="1"/>
  <c r="AG346" i="6" s="1"/>
  <c r="AF346" i="6"/>
  <c r="AF346" i="6" a="1"/>
  <c r="AE346" i="6" a="1"/>
  <c r="AE346" i="6" s="1"/>
  <c r="AD346" i="6" a="1"/>
  <c r="AD346" i="6" s="1"/>
  <c r="AC346" i="6" a="1"/>
  <c r="AC346" i="6" s="1"/>
  <c r="AB346" i="6" a="1"/>
  <c r="AB346" i="6" s="1"/>
  <c r="AA346" i="6" a="1"/>
  <c r="AA346" i="6" s="1"/>
  <c r="Z346" i="6" a="1"/>
  <c r="Z346" i="6" s="1"/>
  <c r="Y346" i="6" a="1"/>
  <c r="Y346" i="6" s="1"/>
  <c r="X346" i="6"/>
  <c r="X346" i="6" a="1"/>
  <c r="W346" i="6" a="1"/>
  <c r="W346" i="6" s="1"/>
  <c r="V346" i="6" a="1"/>
  <c r="V346" i="6" s="1"/>
  <c r="U346" i="6" a="1"/>
  <c r="U346" i="6" s="1"/>
  <c r="T346" i="6" a="1"/>
  <c r="T346" i="6" s="1"/>
  <c r="S346" i="6" a="1"/>
  <c r="S346" i="6" s="1"/>
  <c r="R346" i="6" a="1"/>
  <c r="R346" i="6" s="1"/>
  <c r="Q346" i="6" a="1"/>
  <c r="Q346" i="6" s="1"/>
  <c r="P346" i="6" a="1"/>
  <c r="P346" i="6" s="1"/>
  <c r="O346" i="6" a="1"/>
  <c r="O346" i="6" s="1"/>
  <c r="N346" i="6"/>
  <c r="N346" i="6" a="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c r="AB345" i="6" a="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c r="L345" i="6" a="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c r="X344" i="6" a="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c r="AB343" i="6" a="1"/>
  <c r="AA343" i="6" a="1"/>
  <c r="AA343" i="6" s="1"/>
  <c r="Z343" i="6" a="1"/>
  <c r="Z343" i="6" s="1"/>
  <c r="Y343" i="6" a="1"/>
  <c r="Y343" i="6" s="1"/>
  <c r="X343" i="6" a="1"/>
  <c r="X343" i="6" s="1"/>
  <c r="W343" i="6" a="1"/>
  <c r="W343" i="6" s="1"/>
  <c r="V343" i="6" a="1"/>
  <c r="V343" i="6" s="1"/>
  <c r="U343" i="6" a="1"/>
  <c r="U343" i="6" s="1"/>
  <c r="T343" i="6" a="1"/>
  <c r="T343" i="6" s="1"/>
  <c r="S343" i="6" a="1"/>
  <c r="S343" i="6" s="1"/>
  <c r="R343" i="6"/>
  <c r="R343" i="6" a="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c r="AF342" i="6" a="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c r="P342" i="6" a="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c r="AB341" i="6" a="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c r="L341" i="6" a="1"/>
  <c r="K341" i="6" a="1"/>
  <c r="K341" i="6" s="1"/>
  <c r="AI340" i="6" a="1"/>
  <c r="AI340" i="6" s="1"/>
  <c r="AH340" i="6" a="1"/>
  <c r="AH340" i="6" s="1"/>
  <c r="AG340" i="6" a="1"/>
  <c r="AG340" i="6" s="1"/>
  <c r="AF340" i="6"/>
  <c r="AF340" i="6" a="1"/>
  <c r="AE340" i="6" a="1"/>
  <c r="AE340" i="6" s="1"/>
  <c r="AD340" i="6" a="1"/>
  <c r="AD340" i="6" s="1"/>
  <c r="AC340" i="6" a="1"/>
  <c r="AC340" i="6" s="1"/>
  <c r="AB340" i="6" a="1"/>
  <c r="AB340" i="6" s="1"/>
  <c r="AA340" i="6" a="1"/>
  <c r="AA340" i="6" s="1"/>
  <c r="Z340" i="6" a="1"/>
  <c r="Z340" i="6" s="1"/>
  <c r="Y340" i="6" a="1"/>
  <c r="Y340" i="6" s="1"/>
  <c r="X340" i="6" a="1"/>
  <c r="X340" i="6" s="1"/>
  <c r="W340" i="6" a="1"/>
  <c r="W340" i="6" s="1"/>
  <c r="V340" i="6"/>
  <c r="V340" i="6" a="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c r="T339" i="6" a="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c r="X338" i="6" a="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c r="T337" i="6" a="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c r="AD336" i="6" a="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c r="N336" i="6" a="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c r="AB335" i="6" a="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c r="L335" i="6" a="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c r="X334" i="6" a="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c r="T333" i="6" a="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c r="AD332" i="6" a="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c r="N332" i="6" a="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c r="AB331" i="6" a="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c r="L331" i="6" a="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c r="X330" i="6" a="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c r="T329" i="6" a="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c r="AD328" i="6" a="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c r="N328" i="6" a="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c r="AB327" i="6" a="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c r="L327" i="6" a="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c r="X326" i="6" a="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c r="T325" i="6" a="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c r="AD324" i="6" a="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c r="N324" i="6" a="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c r="AB323" i="6" a="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c r="L323" i="6" a="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c r="X322" i="6" a="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c r="T321" i="6" a="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c r="AD320" i="6" a="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c r="N320" i="6" a="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c r="AB319" i="6" a="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c r="L319" i="6" a="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c r="X318" i="6" a="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c r="T317" i="6" a="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c r="AD316" i="6" a="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c r="N316" i="6" a="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c r="AB315" i="6" a="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c r="L315" i="6" a="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c r="X314" i="6" a="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c r="T313" i="6" a="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c r="AD312" i="6" a="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c r="N312" i="6" a="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c r="AB311" i="6" a="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c r="L311" i="6" a="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c r="X310" i="6" a="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c r="T309" i="6" a="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c r="AD308" i="6" a="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c r="N308" i="6" a="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c r="AB307" i="6" a="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c r="L307" i="6" a="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c r="X306" i="6" a="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c r="T305" i="6" a="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c r="AD304" i="6" a="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c r="N304" i="6" a="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c r="AB303" i="6" a="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c r="L303" i="6" a="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c r="X302" i="6" a="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c r="T301" i="6" a="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c r="AD300" i="6" a="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c r="N300" i="6" a="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c r="AB299" i="6" a="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c r="L299" i="6" a="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c r="X298" i="6" a="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c r="T297" i="6" a="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c r="AD296" i="6" a="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c r="N296" i="6" a="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c r="AB295" i="6" a="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c r="L295" i="6" a="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c r="X294" i="6" a="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c r="T293" i="6" a="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c r="AD292" i="6" a="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c r="N292" i="6" a="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c r="AB291" i="6" a="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c r="L291" i="6" a="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c r="X290" i="6" a="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c r="T289" i="6" a="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c r="AD288" i="6" a="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c r="N288" i="6" a="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c r="AB287" i="6" a="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c r="L287" i="6" a="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c r="X286" i="6" a="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c r="T285" i="6" a="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c r="AD284" i="6" a="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c r="N284" i="6" a="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c r="AB283" i="6" a="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c r="L283" i="6" a="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c r="X282" i="6" a="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c r="T281" i="6" a="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c r="AD280" i="6" a="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c r="N280" i="6" a="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c r="AB279" i="6" a="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c r="L279" i="6" a="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c r="X278" i="6" a="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c r="T277" i="6" a="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c r="AD276" i="6" a="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c r="N276" i="6" a="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c r="AB275" i="6" a="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c r="L275" i="6" a="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c r="X274" i="6" a="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c r="T273" i="6" a="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c r="AD272" i="6" a="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c r="N272" i="6" a="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c r="AB271" i="6" a="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c r="L271" i="6" a="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c r="X270" i="6" a="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c r="T269" i="6" a="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c r="AD268" i="6" a="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c r="N268" i="6" a="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c r="AB267" i="6" a="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c r="L267" i="6" a="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c r="X266" i="6" a="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c r="T265" i="6" a="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c r="AD264" i="6" a="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c r="N264" i="6" a="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c r="AB263" i="6" a="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c r="L263" i="6" a="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c r="X262" i="6" a="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c r="T261" i="6" a="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c r="AD260" i="6" a="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c r="N260" i="6" a="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c r="AB259" i="6" a="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c r="L259" i="6" a="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c r="X258" i="6" a="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c r="T257" i="6" a="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c r="AD256" i="6" a="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c r="N256" i="6" a="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c r="AB255" i="6" a="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c r="X254" i="6" a="1"/>
  <c r="W254" i="6" a="1"/>
  <c r="W254" i="6" s="1"/>
  <c r="V254" i="6"/>
  <c r="V254" i="6" a="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c r="AH253" i="6" a="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c r="T253" i="6" a="1"/>
  <c r="S253" i="6" a="1"/>
  <c r="S253" i="6" s="1"/>
  <c r="R253" i="6"/>
  <c r="R253" i="6" a="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c r="AF252" i="6" a="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c r="P252" i="6" a="1"/>
  <c r="O252" i="6" a="1"/>
  <c r="O252" i="6" s="1"/>
  <c r="N252" i="6"/>
  <c r="N252" i="6" a="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c r="AB251" i="6" a="1"/>
  <c r="AA251" i="6" a="1"/>
  <c r="AA251" i="6" s="1"/>
  <c r="Z251" i="6"/>
  <c r="Z251" i="6" a="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c r="X250" i="6" a="1"/>
  <c r="W250" i="6" a="1"/>
  <c r="W250" i="6" s="1"/>
  <c r="V250" i="6"/>
  <c r="V250" i="6" a="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c r="AH249" i="6" a="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c r="T249" i="6" a="1"/>
  <c r="S249" i="6" a="1"/>
  <c r="S249" i="6" s="1"/>
  <c r="R249" i="6"/>
  <c r="R249" i="6" a="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c r="AF248" i="6" a="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c r="P248" i="6" a="1"/>
  <c r="O248" i="6" a="1"/>
  <c r="O248" i="6" s="1"/>
  <c r="N248" i="6"/>
  <c r="N248" i="6" a="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c r="AB247" i="6" a="1"/>
  <c r="AA247" i="6" a="1"/>
  <c r="AA247" i="6" s="1"/>
  <c r="Z247" i="6"/>
  <c r="Z247" i="6" a="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c r="X246" i="6" a="1"/>
  <c r="W246" i="6" a="1"/>
  <c r="W246" i="6" s="1"/>
  <c r="V246" i="6"/>
  <c r="V246" i="6" a="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c r="AH245" i="6" a="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c r="T245" i="6" a="1"/>
  <c r="S245" i="6" a="1"/>
  <c r="S245" i="6" s="1"/>
  <c r="R245" i="6"/>
  <c r="R245" i="6" a="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c r="AF244" i="6" a="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c r="P244" i="6" a="1"/>
  <c r="O244" i="6" a="1"/>
  <c r="O244" i="6" s="1"/>
  <c r="N244" i="6"/>
  <c r="N244" i="6" a="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c r="AB243" i="6" a="1"/>
  <c r="AA243" i="6" a="1"/>
  <c r="AA243" i="6" s="1"/>
  <c r="Z243" i="6"/>
  <c r="Z243" i="6" a="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c r="X242" i="6" a="1"/>
  <c r="W242" i="6" a="1"/>
  <c r="W242" i="6" s="1"/>
  <c r="V242" i="6"/>
  <c r="V242" i="6" a="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c r="AH241" i="6" a="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c r="AD240" i="6" a="1"/>
  <c r="AC240" i="6" a="1"/>
  <c r="AC240" i="6" s="1"/>
  <c r="AB240" i="6" a="1"/>
  <c r="AB240" i="6" s="1"/>
  <c r="AA240" i="6" a="1"/>
  <c r="AA240" i="6" s="1"/>
  <c r="Z240" i="6" a="1"/>
  <c r="Z240" i="6" s="1"/>
  <c r="Y240" i="6" a="1"/>
  <c r="Y240" i="6" s="1"/>
  <c r="X240" i="6" a="1"/>
  <c r="X240" i="6" s="1"/>
  <c r="W240" i="6" a="1"/>
  <c r="W240" i="6" s="1"/>
  <c r="V240" i="6"/>
  <c r="V240" i="6" a="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c r="AH239" i="6" a="1"/>
  <c r="AG239" i="6" a="1"/>
  <c r="AG239" i="6" s="1"/>
  <c r="AF239" i="6" a="1"/>
  <c r="AF239" i="6" s="1"/>
  <c r="AE239" i="6" a="1"/>
  <c r="AE239" i="6" s="1"/>
  <c r="AD239" i="6" a="1"/>
  <c r="AD239" i="6" s="1"/>
  <c r="AC239" i="6" a="1"/>
  <c r="AC239" i="6" s="1"/>
  <c r="AB239" i="6" a="1"/>
  <c r="AB239" i="6" s="1"/>
  <c r="AA239" i="6" a="1"/>
  <c r="AA239" i="6" s="1"/>
  <c r="Z239" i="6"/>
  <c r="Z239" i="6" a="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c r="AD238" i="6" a="1"/>
  <c r="AC238" i="6" a="1"/>
  <c r="AC238" i="6" s="1"/>
  <c r="AB238" i="6" a="1"/>
  <c r="AB238" i="6" s="1"/>
  <c r="AA238" i="6" a="1"/>
  <c r="AA238" i="6" s="1"/>
  <c r="Z238" i="6" a="1"/>
  <c r="Z238" i="6" s="1"/>
  <c r="Y238" i="6" a="1"/>
  <c r="Y238" i="6" s="1"/>
  <c r="X238" i="6" a="1"/>
  <c r="X238" i="6" s="1"/>
  <c r="W238" i="6" a="1"/>
  <c r="W238" i="6" s="1"/>
  <c r="V238" i="6"/>
  <c r="V238" i="6" a="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c r="AH237" i="6" a="1"/>
  <c r="AG237" i="6" a="1"/>
  <c r="AG237" i="6" s="1"/>
  <c r="AF237" i="6" a="1"/>
  <c r="AF237" i="6" s="1"/>
  <c r="AE237" i="6" a="1"/>
  <c r="AE237" i="6" s="1"/>
  <c r="AD237" i="6" a="1"/>
  <c r="AD237" i="6" s="1"/>
  <c r="AC237" i="6" a="1"/>
  <c r="AC237" i="6" s="1"/>
  <c r="AB237" i="6" a="1"/>
  <c r="AB237" i="6" s="1"/>
  <c r="AA237" i="6" a="1"/>
  <c r="AA237" i="6" s="1"/>
  <c r="Z237" i="6"/>
  <c r="Z237" i="6" a="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c r="AD236" i="6" a="1"/>
  <c r="AC236" i="6" a="1"/>
  <c r="AC236" i="6" s="1"/>
  <c r="AB236" i="6" a="1"/>
  <c r="AB236" i="6" s="1"/>
  <c r="AA236" i="6" a="1"/>
  <c r="AA236" i="6" s="1"/>
  <c r="Z236" i="6" a="1"/>
  <c r="Z236" i="6" s="1"/>
  <c r="Y236" i="6" a="1"/>
  <c r="Y236" i="6" s="1"/>
  <c r="X236" i="6" a="1"/>
  <c r="X236" i="6" s="1"/>
  <c r="W236" i="6" a="1"/>
  <c r="W236" i="6" s="1"/>
  <c r="V236" i="6"/>
  <c r="V236" i="6" a="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c r="AH235" i="6" a="1"/>
  <c r="AG235" i="6" a="1"/>
  <c r="AG235" i="6" s="1"/>
  <c r="AF235" i="6" a="1"/>
  <c r="AF235" i="6" s="1"/>
  <c r="AE235" i="6" a="1"/>
  <c r="AE235" i="6" s="1"/>
  <c r="AD235" i="6" a="1"/>
  <c r="AD235" i="6" s="1"/>
  <c r="AC235" i="6" a="1"/>
  <c r="AC235" i="6" s="1"/>
  <c r="AB235" i="6" a="1"/>
  <c r="AB235" i="6" s="1"/>
  <c r="AA235" i="6" a="1"/>
  <c r="AA235" i="6" s="1"/>
  <c r="Z235" i="6"/>
  <c r="Z235" i="6" a="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c r="AD234" i="6" a="1"/>
  <c r="AC234" i="6" a="1"/>
  <c r="AC234" i="6" s="1"/>
  <c r="AB234" i="6" a="1"/>
  <c r="AB234" i="6" s="1"/>
  <c r="AA234" i="6" a="1"/>
  <c r="AA234" i="6" s="1"/>
  <c r="Z234" i="6" a="1"/>
  <c r="Z234" i="6" s="1"/>
  <c r="Y234" i="6" a="1"/>
  <c r="Y234" i="6" s="1"/>
  <c r="X234" i="6" a="1"/>
  <c r="X234" i="6" s="1"/>
  <c r="W234" i="6" a="1"/>
  <c r="W234" i="6" s="1"/>
  <c r="V234" i="6"/>
  <c r="V234" i="6" a="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c r="AH233" i="6" a="1"/>
  <c r="AG233" i="6" a="1"/>
  <c r="AG233" i="6" s="1"/>
  <c r="AF233" i="6" a="1"/>
  <c r="AF233" i="6" s="1"/>
  <c r="AE233" i="6" a="1"/>
  <c r="AE233" i="6" s="1"/>
  <c r="AD233" i="6" a="1"/>
  <c r="AD233" i="6" s="1"/>
  <c r="AC233" i="6" a="1"/>
  <c r="AC233" i="6" s="1"/>
  <c r="AB233" i="6" a="1"/>
  <c r="AB233" i="6" s="1"/>
  <c r="AA233" i="6" a="1"/>
  <c r="AA233" i="6" s="1"/>
  <c r="Z233" i="6"/>
  <c r="Z233" i="6" a="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c r="AD232" i="6" a="1"/>
  <c r="AC232" i="6" a="1"/>
  <c r="AC232" i="6" s="1"/>
  <c r="AB232" i="6" a="1"/>
  <c r="AB232" i="6" s="1"/>
  <c r="AA232" i="6" a="1"/>
  <c r="AA232" i="6" s="1"/>
  <c r="Z232" i="6" a="1"/>
  <c r="Z232" i="6" s="1"/>
  <c r="Y232" i="6" a="1"/>
  <c r="Y232" i="6" s="1"/>
  <c r="X232" i="6" a="1"/>
  <c r="X232" i="6" s="1"/>
  <c r="W232" i="6" a="1"/>
  <c r="W232" i="6" s="1"/>
  <c r="V232" i="6"/>
  <c r="V232" i="6" a="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c r="AH231" i="6" a="1"/>
  <c r="AG231" i="6" a="1"/>
  <c r="AG231" i="6" s="1"/>
  <c r="AF231" i="6" a="1"/>
  <c r="AF231" i="6" s="1"/>
  <c r="AE231" i="6" a="1"/>
  <c r="AE231" i="6" s="1"/>
  <c r="AD231" i="6" a="1"/>
  <c r="AD231" i="6" s="1"/>
  <c r="AC231" i="6" a="1"/>
  <c r="AC231" i="6" s="1"/>
  <c r="AB231" i="6" a="1"/>
  <c r="AB231" i="6" s="1"/>
  <c r="AA231" i="6" a="1"/>
  <c r="AA231" i="6" s="1"/>
  <c r="Z231" i="6"/>
  <c r="Z231" i="6" a="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c r="AD230" i="6" a="1"/>
  <c r="AC230" i="6" a="1"/>
  <c r="AC230" i="6" s="1"/>
  <c r="AB230" i="6" a="1"/>
  <c r="AB230" i="6" s="1"/>
  <c r="AA230" i="6" a="1"/>
  <c r="AA230" i="6" s="1"/>
  <c r="Z230" i="6" a="1"/>
  <c r="Z230" i="6" s="1"/>
  <c r="Y230" i="6" a="1"/>
  <c r="Y230" i="6" s="1"/>
  <c r="X230" i="6"/>
  <c r="X230" i="6" a="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c r="AH229" i="6" a="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c r="T229" i="6" a="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c r="AF228" i="6" a="1"/>
  <c r="AE228" i="6" a="1"/>
  <c r="AE228" i="6" s="1"/>
  <c r="AD228" i="6" a="1"/>
  <c r="AD228" i="6" s="1"/>
  <c r="AC228" i="6" a="1"/>
  <c r="AC228" i="6" s="1"/>
  <c r="AB228" i="6" a="1"/>
  <c r="AB228" i="6" s="1"/>
  <c r="AA228" i="6" a="1"/>
  <c r="AA228" i="6" s="1"/>
  <c r="Z228" i="6" a="1"/>
  <c r="Z228" i="6" s="1"/>
  <c r="Y228" i="6" a="1"/>
  <c r="Y228" i="6" s="1"/>
  <c r="X228" i="6"/>
  <c r="X228" i="6" a="1"/>
  <c r="W228" i="6" a="1"/>
  <c r="W228" i="6" s="1"/>
  <c r="V228" i="6"/>
  <c r="V228" i="6" a="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c r="T227" i="6" a="1"/>
  <c r="S227" i="6" a="1"/>
  <c r="S227" i="6" s="1"/>
  <c r="R227" i="6" a="1"/>
  <c r="R227" i="6" s="1"/>
  <c r="Q227" i="6" a="1"/>
  <c r="Q227" i="6" s="1"/>
  <c r="P227" i="6" a="1"/>
  <c r="P227" i="6" s="1"/>
  <c r="O227" i="6" a="1"/>
  <c r="O227" i="6" s="1"/>
  <c r="N227" i="6" a="1"/>
  <c r="N227" i="6" s="1"/>
  <c r="M227" i="6" a="1"/>
  <c r="M227" i="6" s="1"/>
  <c r="L227" i="6"/>
  <c r="L227" i="6" a="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c r="X226" i="6" a="1"/>
  <c r="W226" i="6" a="1"/>
  <c r="W226" i="6" s="1"/>
  <c r="V226" i="6" a="1"/>
  <c r="V226" i="6" s="1"/>
  <c r="U226" i="6" a="1"/>
  <c r="U226" i="6" s="1"/>
  <c r="T226" i="6" a="1"/>
  <c r="T226" i="6" s="1"/>
  <c r="S226" i="6" a="1"/>
  <c r="S226" i="6" s="1"/>
  <c r="R226" i="6" a="1"/>
  <c r="R226" i="6" s="1"/>
  <c r="Q226" i="6" a="1"/>
  <c r="Q226" i="6" s="1"/>
  <c r="P226" i="6" a="1"/>
  <c r="P226" i="6" s="1"/>
  <c r="O226" i="6" a="1"/>
  <c r="O226" i="6" s="1"/>
  <c r="N226" i="6"/>
  <c r="N226" i="6" a="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c r="AB225" i="6" a="1"/>
  <c r="AA225" i="6" a="1"/>
  <c r="AA225" i="6" s="1"/>
  <c r="Z225" i="6"/>
  <c r="Z225" i="6" a="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c r="L225" i="6" a="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c r="X224" i="6" a="1"/>
  <c r="W224" i="6" a="1"/>
  <c r="W224" i="6" s="1"/>
  <c r="V224" i="6" a="1"/>
  <c r="V224" i="6" s="1"/>
  <c r="U224" i="6" a="1"/>
  <c r="U224" i="6" s="1"/>
  <c r="T224" i="6" a="1"/>
  <c r="T224" i="6" s="1"/>
  <c r="S224" i="6" a="1"/>
  <c r="S224" i="6" s="1"/>
  <c r="R224" i="6" a="1"/>
  <c r="R224" i="6" s="1"/>
  <c r="Q224" i="6" a="1"/>
  <c r="Q224" i="6" s="1"/>
  <c r="P224" i="6"/>
  <c r="P224" i="6" a="1"/>
  <c r="O224" i="6" a="1"/>
  <c r="O224" i="6" s="1"/>
  <c r="N224" i="6" a="1"/>
  <c r="N224" i="6" s="1"/>
  <c r="M224" i="6" a="1"/>
  <c r="M224" i="6" s="1"/>
  <c r="L224" i="6" a="1"/>
  <c r="L224" i="6" s="1"/>
  <c r="K224" i="6" a="1"/>
  <c r="K224" i="6" s="1"/>
  <c r="AI223" i="6" a="1"/>
  <c r="AI223" i="6" s="1"/>
  <c r="AH223" i="6"/>
  <c r="AH223" i="6" a="1"/>
  <c r="AG223" i="6" a="1"/>
  <c r="AG223" i="6" s="1"/>
  <c r="AF223" i="6" a="1"/>
  <c r="AF223" i="6" s="1"/>
  <c r="AE223" i="6" a="1"/>
  <c r="AE223" i="6" s="1"/>
  <c r="AD223" i="6" a="1"/>
  <c r="AD223" i="6" s="1"/>
  <c r="AC223" i="6" a="1"/>
  <c r="AC223" i="6" s="1"/>
  <c r="AB223" i="6"/>
  <c r="AB223" i="6" a="1"/>
  <c r="AA223" i="6" a="1"/>
  <c r="AA223" i="6" s="1"/>
  <c r="Z223" i="6" a="1"/>
  <c r="Z223" i="6" s="1"/>
  <c r="Y223" i="6" a="1"/>
  <c r="Y223" i="6" s="1"/>
  <c r="X223" i="6" a="1"/>
  <c r="X223" i="6" s="1"/>
  <c r="W223" i="6" a="1"/>
  <c r="W223" i="6" s="1"/>
  <c r="V223" i="6" a="1"/>
  <c r="V223" i="6" s="1"/>
  <c r="U223" i="6" a="1"/>
  <c r="U223" i="6" s="1"/>
  <c r="T223" i="6"/>
  <c r="T223" i="6" a="1"/>
  <c r="S223" i="6" a="1"/>
  <c r="S223" i="6" s="1"/>
  <c r="R223" i="6"/>
  <c r="R223" i="6" a="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c r="AF222" i="6" a="1"/>
  <c r="AE222" i="6" a="1"/>
  <c r="AE222" i="6" s="1"/>
  <c r="AD222" i="6"/>
  <c r="AD222" i="6" a="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c r="P222" i="6" a="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c r="T221" i="6" a="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c r="AF220" i="6" a="1"/>
  <c r="AE220" i="6" a="1"/>
  <c r="AE220" i="6" s="1"/>
  <c r="AD220" i="6" a="1"/>
  <c r="AD220" i="6" s="1"/>
  <c r="AC220" i="6" a="1"/>
  <c r="AC220" i="6" s="1"/>
  <c r="AB220" i="6" a="1"/>
  <c r="AB220" i="6" s="1"/>
  <c r="AA220" i="6" a="1"/>
  <c r="AA220" i="6" s="1"/>
  <c r="Z220" i="6" a="1"/>
  <c r="Z220" i="6" s="1"/>
  <c r="Y220" i="6" a="1"/>
  <c r="Y220" i="6" s="1"/>
  <c r="X220" i="6"/>
  <c r="X220" i="6" a="1"/>
  <c r="W220" i="6" a="1"/>
  <c r="W220" i="6" s="1"/>
  <c r="V220" i="6"/>
  <c r="V220" i="6" a="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c r="T219" i="6" a="1"/>
  <c r="S219" i="6" a="1"/>
  <c r="S219" i="6" s="1"/>
  <c r="R219" i="6" a="1"/>
  <c r="R219" i="6" s="1"/>
  <c r="Q219" i="6" a="1"/>
  <c r="Q219" i="6" s="1"/>
  <c r="P219" i="6" a="1"/>
  <c r="P219" i="6" s="1"/>
  <c r="O219" i="6" a="1"/>
  <c r="O219" i="6" s="1"/>
  <c r="N219" i="6" a="1"/>
  <c r="N219" i="6" s="1"/>
  <c r="M219" i="6" a="1"/>
  <c r="M219" i="6" s="1"/>
  <c r="L219" i="6"/>
  <c r="L219" i="6" a="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c r="X218" i="6" a="1"/>
  <c r="W218" i="6" a="1"/>
  <c r="W218" i="6" s="1"/>
  <c r="V218" i="6" a="1"/>
  <c r="V218" i="6" s="1"/>
  <c r="U218" i="6" a="1"/>
  <c r="U218" i="6" s="1"/>
  <c r="T218" i="6" a="1"/>
  <c r="T218" i="6" s="1"/>
  <c r="S218" i="6" a="1"/>
  <c r="S218" i="6" s="1"/>
  <c r="R218" i="6" a="1"/>
  <c r="R218" i="6" s="1"/>
  <c r="Q218" i="6" a="1"/>
  <c r="Q218" i="6" s="1"/>
  <c r="P218" i="6" a="1"/>
  <c r="P218" i="6" s="1"/>
  <c r="O218" i="6" a="1"/>
  <c r="O218" i="6" s="1"/>
  <c r="N218" i="6"/>
  <c r="N218" i="6" a="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c r="AB217" i="6" a="1"/>
  <c r="AA217" i="6" a="1"/>
  <c r="AA217" i="6" s="1"/>
  <c r="Z217" i="6"/>
  <c r="Z217" i="6" a="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c r="L217" i="6" a="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c r="X216" i="6" a="1"/>
  <c r="W216" i="6" a="1"/>
  <c r="W216" i="6" s="1"/>
  <c r="V216" i="6" a="1"/>
  <c r="V216" i="6" s="1"/>
  <c r="U216" i="6" a="1"/>
  <c r="U216" i="6" s="1"/>
  <c r="T216" i="6" a="1"/>
  <c r="T216" i="6" s="1"/>
  <c r="S216" i="6" a="1"/>
  <c r="S216" i="6" s="1"/>
  <c r="R216" i="6" a="1"/>
  <c r="R216" i="6" s="1"/>
  <c r="Q216" i="6" a="1"/>
  <c r="Q216" i="6" s="1"/>
  <c r="P216" i="6"/>
  <c r="P216" i="6" a="1"/>
  <c r="O216" i="6" a="1"/>
  <c r="O216" i="6" s="1"/>
  <c r="N216" i="6" a="1"/>
  <c r="N216" i="6" s="1"/>
  <c r="M216" i="6" a="1"/>
  <c r="M216" i="6" s="1"/>
  <c r="L216" i="6" a="1"/>
  <c r="L216" i="6" s="1"/>
  <c r="K216" i="6" a="1"/>
  <c r="K216" i="6" s="1"/>
  <c r="AI215" i="6" a="1"/>
  <c r="AI215" i="6" s="1"/>
  <c r="AH215" i="6"/>
  <c r="AH215" i="6" a="1"/>
  <c r="AG215" i="6" a="1"/>
  <c r="AG215" i="6" s="1"/>
  <c r="AF215" i="6" a="1"/>
  <c r="AF215" i="6" s="1"/>
  <c r="AE215" i="6" a="1"/>
  <c r="AE215" i="6" s="1"/>
  <c r="AD215" i="6" a="1"/>
  <c r="AD215" i="6" s="1"/>
  <c r="AC215" i="6" a="1"/>
  <c r="AC215" i="6" s="1"/>
  <c r="AB215" i="6"/>
  <c r="AB215" i="6" a="1"/>
  <c r="AA215" i="6" a="1"/>
  <c r="AA215" i="6" s="1"/>
  <c r="Z215" i="6" a="1"/>
  <c r="Z215" i="6" s="1"/>
  <c r="Y215" i="6" a="1"/>
  <c r="Y215" i="6" s="1"/>
  <c r="X215" i="6" a="1"/>
  <c r="X215" i="6" s="1"/>
  <c r="W215" i="6" a="1"/>
  <c r="W215" i="6" s="1"/>
  <c r="V215" i="6" a="1"/>
  <c r="V215" i="6" s="1"/>
  <c r="U215" i="6" a="1"/>
  <c r="U215" i="6" s="1"/>
  <c r="T215" i="6"/>
  <c r="T215" i="6" a="1"/>
  <c r="S215" i="6" a="1"/>
  <c r="S215" i="6" s="1"/>
  <c r="R215" i="6"/>
  <c r="R215" i="6" a="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c r="AF214" i="6" a="1"/>
  <c r="AE214" i="6" a="1"/>
  <c r="AE214" i="6" s="1"/>
  <c r="AD214" i="6"/>
  <c r="AD214" i="6" a="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c r="P214" i="6" a="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c r="T213" i="6" a="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c r="AF212" i="6" a="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c r="AB211" i="6" a="1"/>
  <c r="AA211" i="6" a="1"/>
  <c r="AA211" i="6" s="1"/>
  <c r="Z211" i="6" a="1"/>
  <c r="Z211" i="6" s="1"/>
  <c r="Y211" i="6" a="1"/>
  <c r="Y211" i="6" s="1"/>
  <c r="X211" i="6" a="1"/>
  <c r="X211" i="6" s="1"/>
  <c r="W211" i="6" a="1"/>
  <c r="W211" i="6" s="1"/>
  <c r="V211" i="6" a="1"/>
  <c r="V211" i="6" s="1"/>
  <c r="U211" i="6" a="1"/>
  <c r="U211" i="6" s="1"/>
  <c r="T211" i="6" a="1"/>
  <c r="T211" i="6" s="1"/>
  <c r="S211" i="6" a="1"/>
  <c r="S211" i="6" s="1"/>
  <c r="R211" i="6"/>
  <c r="R211" i="6" a="1"/>
  <c r="Q211" i="6" a="1"/>
  <c r="Q211" i="6" s="1"/>
  <c r="P211" i="6" a="1"/>
  <c r="P211" i="6" s="1"/>
  <c r="O211" i="6" a="1"/>
  <c r="O211" i="6" s="1"/>
  <c r="N211" i="6" a="1"/>
  <c r="N211" i="6" s="1"/>
  <c r="M211" i="6" a="1"/>
  <c r="M211" i="6" s="1"/>
  <c r="L211" i="6"/>
  <c r="L211" i="6" a="1"/>
  <c r="K211" i="6" a="1"/>
  <c r="K211" i="6" s="1"/>
  <c r="AI210" i="6" a="1"/>
  <c r="AI210" i="6" s="1"/>
  <c r="AH210" i="6" a="1"/>
  <c r="AH210" i="6" s="1"/>
  <c r="AG210" i="6" a="1"/>
  <c r="AG210" i="6" s="1"/>
  <c r="AF210" i="6" a="1"/>
  <c r="AF210" i="6" s="1"/>
  <c r="AE210" i="6" a="1"/>
  <c r="AE210" i="6" s="1"/>
  <c r="AD210" i="6"/>
  <c r="AD210" i="6" a="1"/>
  <c r="AC210" i="6" a="1"/>
  <c r="AC210" i="6" s="1"/>
  <c r="AB210" i="6" a="1"/>
  <c r="AB210" i="6" s="1"/>
  <c r="AA210" i="6" a="1"/>
  <c r="AA210" i="6" s="1"/>
  <c r="Z210" i="6" a="1"/>
  <c r="Z210" i="6" s="1"/>
  <c r="Y210" i="6" a="1"/>
  <c r="Y210" i="6" s="1"/>
  <c r="X210" i="6"/>
  <c r="X210" i="6" a="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c r="Z209" i="6" a="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c r="AF208" i="6" a="1"/>
  <c r="AE208" i="6" a="1"/>
  <c r="AE208" i="6" s="1"/>
  <c r="AD208" i="6" a="1"/>
  <c r="AD208" i="6" s="1"/>
  <c r="AC208" i="6" a="1"/>
  <c r="AC208" i="6" s="1"/>
  <c r="AB208" i="6" a="1"/>
  <c r="AB208" i="6" s="1"/>
  <c r="AA208" i="6" a="1"/>
  <c r="AA208" i="6" s="1"/>
  <c r="Z208" i="6" a="1"/>
  <c r="Z208" i="6" s="1"/>
  <c r="Y208" i="6" a="1"/>
  <c r="Y208" i="6" s="1"/>
  <c r="X208" i="6" a="1"/>
  <c r="X208" i="6" s="1"/>
  <c r="W208" i="6" a="1"/>
  <c r="W208" i="6" s="1"/>
  <c r="V208" i="6"/>
  <c r="V208" i="6" a="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c r="R207" i="6" a="1"/>
  <c r="Q207" i="6" a="1"/>
  <c r="Q207" i="6" s="1"/>
  <c r="P207" i="6" a="1"/>
  <c r="P207" i="6" s="1"/>
  <c r="O207" i="6" a="1"/>
  <c r="O207" i="6" s="1"/>
  <c r="N207" i="6" a="1"/>
  <c r="N207" i="6" s="1"/>
  <c r="M207" i="6" a="1"/>
  <c r="M207" i="6" s="1"/>
  <c r="L207" i="6"/>
  <c r="L207" i="6" a="1"/>
  <c r="K207" i="6" a="1"/>
  <c r="K207" i="6" s="1"/>
  <c r="AI206" i="6" a="1"/>
  <c r="AI206" i="6" s="1"/>
  <c r="AH206" i="6" a="1"/>
  <c r="AH206" i="6" s="1"/>
  <c r="AG206" i="6" a="1"/>
  <c r="AG206" i="6" s="1"/>
  <c r="AF206" i="6" a="1"/>
  <c r="AF206" i="6" s="1"/>
  <c r="AE206" i="6" a="1"/>
  <c r="AE206" i="6" s="1"/>
  <c r="AD206" i="6"/>
  <c r="AD206" i="6" a="1"/>
  <c r="AC206" i="6" a="1"/>
  <c r="AC206" i="6" s="1"/>
  <c r="AB206" i="6" a="1"/>
  <c r="AB206" i="6" s="1"/>
  <c r="AA206" i="6" a="1"/>
  <c r="AA206" i="6" s="1"/>
  <c r="Z206" i="6" a="1"/>
  <c r="Z206" i="6" s="1"/>
  <c r="Y206" i="6" a="1"/>
  <c r="Y206" i="6" s="1"/>
  <c r="X206" i="6"/>
  <c r="X206" i="6" a="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c r="Z205" i="6" a="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c r="AF204" i="6" a="1"/>
  <c r="AE204" i="6" a="1"/>
  <c r="AE204" i="6" s="1"/>
  <c r="AD204" i="6" a="1"/>
  <c r="AD204" i="6" s="1"/>
  <c r="AC204" i="6" a="1"/>
  <c r="AC204" i="6" s="1"/>
  <c r="AB204" i="6" a="1"/>
  <c r="AB204" i="6" s="1"/>
  <c r="AA204" i="6" a="1"/>
  <c r="AA204" i="6" s="1"/>
  <c r="Z204" i="6" a="1"/>
  <c r="Z204" i="6" s="1"/>
  <c r="Y204" i="6" a="1"/>
  <c r="Y204" i="6" s="1"/>
  <c r="X204" i="6" a="1"/>
  <c r="X204" i="6" s="1"/>
  <c r="W204" i="6" a="1"/>
  <c r="W204" i="6" s="1"/>
  <c r="V204" i="6"/>
  <c r="V204" i="6" a="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c r="T203" i="6" a="1"/>
  <c r="S203" i="6" a="1"/>
  <c r="S203" i="6" s="1"/>
  <c r="R203" i="6" a="1"/>
  <c r="R203" i="6" s="1"/>
  <c r="Q203" i="6" a="1"/>
  <c r="Q203" i="6" s="1"/>
  <c r="P203" i="6" a="1"/>
  <c r="P203" i="6" s="1"/>
  <c r="O203" i="6" a="1"/>
  <c r="O203" i="6" s="1"/>
  <c r="N203" i="6" a="1"/>
  <c r="N203" i="6" s="1"/>
  <c r="M203" i="6" a="1"/>
  <c r="M203" i="6" s="1"/>
  <c r="L203" i="6"/>
  <c r="L203" i="6" a="1"/>
  <c r="K203" i="6" a="1"/>
  <c r="K203" i="6" s="1"/>
  <c r="AI202" i="6" a="1"/>
  <c r="AI202" i="6" s="1"/>
  <c r="AH202" i="6" a="1"/>
  <c r="AH202" i="6" s="1"/>
  <c r="AG202" i="6" a="1"/>
  <c r="AG202" i="6" s="1"/>
  <c r="AF202" i="6" a="1"/>
  <c r="AF202" i="6" s="1"/>
  <c r="AE202" i="6" a="1"/>
  <c r="AE202" i="6" s="1"/>
  <c r="AD202" i="6"/>
  <c r="AD202" i="6" a="1"/>
  <c r="AC202" i="6" a="1"/>
  <c r="AC202" i="6" s="1"/>
  <c r="AB202" i="6" a="1"/>
  <c r="AB202" i="6" s="1"/>
  <c r="AA202" i="6" a="1"/>
  <c r="AA202" i="6" s="1"/>
  <c r="Z202" i="6" a="1"/>
  <c r="Z202" i="6" s="1"/>
  <c r="Y202" i="6" a="1"/>
  <c r="Y202" i="6" s="1"/>
  <c r="X202" i="6"/>
  <c r="X202" i="6" a="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c r="Z201" i="6" a="1"/>
  <c r="Y201" i="6" a="1"/>
  <c r="Y201" i="6" s="1"/>
  <c r="X201" i="6" a="1"/>
  <c r="X201" i="6" s="1"/>
  <c r="W201" i="6" a="1"/>
  <c r="W201" i="6" s="1"/>
  <c r="V201" i="6" a="1"/>
  <c r="V201" i="6" s="1"/>
  <c r="U201" i="6" a="1"/>
  <c r="U201" i="6" s="1"/>
  <c r="T201" i="6"/>
  <c r="T201" i="6" a="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c r="V200" i="6" a="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c r="AB199" i="6" a="1"/>
  <c r="AA199" i="6" a="1"/>
  <c r="AA199" i="6" s="1"/>
  <c r="Z199" i="6" a="1"/>
  <c r="Z199" i="6" s="1"/>
  <c r="Y199" i="6" a="1"/>
  <c r="Y199" i="6" s="1"/>
  <c r="X199" i="6" a="1"/>
  <c r="X199" i="6" s="1"/>
  <c r="W199" i="6" a="1"/>
  <c r="W199" i="6" s="1"/>
  <c r="V199" i="6" a="1"/>
  <c r="V199" i="6" s="1"/>
  <c r="U199" i="6" a="1"/>
  <c r="U199" i="6" s="1"/>
  <c r="T199" i="6" a="1"/>
  <c r="T199" i="6" s="1"/>
  <c r="S199" i="6" a="1"/>
  <c r="S199" i="6" s="1"/>
  <c r="R199" i="6"/>
  <c r="R199" i="6" a="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c r="X198" i="6" a="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c r="T197" i="6" a="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c r="P196" i="6" a="1"/>
  <c r="O196" i="6" a="1"/>
  <c r="O196" i="6" s="1"/>
  <c r="N196" i="6" a="1"/>
  <c r="N196" i="6" s="1"/>
  <c r="M196" i="6" a="1"/>
  <c r="M196" i="6" s="1"/>
  <c r="L196" i="6" a="1"/>
  <c r="L196" i="6" s="1"/>
  <c r="K196" i="6" a="1"/>
  <c r="K196" i="6" s="1"/>
  <c r="AI195" i="6" a="1"/>
  <c r="AI195" i="6" s="1"/>
  <c r="AH195" i="6"/>
  <c r="AH195" i="6" a="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c r="T195" i="6" a="1"/>
  <c r="S195" i="6" a="1"/>
  <c r="S195" i="6" s="1"/>
  <c r="R195" i="6" a="1"/>
  <c r="R195" i="6" s="1"/>
  <c r="Q195" i="6" a="1"/>
  <c r="Q195" i="6" s="1"/>
  <c r="P195" i="6" a="1"/>
  <c r="P195" i="6" s="1"/>
  <c r="O195" i="6" a="1"/>
  <c r="O195" i="6" s="1"/>
  <c r="N195" i="6" a="1"/>
  <c r="N195" i="6" s="1"/>
  <c r="M195" i="6" a="1"/>
  <c r="M195" i="6" s="1"/>
  <c r="L195" i="6"/>
  <c r="L195" i="6" a="1"/>
  <c r="K195" i="6" a="1"/>
  <c r="K195" i="6" s="1"/>
  <c r="AI194" i="6" a="1"/>
  <c r="AI194" i="6" s="1"/>
  <c r="AH194" i="6" a="1"/>
  <c r="AH194" i="6" s="1"/>
  <c r="AG194" i="6" a="1"/>
  <c r="AG194" i="6" s="1"/>
  <c r="AF194" i="6" a="1"/>
  <c r="AF194" i="6" s="1"/>
  <c r="AE194" i="6" a="1"/>
  <c r="AE194" i="6" s="1"/>
  <c r="AD194" i="6"/>
  <c r="AD194" i="6" a="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c r="N194" i="6" a="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c r="V192" i="6" a="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c r="AB191" i="6" a="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c r="L191" i="6" a="1"/>
  <c r="K191" i="6" a="1"/>
  <c r="K191" i="6" s="1"/>
  <c r="AI190" i="6" a="1"/>
  <c r="AI190" i="6" s="1"/>
  <c r="AH190" i="6" a="1"/>
  <c r="AH190" i="6" s="1"/>
  <c r="AG190" i="6" a="1"/>
  <c r="AG190" i="6" s="1"/>
  <c r="AF190" i="6" a="1"/>
  <c r="AF190" i="6" s="1"/>
  <c r="AE190" i="6" a="1"/>
  <c r="AE190" i="6" s="1"/>
  <c r="AD190" i="6"/>
  <c r="AD190" i="6" a="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c r="N190" i="6" a="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c r="V188" i="6" a="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c r="AB187" i="6" a="1"/>
  <c r="AA187" i="6" a="1"/>
  <c r="AA187" i="6" s="1"/>
  <c r="Z187" i="6" a="1"/>
  <c r="Z187" i="6" s="1"/>
  <c r="Y187" i="6" a="1"/>
  <c r="Y187" i="6" s="1"/>
  <c r="X187" i="6" a="1"/>
  <c r="X187" i="6" s="1"/>
  <c r="W187" i="6" a="1"/>
  <c r="W187" i="6" s="1"/>
  <c r="V187" i="6" a="1"/>
  <c r="V187" i="6" s="1"/>
  <c r="U187" i="6" a="1"/>
  <c r="U187" i="6" s="1"/>
  <c r="T187" i="6" a="1"/>
  <c r="T187" i="6" s="1"/>
  <c r="S187" i="6" a="1"/>
  <c r="S187" i="6" s="1"/>
  <c r="R187" i="6"/>
  <c r="R187" i="6" a="1"/>
  <c r="Q187" i="6" a="1"/>
  <c r="Q187" i="6" s="1"/>
  <c r="P187" i="6" a="1"/>
  <c r="P187" i="6" s="1"/>
  <c r="O187" i="6" a="1"/>
  <c r="O187" i="6" s="1"/>
  <c r="N187" i="6" a="1"/>
  <c r="N187" i="6" s="1"/>
  <c r="M187" i="6" a="1"/>
  <c r="M187" i="6" s="1"/>
  <c r="L187" i="6"/>
  <c r="L187" i="6" a="1"/>
  <c r="K187" i="6" a="1"/>
  <c r="K187" i="6" s="1"/>
  <c r="AI186" i="6" a="1"/>
  <c r="AI186" i="6" s="1"/>
  <c r="AH186" i="6" a="1"/>
  <c r="AH186" i="6" s="1"/>
  <c r="AG186" i="6" a="1"/>
  <c r="AG186" i="6" s="1"/>
  <c r="AF186" i="6" a="1"/>
  <c r="AF186" i="6" s="1"/>
  <c r="AE186" i="6" a="1"/>
  <c r="AE186" i="6" s="1"/>
  <c r="AD186" i="6"/>
  <c r="AD186" i="6" a="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c r="AE185" i="6" a="1"/>
  <c r="AD185" i="6" a="1"/>
  <c r="AD185" i="6" s="1"/>
  <c r="AC185" i="6" a="1"/>
  <c r="AC185" i="6" s="1"/>
  <c r="AB185" i="6" a="1"/>
  <c r="AB185" i="6" s="1"/>
  <c r="AA185" i="6" a="1"/>
  <c r="AA185" i="6" s="1"/>
  <c r="Z185" i="6" a="1"/>
  <c r="Z185" i="6" s="1"/>
  <c r="Y185" i="6" a="1"/>
  <c r="Y185" i="6" s="1"/>
  <c r="X185" i="6" a="1"/>
  <c r="X185" i="6" s="1"/>
  <c r="W185" i="6" a="1"/>
  <c r="W185" i="6" s="1"/>
  <c r="V185" i="6" a="1"/>
  <c r="V185" i="6" s="1"/>
  <c r="U185" i="6"/>
  <c r="U185" i="6" a="1"/>
  <c r="T185" i="6" a="1"/>
  <c r="T185" i="6" s="1"/>
  <c r="S185" i="6" a="1"/>
  <c r="S185" i="6" s="1"/>
  <c r="R185" i="6" a="1"/>
  <c r="R185" i="6" s="1"/>
  <c r="Q185" i="6" a="1"/>
  <c r="Q185" i="6" s="1"/>
  <c r="P185" i="6" a="1"/>
  <c r="P185" i="6" s="1"/>
  <c r="O185" i="6" a="1"/>
  <c r="O185" i="6" s="1"/>
  <c r="N185" i="6" a="1"/>
  <c r="N185" i="6" s="1"/>
  <c r="M185" i="6"/>
  <c r="M185" i="6" a="1"/>
  <c r="L185" i="6" a="1"/>
  <c r="L185" i="6" s="1"/>
  <c r="K185" i="6" a="1"/>
  <c r="K185" i="6" s="1"/>
  <c r="AI184" i="6"/>
  <c r="AI184" i="6" a="1"/>
  <c r="AH184" i="6" a="1"/>
  <c r="AH184" i="6" s="1"/>
  <c r="AG184" i="6" a="1"/>
  <c r="AG184" i="6" s="1"/>
  <c r="AF184" i="6" a="1"/>
  <c r="AF184" i="6" s="1"/>
  <c r="AE184" i="6" a="1"/>
  <c r="AE184" i="6" s="1"/>
  <c r="AD184" i="6" a="1"/>
  <c r="AD184" i="6" s="1"/>
  <c r="AC184" i="6" a="1"/>
  <c r="AC184" i="6" s="1"/>
  <c r="AB184" i="6" a="1"/>
  <c r="AB184" i="6" s="1"/>
  <c r="AA184" i="6"/>
  <c r="AA184" i="6" a="1"/>
  <c r="Z184" i="6" a="1"/>
  <c r="Z184" i="6" s="1"/>
  <c r="Y184" i="6"/>
  <c r="Y184" i="6" a="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c r="M184" i="6" a="1"/>
  <c r="L184" i="6" a="1"/>
  <c r="L184" i="6" s="1"/>
  <c r="K184" i="6" a="1"/>
  <c r="K184" i="6" s="1"/>
  <c r="AI183" i="6" a="1"/>
  <c r="AI183" i="6" s="1"/>
  <c r="AH183" i="6" a="1"/>
  <c r="AH183" i="6" s="1"/>
  <c r="AG183" i="6" a="1"/>
  <c r="AG183" i="6" s="1"/>
  <c r="AF183" i="6" a="1"/>
  <c r="AF183" i="6" s="1"/>
  <c r="AE183" i="6"/>
  <c r="AE183" i="6" a="1"/>
  <c r="AD183" i="6" a="1"/>
  <c r="AD183" i="6" s="1"/>
  <c r="AC183" i="6" a="1"/>
  <c r="AC183" i="6" s="1"/>
  <c r="AB183" i="6" a="1"/>
  <c r="AB183" i="6" s="1"/>
  <c r="AA183" i="6" a="1"/>
  <c r="AA183" i="6" s="1"/>
  <c r="Z183" i="6" a="1"/>
  <c r="Z183" i="6" s="1"/>
  <c r="Y183" i="6" a="1"/>
  <c r="Y183" i="6" s="1"/>
  <c r="X183" i="6" a="1"/>
  <c r="X183" i="6" s="1"/>
  <c r="W183" i="6" a="1"/>
  <c r="W183" i="6" s="1"/>
  <c r="V183" i="6" a="1"/>
  <c r="V183" i="6" s="1"/>
  <c r="U183" i="6"/>
  <c r="U183" i="6" a="1"/>
  <c r="T183" i="6" a="1"/>
  <c r="T183" i="6" s="1"/>
  <c r="S183" i="6" a="1"/>
  <c r="S183" i="6" s="1"/>
  <c r="R183" i="6" a="1"/>
  <c r="R183" i="6" s="1"/>
  <c r="Q183" i="6" a="1"/>
  <c r="Q183" i="6" s="1"/>
  <c r="P183" i="6" a="1"/>
  <c r="P183" i="6" s="1"/>
  <c r="O183" i="6" a="1"/>
  <c r="O183" i="6" s="1"/>
  <c r="N183" i="6" a="1"/>
  <c r="N183" i="6" s="1"/>
  <c r="M183" i="6"/>
  <c r="M183" i="6" a="1"/>
  <c r="L183" i="6" a="1"/>
  <c r="L183" i="6" s="1"/>
  <c r="K183" i="6" a="1"/>
  <c r="K183" i="6" s="1"/>
  <c r="AI182" i="6"/>
  <c r="AI182" i="6" a="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c r="Y182" i="6" a="1"/>
  <c r="X182" i="6" a="1"/>
  <c r="X182" i="6" s="1"/>
  <c r="W182" i="6" a="1"/>
  <c r="W182" i="6" s="1"/>
  <c r="V182" i="6" a="1"/>
  <c r="V182" i="6" s="1"/>
  <c r="U182" i="6" a="1"/>
  <c r="U182" i="6" s="1"/>
  <c r="T182" i="6" a="1"/>
  <c r="T182" i="6" s="1"/>
  <c r="S182" i="6"/>
  <c r="S182" i="6" a="1"/>
  <c r="R182" i="6" a="1"/>
  <c r="R182" i="6" s="1"/>
  <c r="Q182" i="6"/>
  <c r="Q182" i="6" a="1"/>
  <c r="P182" i="6" a="1"/>
  <c r="P182" i="6" s="1"/>
  <c r="O182" i="6" a="1"/>
  <c r="O182" i="6" s="1"/>
  <c r="N182" i="6" a="1"/>
  <c r="N182" i="6" s="1"/>
  <c r="M182" i="6"/>
  <c r="M182" i="6" a="1"/>
  <c r="L182" i="6" a="1"/>
  <c r="L182" i="6" s="1"/>
  <c r="K182" i="6"/>
  <c r="K182" i="6" a="1"/>
  <c r="AI181" i="6" a="1"/>
  <c r="AI181" i="6" s="1"/>
  <c r="AH181" i="6" a="1"/>
  <c r="AH181" i="6" s="1"/>
  <c r="AG181" i="6" a="1"/>
  <c r="AG181" i="6" s="1"/>
  <c r="AF181" i="6" a="1"/>
  <c r="AF181" i="6" s="1"/>
  <c r="AE181" i="6" a="1"/>
  <c r="AE181" i="6" s="1"/>
  <c r="AD181" i="6" a="1"/>
  <c r="AD181" i="6" s="1"/>
  <c r="AC181" i="6"/>
  <c r="AC181" i="6" a="1"/>
  <c r="AB181" i="6" a="1"/>
  <c r="AB181" i="6" s="1"/>
  <c r="AA181" i="6" a="1"/>
  <c r="AA181" i="6" s="1"/>
  <c r="Z181" i="6" a="1"/>
  <c r="Z181" i="6" s="1"/>
  <c r="Y181" i="6" a="1"/>
  <c r="Y181" i="6" s="1"/>
  <c r="X181" i="6" a="1"/>
  <c r="X181" i="6" s="1"/>
  <c r="W181" i="6" a="1"/>
  <c r="W181" i="6" s="1"/>
  <c r="V181" i="6" a="1"/>
  <c r="V181" i="6" s="1"/>
  <c r="U181" i="6"/>
  <c r="U181" i="6" a="1"/>
  <c r="T181" i="6" a="1"/>
  <c r="T181" i="6" s="1"/>
  <c r="S181" i="6" a="1"/>
  <c r="S181" i="6" s="1"/>
  <c r="R181" i="6" a="1"/>
  <c r="R181" i="6" s="1"/>
  <c r="Q181" i="6" a="1"/>
  <c r="Q181" i="6" s="1"/>
  <c r="P181" i="6" a="1"/>
  <c r="P181" i="6" s="1"/>
  <c r="O181" i="6"/>
  <c r="O181" i="6" a="1"/>
  <c r="N181" i="6" a="1"/>
  <c r="N181" i="6" s="1"/>
  <c r="M181" i="6" a="1"/>
  <c r="M181" i="6" s="1"/>
  <c r="L181" i="6" a="1"/>
  <c r="L181" i="6" s="1"/>
  <c r="K181" i="6" a="1"/>
  <c r="K181" i="6" s="1"/>
  <c r="AI180" i="6" a="1"/>
  <c r="AI180" i="6" s="1"/>
  <c r="AH180" i="6" a="1"/>
  <c r="AH180" i="6" s="1"/>
  <c r="AG180" i="6"/>
  <c r="AG180" i="6" a="1"/>
  <c r="AF180" i="6" a="1"/>
  <c r="AF180" i="6" s="1"/>
  <c r="AE180" i="6" a="1"/>
  <c r="AE180" i="6" s="1"/>
  <c r="AD180" i="6" a="1"/>
  <c r="AD180" i="6" s="1"/>
  <c r="AC180" i="6" a="1"/>
  <c r="AC180" i="6" s="1"/>
  <c r="AB180" i="6" a="1"/>
  <c r="AB180" i="6" s="1"/>
  <c r="AA180" i="6"/>
  <c r="AA180" i="6" a="1"/>
  <c r="Z180" i="6" a="1"/>
  <c r="Z180" i="6" s="1"/>
  <c r="Y180" i="6"/>
  <c r="Y180" i="6" a="1"/>
  <c r="X180" i="6" a="1"/>
  <c r="X180" i="6" s="1"/>
  <c r="W180" i="6" a="1"/>
  <c r="W180" i="6" s="1"/>
  <c r="V180" i="6" a="1"/>
  <c r="V180" i="6" s="1"/>
  <c r="U180" i="6"/>
  <c r="U180" i="6" a="1"/>
  <c r="T180" i="6" a="1"/>
  <c r="T180" i="6" s="1"/>
  <c r="S180" i="6"/>
  <c r="S180" i="6" a="1"/>
  <c r="R180" i="6" a="1"/>
  <c r="R180" i="6" s="1"/>
  <c r="Q180" i="6" a="1"/>
  <c r="Q180" i="6" s="1"/>
  <c r="P180" i="6" a="1"/>
  <c r="P180" i="6" s="1"/>
  <c r="O180" i="6" a="1"/>
  <c r="O180" i="6" s="1"/>
  <c r="N180" i="6" a="1"/>
  <c r="N180" i="6" s="1"/>
  <c r="M180" i="6"/>
  <c r="M180" i="6" a="1"/>
  <c r="L180" i="6" a="1"/>
  <c r="L180" i="6" s="1"/>
  <c r="K180" i="6" a="1"/>
  <c r="K180" i="6" s="1"/>
  <c r="AI179" i="6" a="1"/>
  <c r="AI179" i="6" s="1"/>
  <c r="AH179" i="6" a="1"/>
  <c r="AH179" i="6" s="1"/>
  <c r="AG179" i="6" a="1"/>
  <c r="AG179" i="6" s="1"/>
  <c r="AF179" i="6" a="1"/>
  <c r="AF179" i="6" s="1"/>
  <c r="AE179" i="6" a="1"/>
  <c r="AE179" i="6" s="1"/>
  <c r="AD179" i="6" a="1"/>
  <c r="AD179" i="6" s="1"/>
  <c r="AC179" i="6"/>
  <c r="AC179" i="6" a="1"/>
  <c r="AB179" i="6" a="1"/>
  <c r="AB179" i="6" s="1"/>
  <c r="AA179" i="6" a="1"/>
  <c r="AA179" i="6" s="1"/>
  <c r="Z179" i="6" a="1"/>
  <c r="Z179" i="6" s="1"/>
  <c r="Y179" i="6" a="1"/>
  <c r="Y179" i="6" s="1"/>
  <c r="X179" i="6" a="1"/>
  <c r="X179" i="6" s="1"/>
  <c r="W179" i="6"/>
  <c r="W179" i="6" a="1"/>
  <c r="V179" i="6" a="1"/>
  <c r="V179" i="6" s="1"/>
  <c r="U179" i="6"/>
  <c r="U179" i="6" a="1"/>
  <c r="T179" i="6" a="1"/>
  <c r="T179" i="6" s="1"/>
  <c r="S179" i="6" a="1"/>
  <c r="S179" i="6" s="1"/>
  <c r="R179" i="6" a="1"/>
  <c r="R179" i="6" s="1"/>
  <c r="Q179" i="6"/>
  <c r="Q179" i="6" a="1"/>
  <c r="P179" i="6" a="1"/>
  <c r="P179" i="6" s="1"/>
  <c r="O179" i="6"/>
  <c r="O179" i="6" a="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c r="AC178" i="6" a="1"/>
  <c r="AB178" i="6" a="1"/>
  <c r="AB178" i="6" s="1"/>
  <c r="AA178" i="6" a="1"/>
  <c r="AA178" i="6" s="1"/>
  <c r="Z178" i="6" a="1"/>
  <c r="Z178" i="6" s="1"/>
  <c r="Y178" i="6"/>
  <c r="Y178" i="6" a="1"/>
  <c r="X178" i="6" a="1"/>
  <c r="X178" i="6" s="1"/>
  <c r="W178" i="6" a="1"/>
  <c r="W178" i="6" s="1"/>
  <c r="V178" i="6" a="1"/>
  <c r="V178" i="6" s="1"/>
  <c r="U178" i="6" a="1"/>
  <c r="U178" i="6" s="1"/>
  <c r="T178" i="6" a="1"/>
  <c r="T178" i="6" s="1"/>
  <c r="S178" i="6"/>
  <c r="S178" i="6" a="1"/>
  <c r="R178" i="6" a="1"/>
  <c r="R178" i="6" s="1"/>
  <c r="Q178" i="6" a="1"/>
  <c r="Q178" i="6" s="1"/>
  <c r="P178" i="6" a="1"/>
  <c r="P178" i="6" s="1"/>
  <c r="O178" i="6" a="1"/>
  <c r="O178" i="6" s="1"/>
  <c r="N178" i="6" a="1"/>
  <c r="N178" i="6" s="1"/>
  <c r="M178" i="6"/>
  <c r="M178" i="6" a="1"/>
  <c r="L178" i="6" a="1"/>
  <c r="L178" i="6" s="1"/>
  <c r="K178" i="6" a="1"/>
  <c r="K178" i="6" s="1"/>
  <c r="AI177" i="6" a="1"/>
  <c r="AI177" i="6" s="1"/>
  <c r="AH177" i="6" a="1"/>
  <c r="AH177" i="6" s="1"/>
  <c r="AG177" i="6" a="1"/>
  <c r="AG177" i="6" s="1"/>
  <c r="AF177" i="6" a="1"/>
  <c r="AF177" i="6" s="1"/>
  <c r="AE177" i="6"/>
  <c r="AE177" i="6" a="1"/>
  <c r="AD177" i="6" a="1"/>
  <c r="AD177" i="6" s="1"/>
  <c r="AC177" i="6" a="1"/>
  <c r="AC177" i="6" s="1"/>
  <c r="AB177" i="6" a="1"/>
  <c r="AB177" i="6" s="1"/>
  <c r="AA177" i="6" a="1"/>
  <c r="AA177" i="6" s="1"/>
  <c r="Z177" i="6" a="1"/>
  <c r="Z177" i="6" s="1"/>
  <c r="Y177" i="6" a="1"/>
  <c r="Y177" i="6" s="1"/>
  <c r="X177" i="6" a="1"/>
  <c r="X177" i="6" s="1"/>
  <c r="W177" i="6" a="1"/>
  <c r="W177" i="6" s="1"/>
  <c r="V177" i="6" a="1"/>
  <c r="V177" i="6" s="1"/>
  <c r="U177" i="6"/>
  <c r="U177" i="6" a="1"/>
  <c r="T177" i="6" a="1"/>
  <c r="T177" i="6" s="1"/>
  <c r="S177" i="6" a="1"/>
  <c r="S177" i="6" s="1"/>
  <c r="R177" i="6" a="1"/>
  <c r="R177" i="6" s="1"/>
  <c r="Q177" i="6" a="1"/>
  <c r="Q177" i="6" s="1"/>
  <c r="P177" i="6" a="1"/>
  <c r="P177" i="6" s="1"/>
  <c r="O177" i="6"/>
  <c r="O177" i="6" a="1"/>
  <c r="N177" i="6" a="1"/>
  <c r="N177" i="6" s="1"/>
  <c r="M177" i="6" a="1"/>
  <c r="M177" i="6" s="1"/>
  <c r="L177" i="6" a="1"/>
  <c r="L177" i="6" s="1"/>
  <c r="K177" i="6" a="1"/>
  <c r="K177" i="6" s="1"/>
  <c r="AI176" i="6" a="1"/>
  <c r="AI176" i="6" s="1"/>
  <c r="AH176" i="6" a="1"/>
  <c r="AH176" i="6" s="1"/>
  <c r="AG176" i="6"/>
  <c r="AG176" i="6" a="1"/>
  <c r="AF176" i="6" a="1"/>
  <c r="AF176" i="6" s="1"/>
  <c r="AE176" i="6" a="1"/>
  <c r="AE176" i="6" s="1"/>
  <c r="AD176" i="6" a="1"/>
  <c r="AD176" i="6" s="1"/>
  <c r="AC176" i="6" a="1"/>
  <c r="AC176" i="6" s="1"/>
  <c r="AB176" i="6" a="1"/>
  <c r="AB176" i="6" s="1"/>
  <c r="AA176" i="6"/>
  <c r="AA176" i="6" a="1"/>
  <c r="Z176" i="6" a="1"/>
  <c r="Z176" i="6" s="1"/>
  <c r="Y176" i="6" a="1"/>
  <c r="Y176" i="6" s="1"/>
  <c r="X176" i="6" a="1"/>
  <c r="X176" i="6" s="1"/>
  <c r="W176" i="6" a="1"/>
  <c r="W176" i="6" s="1"/>
  <c r="V176" i="6" a="1"/>
  <c r="V176" i="6" s="1"/>
  <c r="U176" i="6"/>
  <c r="U176" i="6" a="1"/>
  <c r="T176" i="6" a="1"/>
  <c r="T176" i="6" s="1"/>
  <c r="S176" i="6" a="1"/>
  <c r="S176" i="6" s="1"/>
  <c r="R176" i="6" a="1"/>
  <c r="R176" i="6" s="1"/>
  <c r="Q176" i="6"/>
  <c r="Q176" i="6" a="1"/>
  <c r="P176" i="6" a="1"/>
  <c r="P176" i="6" s="1"/>
  <c r="O176" i="6" a="1"/>
  <c r="O176" i="6" s="1"/>
  <c r="N176" i="6" a="1"/>
  <c r="N176" i="6" s="1"/>
  <c r="M176" i="6" a="1"/>
  <c r="M176" i="6" s="1"/>
  <c r="L176" i="6" a="1"/>
  <c r="L176" i="6" s="1"/>
  <c r="K176" i="6"/>
  <c r="K176" i="6" a="1"/>
  <c r="AI175" i="6" a="1"/>
  <c r="AI175" i="6" s="1"/>
  <c r="AH175" i="6" a="1"/>
  <c r="AH175" i="6" s="1"/>
  <c r="AG175" i="6"/>
  <c r="AG175" i="6" a="1"/>
  <c r="AF175" i="6" a="1"/>
  <c r="AF175" i="6" s="1"/>
  <c r="AE175" i="6" a="1"/>
  <c r="AE175" i="6" s="1"/>
  <c r="AD175" i="6" a="1"/>
  <c r="AD175" i="6" s="1"/>
  <c r="AC175" i="6"/>
  <c r="AC175" i="6" a="1"/>
  <c r="AB175" i="6" a="1"/>
  <c r="AB175" i="6" s="1"/>
  <c r="AA175" i="6" a="1"/>
  <c r="AA175" i="6" s="1"/>
  <c r="Z175" i="6" a="1"/>
  <c r="Z175" i="6" s="1"/>
  <c r="Y175" i="6" a="1"/>
  <c r="Y175" i="6" s="1"/>
  <c r="X175" i="6" a="1"/>
  <c r="X175" i="6" s="1"/>
  <c r="W175" i="6"/>
  <c r="W175" i="6" a="1"/>
  <c r="V175" i="6" a="1"/>
  <c r="V175" i="6" s="1"/>
  <c r="U175" i="6" a="1"/>
  <c r="U175" i="6" s="1"/>
  <c r="T175" i="6" a="1"/>
  <c r="T175" i="6" s="1"/>
  <c r="S175" i="6" a="1"/>
  <c r="S175" i="6" s="1"/>
  <c r="R175" i="6" a="1"/>
  <c r="R175" i="6" s="1"/>
  <c r="Q175" i="6" a="1"/>
  <c r="Q175" i="6" s="1"/>
  <c r="P175" i="6" a="1"/>
  <c r="P175" i="6" s="1"/>
  <c r="O175" i="6"/>
  <c r="O175" i="6" a="1"/>
  <c r="N175" i="6" a="1"/>
  <c r="N175" i="6" s="1"/>
  <c r="M175" i="6" a="1"/>
  <c r="M175" i="6" s="1"/>
  <c r="L175" i="6" a="1"/>
  <c r="L175" i="6" s="1"/>
  <c r="K175" i="6" a="1"/>
  <c r="K175" i="6" s="1"/>
  <c r="AI174" i="6" a="1"/>
  <c r="AI174" i="6" s="1"/>
  <c r="AH174" i="6" a="1"/>
  <c r="AH174" i="6" s="1"/>
  <c r="AG174" i="6"/>
  <c r="AG174" i="6" a="1"/>
  <c r="AF174" i="6" a="1"/>
  <c r="AF174" i="6" s="1"/>
  <c r="AE174" i="6" a="1"/>
  <c r="AE174" i="6" s="1"/>
  <c r="AD174" i="6" a="1"/>
  <c r="AD174" i="6" s="1"/>
  <c r="AC174" i="6" a="1"/>
  <c r="AC174" i="6" s="1"/>
  <c r="AB174" i="6" a="1"/>
  <c r="AB174" i="6" s="1"/>
  <c r="AA174" i="6"/>
  <c r="AA174" i="6" a="1"/>
  <c r="Z174" i="6" a="1"/>
  <c r="Z174" i="6" s="1"/>
  <c r="Y174" i="6" a="1"/>
  <c r="Y174" i="6" s="1"/>
  <c r="X174" i="6" a="1"/>
  <c r="X174" i="6" s="1"/>
  <c r="W174" i="6" a="1"/>
  <c r="W174" i="6" s="1"/>
  <c r="V174" i="6" a="1"/>
  <c r="V174" i="6" s="1"/>
  <c r="U174" i="6"/>
  <c r="U174" i="6" a="1"/>
  <c r="T174" i="6" a="1"/>
  <c r="T174" i="6" s="1"/>
  <c r="S174" i="6" a="1"/>
  <c r="S174" i="6" s="1"/>
  <c r="R174" i="6" a="1"/>
  <c r="R174" i="6" s="1"/>
  <c r="Q174" i="6"/>
  <c r="Q174" i="6" a="1"/>
  <c r="P174" i="6" a="1"/>
  <c r="P174" i="6" s="1"/>
  <c r="O174" i="6" a="1"/>
  <c r="O174" i="6" s="1"/>
  <c r="N174" i="6" a="1"/>
  <c r="N174" i="6" s="1"/>
  <c r="M174" i="6" a="1"/>
  <c r="M174" i="6" s="1"/>
  <c r="L174" i="6" a="1"/>
  <c r="L174" i="6" s="1"/>
  <c r="K174" i="6"/>
  <c r="K174" i="6" a="1"/>
  <c r="AI173" i="6" a="1"/>
  <c r="AI173" i="6" s="1"/>
  <c r="AH173" i="6" a="1"/>
  <c r="AH173" i="6" s="1"/>
  <c r="AG173" i="6"/>
  <c r="AG173" i="6" a="1"/>
  <c r="AF173" i="6" a="1"/>
  <c r="AF173" i="6" s="1"/>
  <c r="AE173" i="6" a="1"/>
  <c r="AE173" i="6" s="1"/>
  <c r="AD173" i="6" a="1"/>
  <c r="AD173" i="6" s="1"/>
  <c r="AC173" i="6"/>
  <c r="AC173" i="6" a="1"/>
  <c r="AB173" i="6" a="1"/>
  <c r="AB173" i="6" s="1"/>
  <c r="AA173" i="6" a="1"/>
  <c r="AA173" i="6" s="1"/>
  <c r="Z173" i="6" a="1"/>
  <c r="Z173" i="6" s="1"/>
  <c r="Y173" i="6" a="1"/>
  <c r="Y173" i="6" s="1"/>
  <c r="X173" i="6" a="1"/>
  <c r="X173" i="6" s="1"/>
  <c r="W173" i="6"/>
  <c r="W173" i="6" a="1"/>
  <c r="V173" i="6" a="1"/>
  <c r="V173" i="6" s="1"/>
  <c r="U173" i="6" a="1"/>
  <c r="U173" i="6" s="1"/>
  <c r="T173" i="6" a="1"/>
  <c r="T173" i="6" s="1"/>
  <c r="S173" i="6" a="1"/>
  <c r="S173" i="6" s="1"/>
  <c r="R173" i="6" a="1"/>
  <c r="R173" i="6" s="1"/>
  <c r="Q173" i="6"/>
  <c r="Q173" i="6" a="1"/>
  <c r="P173" i="6" a="1"/>
  <c r="P173" i="6" s="1"/>
  <c r="O173" i="6" a="1"/>
  <c r="O173" i="6" s="1"/>
  <c r="N173" i="6" a="1"/>
  <c r="N173" i="6" s="1"/>
  <c r="M173" i="6"/>
  <c r="M173" i="6" a="1"/>
  <c r="L173" i="6" a="1"/>
  <c r="L173" i="6" s="1"/>
  <c r="K173" i="6" a="1"/>
  <c r="K173" i="6" s="1"/>
  <c r="AI172" i="6"/>
  <c r="AI172" i="6" a="1"/>
  <c r="AH172" i="6" a="1"/>
  <c r="AH172" i="6" s="1"/>
  <c r="AG172" i="6" a="1"/>
  <c r="AG172" i="6" s="1"/>
  <c r="AF172" i="6" a="1"/>
  <c r="AF172" i="6" s="1"/>
  <c r="AE172" i="6" a="1"/>
  <c r="AE172" i="6" s="1"/>
  <c r="AD172" i="6" a="1"/>
  <c r="AD172" i="6" s="1"/>
  <c r="AC172" i="6"/>
  <c r="AC172" i="6" a="1"/>
  <c r="AB172" i="6" a="1"/>
  <c r="AB172" i="6" s="1"/>
  <c r="AA172" i="6" a="1"/>
  <c r="AA172" i="6" s="1"/>
  <c r="Z172" i="6" a="1"/>
  <c r="Z172" i="6" s="1"/>
  <c r="Y172" i="6"/>
  <c r="Y172" i="6" a="1"/>
  <c r="X172" i="6" a="1"/>
  <c r="X172" i="6" s="1"/>
  <c r="W172" i="6" a="1"/>
  <c r="W172" i="6" s="1"/>
  <c r="V172" i="6" a="1"/>
  <c r="V172" i="6" s="1"/>
  <c r="U172" i="6" a="1"/>
  <c r="U172" i="6" s="1"/>
  <c r="T172" i="6" a="1"/>
  <c r="T172" i="6" s="1"/>
  <c r="S172" i="6"/>
  <c r="S172" i="6" a="1"/>
  <c r="R172" i="6" a="1"/>
  <c r="R172" i="6" s="1"/>
  <c r="Q172" i="6" a="1"/>
  <c r="Q172" i="6" s="1"/>
  <c r="P172" i="6" a="1"/>
  <c r="P172" i="6" s="1"/>
  <c r="O172" i="6" a="1"/>
  <c r="O172" i="6" s="1"/>
  <c r="N172" i="6" a="1"/>
  <c r="N172" i="6" s="1"/>
  <c r="M172" i="6"/>
  <c r="M172" i="6" a="1"/>
  <c r="L172" i="6" a="1"/>
  <c r="L172" i="6" s="1"/>
  <c r="K172" i="6" a="1"/>
  <c r="K172" i="6" s="1"/>
  <c r="AI171" i="6" a="1"/>
  <c r="AI171" i="6" s="1"/>
  <c r="AH171" i="6" a="1"/>
  <c r="AH171" i="6" s="1"/>
  <c r="AG171" i="6" a="1"/>
  <c r="AG171" i="6" s="1"/>
  <c r="AF171" i="6" a="1"/>
  <c r="AF171" i="6" s="1"/>
  <c r="AE171" i="6"/>
  <c r="AE171" i="6" a="1"/>
  <c r="AD171" i="6" a="1"/>
  <c r="AD171" i="6" s="1"/>
  <c r="AC171" i="6" a="1"/>
  <c r="AC171" i="6" s="1"/>
  <c r="AB171" i="6" a="1"/>
  <c r="AB171" i="6" s="1"/>
  <c r="AA171" i="6" a="1"/>
  <c r="AA171" i="6" s="1"/>
  <c r="Z171" i="6" a="1"/>
  <c r="Z171" i="6" s="1"/>
  <c r="Y171" i="6"/>
  <c r="Y171" i="6" a="1"/>
  <c r="X171" i="6" a="1"/>
  <c r="X171" i="6" s="1"/>
  <c r="W171" i="6" a="1"/>
  <c r="W171" i="6" s="1"/>
  <c r="V171" i="6" a="1"/>
  <c r="V171" i="6" s="1"/>
  <c r="U171" i="6"/>
  <c r="U171" i="6" a="1"/>
  <c r="T171" i="6" a="1"/>
  <c r="T171" i="6" s="1"/>
  <c r="S171" i="6" a="1"/>
  <c r="S171" i="6" s="1"/>
  <c r="R171" i="6" a="1"/>
  <c r="R171" i="6" s="1"/>
  <c r="Q171" i="6" a="1"/>
  <c r="Q171" i="6" s="1"/>
  <c r="P171" i="6" a="1"/>
  <c r="P171" i="6" s="1"/>
  <c r="O171" i="6"/>
  <c r="O171" i="6" a="1"/>
  <c r="N171" i="6" a="1"/>
  <c r="N171" i="6" s="1"/>
  <c r="M171" i="6" a="1"/>
  <c r="M171" i="6" s="1"/>
  <c r="L171" i="6" a="1"/>
  <c r="L171" i="6" s="1"/>
  <c r="K171" i="6" a="1"/>
  <c r="K171" i="6" s="1"/>
  <c r="AI170" i="6" a="1"/>
  <c r="AI170" i="6" s="1"/>
  <c r="AH170" i="6" a="1"/>
  <c r="AH170" i="6" s="1"/>
  <c r="AG170" i="6"/>
  <c r="AG170" i="6" a="1"/>
  <c r="AF170" i="6" a="1"/>
  <c r="AF170" i="6" s="1"/>
  <c r="AE170" i="6" a="1"/>
  <c r="AE170" i="6" s="1"/>
  <c r="AD170" i="6" a="1"/>
  <c r="AD170" i="6" s="1"/>
  <c r="AC170" i="6" a="1"/>
  <c r="AC170" i="6" s="1"/>
  <c r="AB170" i="6" a="1"/>
  <c r="AB170" i="6" s="1"/>
  <c r="AA170" i="6"/>
  <c r="AA170" i="6" a="1"/>
  <c r="Z170" i="6" a="1"/>
  <c r="Z170" i="6" s="1"/>
  <c r="Y170" i="6" a="1"/>
  <c r="Y170" i="6" s="1"/>
  <c r="X170" i="6" a="1"/>
  <c r="X170" i="6" s="1"/>
  <c r="W170" i="6" a="1"/>
  <c r="W170" i="6" s="1"/>
  <c r="V170" i="6" a="1"/>
  <c r="V170" i="6" s="1"/>
  <c r="U170" i="6"/>
  <c r="U170" i="6" a="1"/>
  <c r="T170" i="6" a="1"/>
  <c r="T170" i="6" s="1"/>
  <c r="S170" i="6" a="1"/>
  <c r="S170" i="6" s="1"/>
  <c r="R170" i="6" a="1"/>
  <c r="R170" i="6" s="1"/>
  <c r="Q170" i="6"/>
  <c r="Q170" i="6" a="1"/>
  <c r="P170" i="6" a="1"/>
  <c r="P170" i="6" s="1"/>
  <c r="O170" i="6" a="1"/>
  <c r="O170" i="6" s="1"/>
  <c r="N170" i="6" a="1"/>
  <c r="N170" i="6" s="1"/>
  <c r="M170" i="6" a="1"/>
  <c r="M170" i="6" s="1"/>
  <c r="L170" i="6" a="1"/>
  <c r="L170" i="6" s="1"/>
  <c r="K170" i="6"/>
  <c r="K170" i="6" a="1"/>
  <c r="AI169" i="6" a="1"/>
  <c r="AI169" i="6" s="1"/>
  <c r="AH169" i="6" a="1"/>
  <c r="AH169" i="6" s="1"/>
  <c r="AG169" i="6"/>
  <c r="AG169" i="6" a="1"/>
  <c r="AF169" i="6" a="1"/>
  <c r="AF169" i="6" s="1"/>
  <c r="AE169" i="6" a="1"/>
  <c r="AE169" i="6" s="1"/>
  <c r="AD169" i="6" a="1"/>
  <c r="AD169" i="6" s="1"/>
  <c r="AC169" i="6"/>
  <c r="AC169" i="6" a="1"/>
  <c r="AB169" i="6" a="1"/>
  <c r="AB169" i="6" s="1"/>
  <c r="AA169" i="6" a="1"/>
  <c r="AA169" i="6" s="1"/>
  <c r="Z169" i="6" a="1"/>
  <c r="Z169" i="6" s="1"/>
  <c r="Y169" i="6" a="1"/>
  <c r="Y169" i="6" s="1"/>
  <c r="X169" i="6" a="1"/>
  <c r="X169" i="6" s="1"/>
  <c r="W169" i="6"/>
  <c r="W169" i="6" a="1"/>
  <c r="V169" i="6" a="1"/>
  <c r="V169" i="6" s="1"/>
  <c r="U169" i="6" a="1"/>
  <c r="U169" i="6" s="1"/>
  <c r="T169" i="6" a="1"/>
  <c r="T169" i="6" s="1"/>
  <c r="S169" i="6" a="1"/>
  <c r="S169" i="6" s="1"/>
  <c r="R169" i="6" a="1"/>
  <c r="R169" i="6" s="1"/>
  <c r="Q169" i="6"/>
  <c r="Q169" i="6" a="1"/>
  <c r="P169" i="6" a="1"/>
  <c r="P169" i="6" s="1"/>
  <c r="O169" i="6" a="1"/>
  <c r="O169" i="6" s="1"/>
  <c r="N169" i="6" a="1"/>
  <c r="N169" i="6" s="1"/>
  <c r="M169" i="6"/>
  <c r="M169" i="6" a="1"/>
  <c r="L169" i="6" a="1"/>
  <c r="L169" i="6" s="1"/>
  <c r="K169" i="6" a="1"/>
  <c r="K169" i="6" s="1"/>
  <c r="AI168" i="6"/>
  <c r="AI168" i="6" a="1"/>
  <c r="AH168" i="6" a="1"/>
  <c r="AH168" i="6" s="1"/>
  <c r="AG168" i="6" a="1"/>
  <c r="AG168" i="6" s="1"/>
  <c r="AF168" i="6" a="1"/>
  <c r="AF168" i="6" s="1"/>
  <c r="AE168" i="6" a="1"/>
  <c r="AE168" i="6" s="1"/>
  <c r="AD168" i="6" a="1"/>
  <c r="AD168" i="6" s="1"/>
  <c r="AC168" i="6"/>
  <c r="AC168" i="6" a="1"/>
  <c r="AB168" i="6" a="1"/>
  <c r="AB168" i="6" s="1"/>
  <c r="AA168" i="6" a="1"/>
  <c r="AA168" i="6" s="1"/>
  <c r="Z168" i="6" a="1"/>
  <c r="Z168" i="6" s="1"/>
  <c r="Y168" i="6"/>
  <c r="Y168" i="6" a="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c r="AC84" i="6" a="1"/>
  <c r="AB84" i="6" a="1"/>
  <c r="AB84" i="6" s="1"/>
  <c r="AA84" i="6" a="1"/>
  <c r="AA84" i="6" s="1"/>
  <c r="Z84" i="6" a="1"/>
  <c r="Z84" i="6" s="1"/>
  <c r="Y84" i="6" a="1"/>
  <c r="Y84" i="6" s="1"/>
  <c r="X84" i="6" a="1"/>
  <c r="X84" i="6" s="1"/>
  <c r="W84" i="6"/>
  <c r="W84" i="6" a="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c r="K84" i="6" a="1"/>
  <c r="AI83" i="6" a="1"/>
  <c r="AI83" i="6" s="1"/>
  <c r="AH83" i="6" a="1"/>
  <c r="AH83" i="6" s="1"/>
  <c r="AG83" i="6" a="1"/>
  <c r="AG83" i="6" s="1"/>
  <c r="AF83" i="6" a="1"/>
  <c r="AF83" i="6" s="1"/>
  <c r="AE83" i="6"/>
  <c r="AE83" i="6" a="1"/>
  <c r="AD83" i="6" a="1"/>
  <c r="AD83" i="6" s="1"/>
  <c r="AC83" i="6" a="1"/>
  <c r="AC83" i="6" s="1"/>
  <c r="AB83" i="6" a="1"/>
  <c r="AB83" i="6" s="1"/>
  <c r="AA83" i="6" a="1"/>
  <c r="AA83" i="6" s="1"/>
  <c r="Z83" i="6" a="1"/>
  <c r="Z83" i="6" s="1"/>
  <c r="Y83" i="6" a="1"/>
  <c r="Y83" i="6" s="1"/>
  <c r="X83" i="6" a="1"/>
  <c r="X83" i="6" s="1"/>
  <c r="W83" i="6"/>
  <c r="W83" i="6" a="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c r="K83" i="6" a="1"/>
  <c r="AI82" i="6" a="1"/>
  <c r="AI82" i="6" s="1"/>
  <c r="AH82" i="6" a="1"/>
  <c r="AH82" i="6" s="1"/>
  <c r="AG82" i="6" a="1"/>
  <c r="AG82" i="6" s="1"/>
  <c r="AF82" i="6" a="1"/>
  <c r="AF82" i="6" s="1"/>
  <c r="AE82" i="6" a="1"/>
  <c r="AE82" i="6" s="1"/>
  <c r="AD82" i="6" a="1"/>
  <c r="AD82" i="6" s="1"/>
  <c r="AC82" i="6" a="1"/>
  <c r="AC82" i="6" s="1"/>
  <c r="AB82" i="6" a="1"/>
  <c r="AB82" i="6" s="1"/>
  <c r="AA82" i="6"/>
  <c r="AA82" i="6" a="1"/>
  <c r="Z82" i="6" a="1"/>
  <c r="Z82" i="6" s="1"/>
  <c r="Y82" i="6" a="1"/>
  <c r="Y82" i="6" s="1"/>
  <c r="X82" i="6" a="1"/>
  <c r="X82" i="6" s="1"/>
  <c r="W82" i="6" a="1"/>
  <c r="W82" i="6" s="1"/>
  <c r="V82" i="6" a="1"/>
  <c r="V82" i="6" s="1"/>
  <c r="U82" i="6" a="1"/>
  <c r="U82" i="6" s="1"/>
  <c r="T82" i="6" a="1"/>
  <c r="T82" i="6" s="1"/>
  <c r="S82" i="6"/>
  <c r="S82" i="6" a="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c r="AA81" i="6" a="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c r="AC80" i="6" a="1"/>
  <c r="AB80" i="6" a="1"/>
  <c r="AB80" i="6" s="1"/>
  <c r="AA80" i="6" a="1"/>
  <c r="AA80" i="6" s="1"/>
  <c r="Z80" i="6" a="1"/>
  <c r="Z80" i="6" s="1"/>
  <c r="Y80" i="6" a="1"/>
  <c r="Y80" i="6" s="1"/>
  <c r="X80" i="6" a="1"/>
  <c r="X80" i="6" s="1"/>
  <c r="W80" i="6"/>
  <c r="W80" i="6" a="1"/>
  <c r="V80" i="6" a="1"/>
  <c r="V80" i="6" s="1"/>
  <c r="U80" i="6" a="1"/>
  <c r="U80" i="6" s="1"/>
  <c r="T80" i="6" a="1"/>
  <c r="T80" i="6" s="1"/>
  <c r="S80" i="6" a="1"/>
  <c r="S80" i="6" s="1"/>
  <c r="R80" i="6" a="1"/>
  <c r="R80" i="6" s="1"/>
  <c r="Q80" i="6" a="1"/>
  <c r="Q80" i="6" s="1"/>
  <c r="P80" i="6" a="1"/>
  <c r="P80" i="6" s="1"/>
  <c r="O80" i="6"/>
  <c r="O80" i="6" a="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c r="Y79" i="6" a="1"/>
  <c r="X79" i="6" a="1"/>
  <c r="X79" i="6" s="1"/>
  <c r="W79" i="6" a="1"/>
  <c r="W79" i="6" s="1"/>
  <c r="V79" i="6" a="1"/>
  <c r="V79" i="6" s="1"/>
  <c r="U79" i="6" a="1"/>
  <c r="U79" i="6" s="1"/>
  <c r="T79" i="6" a="1"/>
  <c r="T79" i="6" s="1"/>
  <c r="S79" i="6" a="1"/>
  <c r="S79" i="6" s="1"/>
  <c r="R79" i="6" a="1"/>
  <c r="R79" i="6" s="1"/>
  <c r="Q79" i="6"/>
  <c r="Q79" i="6" a="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c r="S78" i="6" a="1"/>
  <c r="R78" i="6" a="1"/>
  <c r="R78" i="6" s="1"/>
  <c r="Q78" i="6" a="1"/>
  <c r="Q78" i="6" s="1"/>
  <c r="P78" i="6" a="1"/>
  <c r="P78" i="6" s="1"/>
  <c r="O78" i="6" a="1"/>
  <c r="O78" i="6" s="1"/>
  <c r="N78" i="6" a="1"/>
  <c r="N78" i="6" s="1"/>
  <c r="M78" i="6" a="1"/>
  <c r="M78" i="6" s="1"/>
  <c r="L78" i="6" a="1"/>
  <c r="L78" i="6" s="1"/>
  <c r="K78" i="6"/>
  <c r="K78" i="6" a="1"/>
  <c r="AI77" i="6" a="1"/>
  <c r="AI77" i="6" s="1"/>
  <c r="AH77" i="6" a="1"/>
  <c r="AH77" i="6" s="1"/>
  <c r="AG77" i="6"/>
  <c r="AG77" i="6" a="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c r="AC76" i="6" a="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c r="O76" i="6" a="1"/>
  <c r="N76" i="6" a="1"/>
  <c r="N76" i="6" s="1"/>
  <c r="M76" i="6" a="1"/>
  <c r="M76" i="6" s="1"/>
  <c r="L76" i="6" a="1"/>
  <c r="L76" i="6" s="1"/>
  <c r="K76" i="6" a="1"/>
  <c r="K76" i="6" s="1"/>
  <c r="AI75" i="6" a="1"/>
  <c r="AI75" i="6" s="1"/>
  <c r="AH75" i="6" a="1"/>
  <c r="AH75" i="6" s="1"/>
  <c r="AG75" i="6" a="1"/>
  <c r="AG75" i="6" s="1"/>
  <c r="AF75" i="6" a="1"/>
  <c r="AF75" i="6" s="1"/>
  <c r="AE75" i="6"/>
  <c r="AE75" i="6" a="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c r="Q75" i="6" a="1"/>
  <c r="P75" i="6" a="1"/>
  <c r="P75" i="6" s="1"/>
  <c r="O75" i="6" a="1"/>
  <c r="O75" i="6" s="1"/>
  <c r="N75" i="6" a="1"/>
  <c r="N75" i="6" s="1"/>
  <c r="M75" i="6" a="1"/>
  <c r="M75" i="6" s="1"/>
  <c r="L75" i="6" a="1"/>
  <c r="L75" i="6" s="1"/>
  <c r="K75" i="6"/>
  <c r="K75" i="6" a="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c r="S74" i="6" a="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c r="AE73" i="6" a="1"/>
  <c r="AD73" i="6" a="1"/>
  <c r="AD73" i="6" s="1"/>
  <c r="AC73" i="6" a="1"/>
  <c r="AC73" i="6" s="1"/>
  <c r="AB73" i="6" a="1"/>
  <c r="AB73" i="6" s="1"/>
  <c r="AA73" i="6" a="1"/>
  <c r="AA73" i="6" s="1"/>
  <c r="Z73" i="6" a="1"/>
  <c r="Z73" i="6" s="1"/>
  <c r="Y73" i="6"/>
  <c r="Y73" i="6" a="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c r="AC72" i="6" a="1"/>
  <c r="AB72" i="6" a="1"/>
  <c r="AB72" i="6" s="1"/>
  <c r="AA72" i="6" a="1"/>
  <c r="AA72" i="6" s="1"/>
  <c r="Z72" i="6" a="1"/>
  <c r="Z72" i="6" s="1"/>
  <c r="Y72" i="6" a="1"/>
  <c r="Y72" i="6" s="1"/>
  <c r="X72" i="6" a="1"/>
  <c r="X72" i="6" s="1"/>
  <c r="W72" i="6"/>
  <c r="W72" i="6" a="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c r="AE71" i="6" a="1"/>
  <c r="AD71" i="6" a="1"/>
  <c r="AD71" i="6" s="1"/>
  <c r="AC71" i="6" a="1"/>
  <c r="AC71" i="6" s="1"/>
  <c r="AB71" i="6" a="1"/>
  <c r="AB71" i="6" s="1"/>
  <c r="AA71" i="6" a="1"/>
  <c r="AA71" i="6" s="1"/>
  <c r="Z71" i="6" a="1"/>
  <c r="Z71" i="6" s="1"/>
  <c r="Y71" i="6" a="1"/>
  <c r="Y71" i="6" s="1"/>
  <c r="X71" i="6" a="1"/>
  <c r="X71" i="6" s="1"/>
  <c r="W71" i="6"/>
  <c r="W71" i="6" a="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c r="K71" i="6" a="1"/>
  <c r="AI70" i="6" a="1"/>
  <c r="AI70" i="6" s="1"/>
  <c r="AH70" i="6" a="1"/>
  <c r="AH70" i="6" s="1"/>
  <c r="AG70" i="6" a="1"/>
  <c r="AG70" i="6" s="1"/>
  <c r="AF70" i="6" a="1"/>
  <c r="AF70" i="6" s="1"/>
  <c r="AE70" i="6"/>
  <c r="AE70" i="6" a="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c r="S70" i="6" a="1"/>
  <c r="R70" i="6" a="1"/>
  <c r="R70" i="6" s="1"/>
  <c r="Q70" i="6" a="1"/>
  <c r="Q70" i="6" s="1"/>
  <c r="P70" i="6" a="1"/>
  <c r="P70" i="6" s="1"/>
  <c r="O70" i="6" a="1"/>
  <c r="O70" i="6" s="1"/>
  <c r="N70" i="6" a="1"/>
  <c r="N70" i="6" s="1"/>
  <c r="M70" i="6" a="1"/>
  <c r="M70" i="6" s="1"/>
  <c r="L70" i="6" a="1"/>
  <c r="L70" i="6" s="1"/>
  <c r="K70" i="6"/>
  <c r="K70" i="6" a="1"/>
  <c r="AI69" i="6" a="1"/>
  <c r="AI69" i="6" s="1"/>
  <c r="AH69" i="6" a="1"/>
  <c r="AH69" i="6" s="1"/>
  <c r="AG69" i="6"/>
  <c r="AG69" i="6" a="1"/>
  <c r="AF69" i="6" a="1"/>
  <c r="AF69" i="6" s="1"/>
  <c r="AE69" i="6" a="1"/>
  <c r="AE69" i="6" s="1"/>
  <c r="AD69" i="6" a="1"/>
  <c r="AD69" i="6" s="1"/>
  <c r="AC69" i="6" a="1"/>
  <c r="AC69" i="6" s="1"/>
  <c r="AB69" i="6" a="1"/>
  <c r="AB69" i="6" s="1"/>
  <c r="AA69" i="6"/>
  <c r="AA69" i="6" a="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c r="AC68" i="6" a="1"/>
  <c r="AB68" i="6" a="1"/>
  <c r="AB68" i="6" s="1"/>
  <c r="AA68" i="6" a="1"/>
  <c r="AA68" i="6" s="1"/>
  <c r="Z68" i="6" a="1"/>
  <c r="Z68" i="6" s="1"/>
  <c r="Y68" i="6" a="1"/>
  <c r="Y68" i="6" s="1"/>
  <c r="X68" i="6" a="1"/>
  <c r="X68" i="6" s="1"/>
  <c r="W68" i="6"/>
  <c r="W68" i="6" a="1"/>
  <c r="V68" i="6" a="1"/>
  <c r="V68" i="6" s="1"/>
  <c r="U68" i="6" a="1"/>
  <c r="U68" i="6" s="1"/>
  <c r="T68" i="6" a="1"/>
  <c r="T68" i="6" s="1"/>
  <c r="S68" i="6" a="1"/>
  <c r="S68" i="6" s="1"/>
  <c r="R68" i="6" a="1"/>
  <c r="R68" i="6" s="1"/>
  <c r="Q68" i="6" a="1"/>
  <c r="Q68" i="6" s="1"/>
  <c r="P68" i="6" a="1"/>
  <c r="P68" i="6" s="1"/>
  <c r="O68" i="6"/>
  <c r="O68" i="6" a="1"/>
  <c r="N68" i="6" a="1"/>
  <c r="N68" i="6" s="1"/>
  <c r="M68" i="6" a="1"/>
  <c r="M68" i="6" s="1"/>
  <c r="L68" i="6" a="1"/>
  <c r="L68" i="6" s="1"/>
  <c r="K68" i="6" a="1"/>
  <c r="K68" i="6" s="1"/>
  <c r="AI67" i="6"/>
  <c r="AI67" i="6" a="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c r="Q67" i="6" a="1"/>
  <c r="P67" i="6" a="1"/>
  <c r="P67" i="6" s="1"/>
  <c r="O67" i="6" a="1"/>
  <c r="O67" i="6" s="1"/>
  <c r="N67" i="6" a="1"/>
  <c r="N67" i="6" s="1"/>
  <c r="M67" i="6" a="1"/>
  <c r="M67" i="6" s="1"/>
  <c r="L67" i="6" a="1"/>
  <c r="L67" i="6" s="1"/>
  <c r="K67" i="6"/>
  <c r="K67" i="6" a="1"/>
  <c r="AI66" i="6" a="1"/>
  <c r="AI66" i="6" s="1"/>
  <c r="AH66" i="6" a="1"/>
  <c r="AH66" i="6" s="1"/>
  <c r="AG66" i="6" a="1"/>
  <c r="AG66" i="6" s="1"/>
  <c r="AF66" i="6" a="1"/>
  <c r="AF66" i="6" s="1"/>
  <c r="AE66" i="6"/>
  <c r="AE66" i="6" a="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c r="M66" i="6" a="1"/>
  <c r="L66" i="6" a="1"/>
  <c r="L66" i="6" s="1"/>
  <c r="K66" i="6" a="1"/>
  <c r="K66" i="6" s="1"/>
  <c r="AI65" i="6" a="1"/>
  <c r="AI65" i="6" s="1"/>
  <c r="AH65" i="6" a="1"/>
  <c r="AH65" i="6" s="1"/>
  <c r="AG65" i="6" a="1"/>
  <c r="AG65" i="6" s="1"/>
  <c r="AF65" i="6" a="1"/>
  <c r="AF65" i="6" s="1"/>
  <c r="AE65" i="6"/>
  <c r="AE65" i="6" a="1"/>
  <c r="AD65" i="6" a="1"/>
  <c r="AD65" i="6" s="1"/>
  <c r="AC65" i="6" a="1"/>
  <c r="AC65" i="6" s="1"/>
  <c r="AB65" i="6" a="1"/>
  <c r="AB65" i="6" s="1"/>
  <c r="AA65" i="6" a="1"/>
  <c r="AA65" i="6" s="1"/>
  <c r="Z65" i="6" a="1"/>
  <c r="Z65" i="6" s="1"/>
  <c r="Y65" i="6"/>
  <c r="Y65" i="6" a="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c r="AC64" i="6" a="1"/>
  <c r="AB64" i="6" a="1"/>
  <c r="AB64" i="6" s="1"/>
  <c r="AA64" i="6" a="1"/>
  <c r="AA64" i="6" s="1"/>
  <c r="Z64" i="6" a="1"/>
  <c r="Z64" i="6" s="1"/>
  <c r="Y64" i="6" a="1"/>
  <c r="Y64" i="6" s="1"/>
  <c r="X64" i="6" a="1"/>
  <c r="X64" i="6" s="1"/>
  <c r="W64" i="6"/>
  <c r="W64" i="6" a="1"/>
  <c r="V64" i="6" a="1"/>
  <c r="V64" i="6" s="1"/>
  <c r="U64" i="6" a="1"/>
  <c r="U64" i="6" s="1"/>
  <c r="T64" i="6" a="1"/>
  <c r="T64" i="6" s="1"/>
  <c r="S64" i="6" a="1"/>
  <c r="S64" i="6" s="1"/>
  <c r="R64" i="6" a="1"/>
  <c r="R64" i="6" s="1"/>
  <c r="Q64" i="6" a="1"/>
  <c r="Q64" i="6" s="1"/>
  <c r="P64" i="6" a="1"/>
  <c r="P64" i="6" s="1"/>
  <c r="O64" i="6"/>
  <c r="O64" i="6" a="1"/>
  <c r="N64" i="6" a="1"/>
  <c r="N64" i="6" s="1"/>
  <c r="M64" i="6" a="1"/>
  <c r="M64" i="6" s="1"/>
  <c r="L64" i="6" a="1"/>
  <c r="L64" i="6" s="1"/>
  <c r="K64" i="6" a="1"/>
  <c r="K64" i="6" s="1"/>
  <c r="AI63" i="6"/>
  <c r="AI63" i="6" a="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c r="Q63" i="6" a="1"/>
  <c r="P63" i="6" a="1"/>
  <c r="P63" i="6" s="1"/>
  <c r="O63" i="6" a="1"/>
  <c r="O63" i="6" s="1"/>
  <c r="N63" i="6" a="1"/>
  <c r="N63" i="6" s="1"/>
  <c r="M63" i="6" a="1"/>
  <c r="M63" i="6" s="1"/>
  <c r="L63" i="6" a="1"/>
  <c r="L63" i="6" s="1"/>
  <c r="K63" i="6"/>
  <c r="K63" i="6" a="1"/>
  <c r="AI62" i="6" a="1"/>
  <c r="AI62" i="6" s="1"/>
  <c r="AH62" i="6" a="1"/>
  <c r="AH62" i="6" s="1"/>
  <c r="AG62" i="6" a="1"/>
  <c r="AG62" i="6" s="1"/>
  <c r="AF62" i="6" a="1"/>
  <c r="AF62" i="6" s="1"/>
  <c r="AE62" i="6"/>
  <c r="AE62" i="6" a="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c r="M62" i="6" a="1"/>
  <c r="L62" i="6" a="1"/>
  <c r="L62" i="6" s="1"/>
  <c r="K62" i="6" a="1"/>
  <c r="K62" i="6" s="1"/>
  <c r="AI61" i="6" a="1"/>
  <c r="AI61" i="6" s="1"/>
  <c r="AH61" i="6" a="1"/>
  <c r="AH61" i="6" s="1"/>
  <c r="AG61" i="6" a="1"/>
  <c r="AG61" i="6" s="1"/>
  <c r="AF61" i="6" a="1"/>
  <c r="AF61" i="6" s="1"/>
  <c r="AE61" i="6"/>
  <c r="AE61" i="6" a="1"/>
  <c r="AD61" i="6" a="1"/>
  <c r="AD61" i="6" s="1"/>
  <c r="AC61" i="6" a="1"/>
  <c r="AC61" i="6" s="1"/>
  <c r="AB61" i="6" a="1"/>
  <c r="AB61" i="6" s="1"/>
  <c r="AA61" i="6" a="1"/>
  <c r="AA61" i="6" s="1"/>
  <c r="Z61" i="6" a="1"/>
  <c r="Z61" i="6" s="1"/>
  <c r="Y61" i="6"/>
  <c r="Y61" i="6" a="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c r="AC60" i="6" a="1"/>
  <c r="AB60" i="6" a="1"/>
  <c r="AB60" i="6" s="1"/>
  <c r="AA60" i="6" a="1"/>
  <c r="AA60" i="6" s="1"/>
  <c r="Z60" i="6" a="1"/>
  <c r="Z60" i="6" s="1"/>
  <c r="Y60" i="6" a="1"/>
  <c r="Y60" i="6" s="1"/>
  <c r="X60" i="6" a="1"/>
  <c r="X60" i="6" s="1"/>
  <c r="W60" i="6"/>
  <c r="W60" i="6" a="1"/>
  <c r="V60" i="6" a="1"/>
  <c r="V60" i="6" s="1"/>
  <c r="U60" i="6" a="1"/>
  <c r="U60" i="6" s="1"/>
  <c r="T60" i="6" a="1"/>
  <c r="T60" i="6" s="1"/>
  <c r="S60" i="6" a="1"/>
  <c r="S60" i="6" s="1"/>
  <c r="R60" i="6" a="1"/>
  <c r="R60" i="6" s="1"/>
  <c r="Q60" i="6" a="1"/>
  <c r="Q60" i="6" s="1"/>
  <c r="P60" i="6" a="1"/>
  <c r="P60" i="6" s="1"/>
  <c r="O60" i="6"/>
  <c r="O60" i="6" a="1"/>
  <c r="N60" i="6" a="1"/>
  <c r="N60" i="6" s="1"/>
  <c r="M60" i="6" a="1"/>
  <c r="M60" i="6" s="1"/>
  <c r="L60" i="6" a="1"/>
  <c r="L60" i="6" s="1"/>
  <c r="K60" i="6" a="1"/>
  <c r="K60" i="6" s="1"/>
  <c r="AI59" i="6"/>
  <c r="AI59" i="6" a="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c r="Q59" i="6" a="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c r="U58" i="6" a="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c r="AE57" i="6" a="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c r="O57" i="6" a="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c r="AC56" i="6" a="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c r="M56" i="6" a="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c r="W55" i="6" a="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c r="AC54" i="6" a="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c r="M54" i="6" a="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c r="Y53" i="6" a="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c r="O51" i="6" a="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c r="AA50" i="6" a="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c r="AE49" i="6" a="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c r="O49" i="6" a="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c r="AC48" i="6" a="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c r="M48" i="6" a="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c r="S46" i="6" a="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c r="Y45" i="6" a="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c r="U44" i="6" a="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c r="AE43" i="6" a="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c r="K42" i="6" a="1"/>
  <c r="AI41" i="6" a="1"/>
  <c r="AI41" i="6" s="1"/>
  <c r="AH41" i="6" a="1"/>
  <c r="AH41" i="6" s="1"/>
  <c r="AG41" i="6"/>
  <c r="AG41" i="6" a="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c r="M40" i="6" a="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c r="W39" i="6" a="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c r="AI38" i="6" a="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c r="O35" i="6" a="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c r="AA34" i="6" a="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c r="Q33" i="6" a="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c r="AC32" i="6" a="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c r="S30" i="6" a="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c r="Y29" i="6" a="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c r="U28" i="6" a="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c r="Y27" i="6" a="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c r="U26" i="6" a="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c r="AE25" i="6" a="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c r="O25" i="6" a="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c r="AC24" i="6" a="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c r="M24" i="6" a="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c r="W23" i="6" a="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c r="AC22" i="6" a="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c r="M22" i="6" a="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c r="Y21" i="6" a="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c r="U20" i="6" a="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c r="Y19" i="6" a="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c r="U18" i="6" a="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c r="AE17" i="6" a="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c r="Q17" i="6" a="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c r="AC16" i="6" a="1"/>
  <c r="AB16" i="6" a="1"/>
  <c r="AB16" i="6" s="1"/>
  <c r="AA16" i="6" a="1"/>
  <c r="AA16" i="6" s="1"/>
  <c r="Z16" i="6" a="1"/>
  <c r="Z16" i="6" s="1"/>
  <c r="Y16" i="6" a="1"/>
  <c r="Y16" i="6" s="1"/>
  <c r="X16" i="6" a="1"/>
  <c r="X16" i="6" s="1"/>
  <c r="W16" i="6" a="1"/>
  <c r="W16" i="6" s="1"/>
  <c r="V16" i="6" a="1"/>
  <c r="V16" i="6" s="1"/>
  <c r="U16" i="6" a="1"/>
  <c r="U16" i="6" s="1"/>
  <c r="T16" i="6" a="1"/>
  <c r="T16" i="6" s="1"/>
  <c r="S16" i="6"/>
  <c r="S16" i="6" a="1"/>
  <c r="R16" i="6" a="1"/>
  <c r="R16" i="6" s="1"/>
  <c r="Q16" i="6" a="1"/>
  <c r="Q16" i="6" s="1"/>
  <c r="P16" i="6" a="1"/>
  <c r="P16" i="6" s="1"/>
  <c r="O16" i="6" a="1"/>
  <c r="O16" i="6" s="1"/>
  <c r="N16" i="6" a="1"/>
  <c r="N16" i="6" s="1"/>
  <c r="M16" i="6" a="1"/>
  <c r="M16" i="6" s="1"/>
  <c r="L16" i="6" a="1"/>
  <c r="L16" i="6" s="1"/>
  <c r="K16" i="6"/>
  <c r="K16" i="6" a="1"/>
  <c r="AI15" i="6" a="1"/>
  <c r="AI15" i="6" s="1"/>
  <c r="AH15" i="6" a="1"/>
  <c r="AH15" i="6" s="1"/>
  <c r="AG15" i="6"/>
  <c r="AG15" i="6" a="1"/>
  <c r="AF15" i="6" a="1"/>
  <c r="AF15" i="6" s="1"/>
  <c r="AE15" i="6" a="1"/>
  <c r="AE15" i="6" s="1"/>
  <c r="AD15" i="6" a="1"/>
  <c r="AD15" i="6" s="1"/>
  <c r="AC15" i="6" a="1"/>
  <c r="AC15" i="6" s="1"/>
  <c r="AB15" i="6" a="1"/>
  <c r="AB15" i="6" s="1"/>
  <c r="AA15" i="6" a="1"/>
  <c r="AA15" i="6" s="1"/>
  <c r="Z15" i="6" a="1"/>
  <c r="Z15" i="6" s="1"/>
  <c r="Y15" i="6" a="1"/>
  <c r="Y15" i="6" s="1"/>
  <c r="X15" i="6" a="1"/>
  <c r="X15" i="6" s="1"/>
  <c r="W15" i="6"/>
  <c r="W15" i="6" a="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c r="AC14" i="6" a="1"/>
  <c r="AB14" i="6" a="1"/>
  <c r="AB14" i="6" s="1"/>
  <c r="AA14" i="6" a="1"/>
  <c r="AA14" i="6" s="1"/>
  <c r="Z14" i="6" a="1"/>
  <c r="Z14" i="6" s="1"/>
  <c r="Y14" i="6" a="1"/>
  <c r="Y14" i="6" s="1"/>
  <c r="X14" i="6" a="1"/>
  <c r="X14" i="6" s="1"/>
  <c r="W14" i="6" a="1"/>
  <c r="W14" i="6" s="1"/>
  <c r="V14" i="6" a="1"/>
  <c r="V14" i="6" s="1"/>
  <c r="U14" i="6" a="1"/>
  <c r="U14" i="6" s="1"/>
  <c r="T14" i="6" a="1"/>
  <c r="T14" i="6" s="1"/>
  <c r="S14" i="6"/>
  <c r="S14" i="6" a="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c r="Y13" i="6" a="1"/>
  <c r="X13" i="6" a="1"/>
  <c r="X13" i="6" s="1"/>
  <c r="W13" i="6" a="1"/>
  <c r="W13" i="6" s="1"/>
  <c r="V13" i="6" a="1"/>
  <c r="V13" i="6" s="1"/>
  <c r="U13" i="6" a="1"/>
  <c r="U13" i="6" s="1"/>
  <c r="T13" i="6" a="1"/>
  <c r="T13" i="6" s="1"/>
  <c r="S13" i="6" a="1"/>
  <c r="S13" i="6" s="1"/>
  <c r="R13" i="6" a="1"/>
  <c r="R13" i="6" s="1"/>
  <c r="Q13" i="6" a="1"/>
  <c r="Q13" i="6" s="1"/>
  <c r="P13" i="6" a="1"/>
  <c r="P13" i="6" s="1"/>
  <c r="O13" i="6"/>
  <c r="O13" i="6" a="1"/>
  <c r="N13" i="6" a="1"/>
  <c r="N13" i="6" s="1"/>
  <c r="M13" i="6" a="1"/>
  <c r="M13" i="6" s="1"/>
  <c r="L13" i="6" a="1"/>
  <c r="L13" i="6" s="1"/>
  <c r="K13" i="6" a="1"/>
  <c r="K13" i="6" s="1"/>
  <c r="AI12" i="6"/>
  <c r="AI12" i="6" a="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c r="U12" i="6" a="1"/>
  <c r="T12" i="6" a="1"/>
  <c r="T12" i="6" s="1"/>
  <c r="S12" i="6" a="1"/>
  <c r="S12" i="6" s="1"/>
  <c r="R12" i="6" a="1"/>
  <c r="R12" i="6" s="1"/>
  <c r="Q12" i="6" a="1"/>
  <c r="Q12" i="6" s="1"/>
  <c r="P12" i="6" a="1"/>
  <c r="P12" i="6" s="1"/>
  <c r="O12" i="6" a="1"/>
  <c r="O12" i="6" s="1"/>
  <c r="N12" i="6" a="1"/>
  <c r="N12" i="6" s="1"/>
  <c r="M12" i="6" a="1"/>
  <c r="M12" i="6" s="1"/>
  <c r="L12" i="6" a="1"/>
  <c r="L12" i="6" s="1"/>
  <c r="K12" i="6"/>
  <c r="K12" i="6" a="1"/>
  <c r="AI11" i="6" a="1"/>
  <c r="AI11" i="6" s="1"/>
  <c r="AH11" i="6" a="1"/>
  <c r="AH11" i="6" s="1"/>
  <c r="AG11" i="6"/>
  <c r="AG11" i="6" a="1"/>
  <c r="AF11" i="6" a="1"/>
  <c r="AF11" i="6" s="1"/>
  <c r="AE11" i="6" a="1"/>
  <c r="AE11" i="6" s="1"/>
  <c r="AD11" i="6" a="1"/>
  <c r="AD11" i="6" s="1"/>
  <c r="AC11" i="6" a="1"/>
  <c r="AC11" i="6" s="1"/>
  <c r="AB11" i="6" a="1"/>
  <c r="AB11" i="6" s="1"/>
  <c r="AA11" i="6" a="1"/>
  <c r="AA11" i="6" s="1"/>
  <c r="Z11" i="6" a="1"/>
  <c r="Z11" i="6" s="1"/>
  <c r="Y11" i="6"/>
  <c r="Y11" i="6" a="1"/>
  <c r="X11" i="6" a="1"/>
  <c r="X11" i="6" s="1"/>
  <c r="W11" i="6" a="1"/>
  <c r="W11" i="6" s="1"/>
  <c r="V11" i="6" a="1"/>
  <c r="V11" i="6" s="1"/>
  <c r="U11" i="6" a="1"/>
  <c r="U11" i="6" s="1"/>
  <c r="T11" i="6" a="1"/>
  <c r="T11" i="6" s="1"/>
  <c r="S11" i="6" a="1"/>
  <c r="S11" i="6" s="1"/>
  <c r="R11" i="6" a="1"/>
  <c r="R11" i="6" s="1"/>
  <c r="Q11" i="6" a="1"/>
  <c r="Q11" i="6" s="1"/>
  <c r="P11" i="6" a="1"/>
  <c r="P11" i="6" s="1"/>
  <c r="O11" i="6"/>
  <c r="O11" i="6" a="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c r="AC10" i="6" a="1"/>
  <c r="AB10" i="6" a="1"/>
  <c r="AB10" i="6" s="1"/>
  <c r="AA10" i="6" a="1"/>
  <c r="AA10" i="6" s="1"/>
  <c r="Z10" i="6" a="1"/>
  <c r="Z10" i="6" s="1"/>
  <c r="Y10" i="6" a="1"/>
  <c r="Y10" i="6" s="1"/>
  <c r="X10" i="6" a="1"/>
  <c r="X10" i="6" s="1"/>
  <c r="W10" i="6" a="1"/>
  <c r="W10" i="6" s="1"/>
  <c r="V10" i="6" a="1"/>
  <c r="V10" i="6" s="1"/>
  <c r="U10" i="6"/>
  <c r="U10" i="6" a="1"/>
  <c r="T10" i="6" a="1"/>
  <c r="T10" i="6" s="1"/>
  <c r="S10" i="6" a="1"/>
  <c r="S10" i="6" s="1"/>
  <c r="R10" i="6" a="1"/>
  <c r="R10" i="6" s="1"/>
  <c r="Q10" i="6" a="1"/>
  <c r="Q10" i="6" s="1"/>
  <c r="P10" i="6" a="1"/>
  <c r="P10" i="6" s="1"/>
  <c r="O10" i="6" a="1"/>
  <c r="O10" i="6" s="1"/>
  <c r="N10" i="6" a="1"/>
  <c r="N10" i="6" s="1"/>
  <c r="M10" i="6" a="1"/>
  <c r="M10" i="6" s="1"/>
  <c r="L10" i="6" a="1"/>
  <c r="L10" i="6" s="1"/>
  <c r="K10" i="6"/>
  <c r="K10" i="6" a="1"/>
  <c r="AI9" i="6" a="1"/>
  <c r="AI9" i="6" s="1"/>
  <c r="AH9" i="6" a="1"/>
  <c r="AH9" i="6" s="1"/>
  <c r="AG9" i="6"/>
  <c r="AG9" i="6" a="1"/>
  <c r="AF9" i="6" a="1"/>
  <c r="AF9" i="6" s="1"/>
  <c r="AE9" i="6" a="1"/>
  <c r="AE9" i="6" s="1"/>
  <c r="AD9" i="6" a="1"/>
  <c r="AD9" i="6" s="1"/>
  <c r="AC9" i="6" a="1"/>
  <c r="AC9" i="6" s="1"/>
  <c r="AB9" i="6" a="1"/>
  <c r="AB9" i="6" s="1"/>
  <c r="AA9" i="6" a="1"/>
  <c r="AA9" i="6" s="1"/>
  <c r="Z9" i="6" a="1"/>
  <c r="Z9" i="6" s="1"/>
  <c r="Y9" i="6" a="1"/>
  <c r="Y9" i="6" s="1"/>
  <c r="X9" i="6" a="1"/>
  <c r="X9" i="6" s="1"/>
  <c r="W9" i="6"/>
  <c r="W9" i="6" a="1"/>
  <c r="V9" i="6" a="1"/>
  <c r="V9" i="6" s="1"/>
  <c r="U9" i="6" a="1"/>
  <c r="U9" i="6" s="1"/>
  <c r="T9" i="6" a="1"/>
  <c r="T9" i="6" s="1"/>
  <c r="S9" i="6" a="1"/>
  <c r="S9" i="6" s="1"/>
  <c r="R9" i="6" a="1"/>
  <c r="R9" i="6" s="1"/>
  <c r="Q9" i="6" a="1"/>
  <c r="Q9" i="6" s="1"/>
  <c r="P9" i="6" a="1"/>
  <c r="P9" i="6" s="1"/>
  <c r="O9" i="6"/>
  <c r="O9" i="6" a="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J2" i="6"/>
  <c r="AI2" i="6"/>
  <c r="AH2" i="6"/>
  <c r="AG2" i="6"/>
  <c r="AF2" i="6"/>
  <c r="AE2" i="6"/>
  <c r="AD2" i="6"/>
  <c r="AC2" i="6"/>
  <c r="AB2" i="6"/>
  <c r="AA2" i="6"/>
  <c r="Z2" i="6"/>
  <c r="Y2" i="6"/>
  <c r="X2" i="6"/>
  <c r="W2" i="6"/>
  <c r="V2" i="6"/>
  <c r="U2" i="6"/>
  <c r="T2" i="6"/>
  <c r="S2" i="6"/>
  <c r="R2" i="6"/>
  <c r="Q2" i="6"/>
  <c r="P2" i="6"/>
  <c r="O2" i="6"/>
  <c r="N2" i="6"/>
  <c r="M2" i="6"/>
  <c r="L2" i="6"/>
  <c r="K2" i="6"/>
  <c r="J2" i="6"/>
  <c r="E201" i="6" s="1"/>
  <c r="J151" i="5"/>
  <c r="B151" i="5"/>
  <c r="J150" i="5"/>
  <c r="B150" i="5"/>
  <c r="J149" i="5"/>
  <c r="B149" i="5"/>
  <c r="J148" i="5"/>
  <c r="B148" i="5"/>
  <c r="J147" i="5"/>
  <c r="B147" i="5"/>
  <c r="J146" i="5"/>
  <c r="B146" i="5"/>
  <c r="J140" i="5"/>
  <c r="B140" i="5"/>
  <c r="J139" i="5"/>
  <c r="B139" i="5"/>
  <c r="J138" i="5"/>
  <c r="B138" i="5"/>
  <c r="J137" i="5"/>
  <c r="B137" i="5"/>
  <c r="J131" i="5"/>
  <c r="B131" i="5"/>
  <c r="J130" i="5"/>
  <c r="B130" i="5"/>
  <c r="J129" i="5"/>
  <c r="B129" i="5"/>
  <c r="J128" i="5"/>
  <c r="B128" i="5"/>
  <c r="B119" i="5"/>
  <c r="J119" i="5" s="1"/>
  <c r="B118" i="5"/>
  <c r="J118" i="5" s="1"/>
  <c r="B117" i="5"/>
  <c r="J117" i="5" s="1"/>
  <c r="B116" i="5"/>
  <c r="J116" i="5" s="1"/>
  <c r="B115" i="5"/>
  <c r="J115" i="5" s="1"/>
  <c r="B103" i="5"/>
  <c r="K103" i="5" s="1"/>
  <c r="D102" i="5"/>
  <c r="B102" i="5"/>
  <c r="K102" i="5" s="1"/>
  <c r="K101" i="5"/>
  <c r="D101" i="5"/>
  <c r="B101" i="5"/>
  <c r="D100" i="5"/>
  <c r="B100" i="5"/>
  <c r="K100" i="5" s="1"/>
  <c r="D99" i="5"/>
  <c r="B99" i="5"/>
  <c r="K99" i="5" s="1"/>
  <c r="D98" i="5"/>
  <c r="B98" i="5"/>
  <c r="K98" i="5" s="1"/>
  <c r="D97" i="5"/>
  <c r="B97" i="5"/>
  <c r="K97" i="5" s="1"/>
  <c r="D96" i="5"/>
  <c r="B96" i="5"/>
  <c r="K96" i="5" s="1"/>
  <c r="K83" i="5"/>
  <c r="B83" i="5"/>
  <c r="K82" i="5"/>
  <c r="B82" i="5"/>
  <c r="K81" i="5"/>
  <c r="B81" i="5"/>
  <c r="K80" i="5"/>
  <c r="B80" i="5"/>
  <c r="K79" i="5"/>
  <c r="B79" i="5"/>
  <c r="K78" i="5"/>
  <c r="B78" i="5"/>
  <c r="K77" i="5"/>
  <c r="B77" i="5"/>
  <c r="K76" i="5"/>
  <c r="B76" i="5"/>
  <c r="K75" i="5"/>
  <c r="B75" i="5"/>
  <c r="K74" i="5"/>
  <c r="B74" i="5"/>
  <c r="K65" i="5"/>
  <c r="B65" i="5"/>
  <c r="K64" i="5"/>
  <c r="B64" i="5"/>
  <c r="K63" i="5"/>
  <c r="B63" i="5"/>
  <c r="K62" i="5"/>
  <c r="B62" i="5"/>
  <c r="K61" i="5"/>
  <c r="B61" i="5"/>
  <c r="B51" i="5"/>
  <c r="B50" i="5"/>
  <c r="B49" i="5"/>
  <c r="K44" i="5"/>
  <c r="B44" i="5"/>
  <c r="K43" i="5"/>
  <c r="K42" i="5"/>
  <c r="B42" i="5"/>
  <c r="K41" i="5"/>
  <c r="B41" i="5"/>
  <c r="K40" i="5"/>
  <c r="B40" i="5"/>
  <c r="K31" i="5"/>
  <c r="B31" i="5"/>
  <c r="K30" i="5"/>
  <c r="B30" i="5"/>
  <c r="K29" i="5"/>
  <c r="B29" i="5"/>
  <c r="K28" i="5"/>
  <c r="B28" i="5"/>
  <c r="K27" i="5"/>
  <c r="B27" i="5"/>
  <c r="P120" i="4"/>
  <c r="P62" i="3"/>
  <c r="P41" i="2"/>
  <c r="P4" i="6" l="1"/>
  <c r="AF4" i="6"/>
  <c r="N4" i="6"/>
  <c r="R4" i="6"/>
  <c r="V4" i="6"/>
  <c r="Z4" i="6"/>
  <c r="AD4" i="6"/>
  <c r="AH4" i="6"/>
  <c r="AL4" i="6"/>
  <c r="H85" i="6"/>
  <c r="I15" i="11"/>
  <c r="B50" i="8"/>
  <c r="I31" i="11"/>
  <c r="E15" i="10"/>
  <c r="I15" i="10" s="1"/>
  <c r="B62" i="8"/>
  <c r="I35" i="11"/>
  <c r="B66" i="8"/>
  <c r="E16" i="10"/>
  <c r="B67" i="8"/>
  <c r="I47" i="11"/>
  <c r="E17" i="10"/>
  <c r="I17" i="10" s="1"/>
  <c r="B2" i="14" a="1"/>
  <c r="B2" i="14" s="1"/>
  <c r="E51" i="11"/>
  <c r="B49" i="8"/>
  <c r="E13" i="10"/>
  <c r="E19" i="10" s="1"/>
  <c r="F13" i="10" s="1"/>
  <c r="B24" i="10" s="1"/>
  <c r="I21" i="11"/>
  <c r="K21" i="11" s="1"/>
  <c r="E14" i="10"/>
  <c r="I16" i="10"/>
  <c r="I14" i="10"/>
  <c r="I14" i="11"/>
  <c r="I16" i="11"/>
  <c r="I18" i="11"/>
  <c r="I27" i="11"/>
  <c r="I32" i="11"/>
  <c r="I34" i="11"/>
  <c r="I39" i="11"/>
  <c r="I43" i="11"/>
  <c r="I48" i="11"/>
  <c r="G51" i="11"/>
  <c r="I17" i="11"/>
  <c r="I22" i="11"/>
  <c r="I24" i="11"/>
  <c r="I26" i="11"/>
  <c r="I28" i="11"/>
  <c r="I33" i="11"/>
  <c r="I38" i="11"/>
  <c r="I40" i="11"/>
  <c r="I42" i="11"/>
  <c r="I44" i="11"/>
  <c r="K44" i="11" s="1"/>
  <c r="AG94" i="14"/>
  <c r="AG93" i="14"/>
  <c r="AG92" i="14"/>
  <c r="AG91" i="14"/>
  <c r="AG90" i="14"/>
  <c r="AG89" i="14"/>
  <c r="AG88" i="14"/>
  <c r="AG87" i="14"/>
  <c r="AG86" i="14"/>
  <c r="AG85" i="14"/>
  <c r="AG84" i="14"/>
  <c r="AG83" i="14"/>
  <c r="AG82" i="14"/>
  <c r="AF91" i="14"/>
  <c r="AF87" i="14"/>
  <c r="AF83" i="14"/>
  <c r="AG81" i="14"/>
  <c r="AG79" i="14"/>
  <c r="AG77" i="14"/>
  <c r="AG75" i="14"/>
  <c r="AG73" i="14"/>
  <c r="AG71" i="14"/>
  <c r="AG69" i="14"/>
  <c r="AG67" i="14"/>
  <c r="AF92" i="14"/>
  <c r="AF88" i="14"/>
  <c r="AF84" i="14"/>
  <c r="AF81" i="14"/>
  <c r="AF79" i="14"/>
  <c r="AF77" i="14"/>
  <c r="AF75" i="14"/>
  <c r="AF73" i="14"/>
  <c r="AF71" i="14"/>
  <c r="AF69" i="14"/>
  <c r="AF67" i="14"/>
  <c r="AF65" i="14"/>
  <c r="AF63" i="14"/>
  <c r="AF61" i="14"/>
  <c r="AF59" i="14"/>
  <c r="AF57" i="14"/>
  <c r="AF55" i="14"/>
  <c r="AF53" i="14"/>
  <c r="AF51" i="14"/>
  <c r="AF49" i="14"/>
  <c r="AF47" i="14"/>
  <c r="AF45" i="14"/>
  <c r="AF43" i="14"/>
  <c r="AF41" i="14"/>
  <c r="AF39" i="14"/>
  <c r="AF37" i="14"/>
  <c r="AF35" i="14"/>
  <c r="AF93" i="14"/>
  <c r="AF94" i="14"/>
  <c r="AG62" i="14"/>
  <c r="AG61" i="14"/>
  <c r="AF60" i="14"/>
  <c r="AG54" i="14"/>
  <c r="AG53" i="14"/>
  <c r="AF52" i="14"/>
  <c r="AG46" i="14"/>
  <c r="AG45" i="14"/>
  <c r="AF44" i="14"/>
  <c r="AG38" i="14"/>
  <c r="AG37" i="14"/>
  <c r="AF36" i="14"/>
  <c r="AF34" i="14"/>
  <c r="AF32" i="14"/>
  <c r="AF30" i="14"/>
  <c r="AF28" i="14"/>
  <c r="AF26" i="14"/>
  <c r="AF24" i="14"/>
  <c r="AG80" i="14"/>
  <c r="AG78" i="14"/>
  <c r="AG76" i="14"/>
  <c r="AG74" i="14"/>
  <c r="AG72" i="14"/>
  <c r="AG70" i="14"/>
  <c r="AG68" i="14"/>
  <c r="AG66" i="14"/>
  <c r="AG65" i="14"/>
  <c r="AF64" i="14"/>
  <c r="AG58" i="14"/>
  <c r="AG57" i="14"/>
  <c r="AF56" i="14"/>
  <c r="AG50" i="14"/>
  <c r="AG49" i="14"/>
  <c r="AF48" i="14"/>
  <c r="AG42" i="14"/>
  <c r="AG41" i="14"/>
  <c r="AF40" i="14"/>
  <c r="AF33" i="14"/>
  <c r="AF31" i="14"/>
  <c r="AF29" i="14"/>
  <c r="AF82" i="14"/>
  <c r="AF80" i="14"/>
  <c r="AF78" i="14"/>
  <c r="AF76" i="14"/>
  <c r="AF74" i="14"/>
  <c r="AF72" i="14"/>
  <c r="AF70" i="14"/>
  <c r="AF68" i="14"/>
  <c r="AF66" i="14"/>
  <c r="AG56" i="14"/>
  <c r="AG51" i="14"/>
  <c r="AF50" i="14"/>
  <c r="AG40" i="14"/>
  <c r="AG35" i="14"/>
  <c r="AG34" i="14"/>
  <c r="AG30" i="14"/>
  <c r="AF27" i="14"/>
  <c r="AF22" i="14"/>
  <c r="AE93" i="14"/>
  <c r="K94" i="9" s="1"/>
  <c r="A94" i="9" s="1"/>
  <c r="AF89" i="14"/>
  <c r="AE84" i="14"/>
  <c r="K85" i="9" s="1"/>
  <c r="A85" i="9" s="1"/>
  <c r="AE65" i="14"/>
  <c r="K66" i="9" s="1"/>
  <c r="A66" i="9" s="1"/>
  <c r="AG60" i="14"/>
  <c r="AE56" i="14"/>
  <c r="K57" i="9" s="1"/>
  <c r="A57" i="9" s="1"/>
  <c r="AG55" i="14"/>
  <c r="AF54" i="14"/>
  <c r="AI53" i="14"/>
  <c r="AG44" i="14"/>
  <c r="AG39" i="14"/>
  <c r="AF38" i="14"/>
  <c r="AI37" i="14"/>
  <c r="AG33" i="14"/>
  <c r="AG29" i="14"/>
  <c r="AI24" i="14"/>
  <c r="AF23" i="14"/>
  <c r="AI21" i="14"/>
  <c r="AD21" i="14"/>
  <c r="B22" i="9" s="1"/>
  <c r="AI20" i="14"/>
  <c r="AD20" i="14"/>
  <c r="B21" i="9" s="1"/>
  <c r="AH19" i="14"/>
  <c r="AI18" i="14"/>
  <c r="AF90" i="14"/>
  <c r="AF85" i="14"/>
  <c r="AG64" i="14"/>
  <c r="AG59" i="14"/>
  <c r="AF58" i="14"/>
  <c r="AG48" i="14"/>
  <c r="AG43" i="14"/>
  <c r="AF42" i="14"/>
  <c r="AG32" i="14"/>
  <c r="AG28" i="14"/>
  <c r="AG25" i="14"/>
  <c r="AG24" i="14"/>
  <c r="AG19" i="14"/>
  <c r="AG18" i="14"/>
  <c r="AI87" i="14"/>
  <c r="AF86" i="14"/>
  <c r="AE64" i="14"/>
  <c r="K65" i="9" s="1"/>
  <c r="A65" i="9" s="1"/>
  <c r="AG63" i="14"/>
  <c r="AF62" i="14"/>
  <c r="AI61" i="14"/>
  <c r="AE57" i="14"/>
  <c r="K58" i="9" s="1"/>
  <c r="A58" i="9" s="1"/>
  <c r="AG52" i="14"/>
  <c r="AG47" i="14"/>
  <c r="AF46" i="14"/>
  <c r="AI45" i="14"/>
  <c r="AG36" i="14"/>
  <c r="AG31" i="14"/>
  <c r="AG27" i="14"/>
  <c r="AG26" i="14"/>
  <c r="AF25" i="14"/>
  <c r="AI23" i="14"/>
  <c r="AD23" i="14"/>
  <c r="B24" i="9" s="1"/>
  <c r="AG22" i="14"/>
  <c r="AF21" i="14"/>
  <c r="AG20" i="14"/>
  <c r="AF19" i="14"/>
  <c r="AF18" i="14"/>
  <c r="AI91" i="14"/>
  <c r="O7" i="14"/>
  <c r="O8" i="14"/>
  <c r="O19" i="14"/>
  <c r="O43" i="14"/>
  <c r="O59" i="14"/>
  <c r="O6" i="14"/>
  <c r="O11" i="14"/>
  <c r="O12" i="14"/>
  <c r="AD94" i="14"/>
  <c r="B95" i="9" s="1"/>
  <c r="AD93" i="14"/>
  <c r="B94" i="9" s="1"/>
  <c r="AD92" i="14"/>
  <c r="B93" i="9" s="1"/>
  <c r="AD91" i="14"/>
  <c r="B92" i="9" s="1"/>
  <c r="AD90" i="14"/>
  <c r="B91" i="9" s="1"/>
  <c r="AD89" i="14"/>
  <c r="B90" i="9" s="1"/>
  <c r="AD88" i="14"/>
  <c r="B89" i="9" s="1"/>
  <c r="AD87" i="14"/>
  <c r="B88" i="9" s="1"/>
  <c r="AD86" i="14"/>
  <c r="B87" i="9" s="1"/>
  <c r="AD85" i="14"/>
  <c r="B86" i="9" s="1"/>
  <c r="AD84" i="14"/>
  <c r="B85" i="9" s="1"/>
  <c r="AD83" i="14"/>
  <c r="B84" i="9" s="1"/>
  <c r="AD82" i="14"/>
  <c r="B83" i="9" s="1"/>
  <c r="AD81" i="14"/>
  <c r="B82" i="9" s="1"/>
  <c r="AD80" i="14"/>
  <c r="B81" i="9" s="1"/>
  <c r="AD79" i="14"/>
  <c r="B80" i="9" s="1"/>
  <c r="AD78" i="14"/>
  <c r="B79" i="9" s="1"/>
  <c r="AD77" i="14"/>
  <c r="B78" i="9" s="1"/>
  <c r="AD76" i="14"/>
  <c r="B77" i="9" s="1"/>
  <c r="AD75" i="14"/>
  <c r="B76" i="9" s="1"/>
  <c r="AD74" i="14"/>
  <c r="B75" i="9" s="1"/>
  <c r="AD73" i="14"/>
  <c r="B74" i="9" s="1"/>
  <c r="AD72" i="14"/>
  <c r="B73" i="9" s="1"/>
  <c r="AD71" i="14"/>
  <c r="B72" i="9" s="1"/>
  <c r="AD70" i="14"/>
  <c r="B71" i="9" s="1"/>
  <c r="AD69" i="14"/>
  <c r="B70" i="9" s="1"/>
  <c r="AD68" i="14"/>
  <c r="B69" i="9" s="1"/>
  <c r="AD67" i="14"/>
  <c r="B68" i="9" s="1"/>
  <c r="AD66" i="14"/>
  <c r="B67" i="9" s="1"/>
  <c r="AD65" i="14"/>
  <c r="B66" i="9" s="1"/>
  <c r="AD64" i="14"/>
  <c r="B65" i="9" s="1"/>
  <c r="AD63" i="14"/>
  <c r="B64" i="9" s="1"/>
  <c r="AD62" i="14"/>
  <c r="B63" i="9" s="1"/>
  <c r="AD61" i="14"/>
  <c r="B62" i="9" s="1"/>
  <c r="AD60" i="14"/>
  <c r="B61" i="9" s="1"/>
  <c r="AD59" i="14"/>
  <c r="B60" i="9" s="1"/>
  <c r="AD58" i="14"/>
  <c r="B59" i="9" s="1"/>
  <c r="AD57" i="14"/>
  <c r="B58" i="9" s="1"/>
  <c r="AD56" i="14"/>
  <c r="B57" i="9" s="1"/>
  <c r="AD55" i="14"/>
  <c r="B56" i="9" s="1"/>
  <c r="AD54" i="14"/>
  <c r="B55" i="9" s="1"/>
  <c r="AD53" i="14"/>
  <c r="B54" i="9" s="1"/>
  <c r="AD52" i="14"/>
  <c r="B53" i="9" s="1"/>
  <c r="AD51" i="14"/>
  <c r="B52" i="9" s="1"/>
  <c r="AD50" i="14"/>
  <c r="B51" i="9" s="1"/>
  <c r="AD49" i="14"/>
  <c r="B50" i="9" s="1"/>
  <c r="AD48" i="14"/>
  <c r="B49" i="9" s="1"/>
  <c r="AD47" i="14"/>
  <c r="B48" i="9" s="1"/>
  <c r="AD46" i="14"/>
  <c r="B47" i="9" s="1"/>
  <c r="AD45" i="14"/>
  <c r="B46" i="9" s="1"/>
  <c r="AD44" i="14"/>
  <c r="B45" i="9" s="1"/>
  <c r="AD43" i="14"/>
  <c r="B44" i="9" s="1"/>
  <c r="AD42" i="14"/>
  <c r="B43" i="9" s="1"/>
  <c r="AD41" i="14"/>
  <c r="B42" i="9" s="1"/>
  <c r="AD40" i="14"/>
  <c r="B41" i="9" s="1"/>
  <c r="AD39" i="14"/>
  <c r="B40" i="9" s="1"/>
  <c r="AD38" i="14"/>
  <c r="B39" i="9" s="1"/>
  <c r="AD37" i="14"/>
  <c r="B38" i="9" s="1"/>
  <c r="AD36" i="14"/>
  <c r="B37" i="9" s="1"/>
  <c r="AD35" i="14"/>
  <c r="B36" i="9" s="1"/>
  <c r="AD34" i="14"/>
  <c r="B35" i="9" s="1"/>
  <c r="AD33" i="14"/>
  <c r="B34" i="9" s="1"/>
  <c r="AD32" i="14"/>
  <c r="B33" i="9" s="1"/>
  <c r="AD31" i="14"/>
  <c r="B32" i="9" s="1"/>
  <c r="AD30" i="14"/>
  <c r="B31" i="9" s="1"/>
  <c r="AD29" i="14"/>
  <c r="B30" i="9" s="1"/>
  <c r="AD28" i="14"/>
  <c r="B29" i="9" s="1"/>
  <c r="AD27" i="14"/>
  <c r="B28" i="9" s="1"/>
  <c r="AD26" i="14"/>
  <c r="B27" i="9" s="1"/>
  <c r="AD25" i="14"/>
  <c r="B26" i="9" s="1"/>
  <c r="AD24" i="14"/>
  <c r="B25" i="9" s="1"/>
  <c r="AD22" i="14"/>
  <c r="B23" i="9" s="1"/>
  <c r="AD18" i="14"/>
  <c r="B19" i="9" s="1"/>
  <c r="AE94" i="14"/>
  <c r="K95" i="9" s="1"/>
  <c r="A95" i="9" s="1"/>
  <c r="AE90" i="14"/>
  <c r="K91" i="9" s="1"/>
  <c r="A91" i="9" s="1"/>
  <c r="AE86" i="14"/>
  <c r="K87" i="9" s="1"/>
  <c r="A87" i="9" s="1"/>
  <c r="AE82" i="14"/>
  <c r="K83" i="9" s="1"/>
  <c r="A83" i="9" s="1"/>
  <c r="AE80" i="14"/>
  <c r="K81" i="9" s="1"/>
  <c r="A81" i="9" s="1"/>
  <c r="AE78" i="14"/>
  <c r="K79" i="9" s="1"/>
  <c r="A79" i="9" s="1"/>
  <c r="AE76" i="14"/>
  <c r="K77" i="9" s="1"/>
  <c r="A77" i="9" s="1"/>
  <c r="AE74" i="14"/>
  <c r="K75" i="9" s="1"/>
  <c r="A75" i="9" s="1"/>
  <c r="AE72" i="14"/>
  <c r="K73" i="9" s="1"/>
  <c r="A73" i="9" s="1"/>
  <c r="AE70" i="14"/>
  <c r="K71" i="9" s="1"/>
  <c r="A71" i="9" s="1"/>
  <c r="AE68" i="14"/>
  <c r="K69" i="9" s="1"/>
  <c r="A69" i="9" s="1"/>
  <c r="AE91" i="14"/>
  <c r="K92" i="9" s="1"/>
  <c r="A92" i="9" s="1"/>
  <c r="AE87" i="14"/>
  <c r="K88" i="9" s="1"/>
  <c r="A88" i="9" s="1"/>
  <c r="AE83" i="14"/>
  <c r="K84" i="9" s="1"/>
  <c r="A84" i="9" s="1"/>
  <c r="AE92" i="14"/>
  <c r="K93" i="9" s="1"/>
  <c r="A93" i="9" s="1"/>
  <c r="AE89" i="14"/>
  <c r="K90" i="9" s="1"/>
  <c r="A90" i="9" s="1"/>
  <c r="AE66" i="14"/>
  <c r="K67" i="9" s="1"/>
  <c r="A67" i="9" s="1"/>
  <c r="AE59" i="14"/>
  <c r="K60" i="9" s="1"/>
  <c r="A60" i="9" s="1"/>
  <c r="AE58" i="14"/>
  <c r="K59" i="9" s="1"/>
  <c r="A59" i="9" s="1"/>
  <c r="AE85" i="14"/>
  <c r="K86" i="9" s="1"/>
  <c r="A86" i="9" s="1"/>
  <c r="AE63" i="14"/>
  <c r="K64" i="9" s="1"/>
  <c r="A64" i="9" s="1"/>
  <c r="AE62" i="14"/>
  <c r="K63" i="9" s="1"/>
  <c r="A63" i="9" s="1"/>
  <c r="AE55" i="14"/>
  <c r="K56" i="9" s="1"/>
  <c r="A56" i="9" s="1"/>
  <c r="AE54" i="14"/>
  <c r="K55" i="9" s="1"/>
  <c r="A55" i="9" s="1"/>
  <c r="O17" i="14"/>
  <c r="AH20" i="14"/>
  <c r="AH21" i="14"/>
  <c r="AI22" i="14"/>
  <c r="AI26" i="14"/>
  <c r="O39" i="14"/>
  <c r="AI41" i="14"/>
  <c r="AE53" i="14"/>
  <c r="K54" i="9" s="1"/>
  <c r="A54" i="9" s="1"/>
  <c r="AI57" i="14"/>
  <c r="AE60" i="14"/>
  <c r="K61" i="9" s="1"/>
  <c r="A61" i="9" s="1"/>
  <c r="O24" i="14"/>
  <c r="O22" i="14"/>
  <c r="O18" i="14"/>
  <c r="O13" i="14"/>
  <c r="O9" i="14"/>
  <c r="O5" i="14"/>
  <c r="O97" i="14"/>
  <c r="O95" i="14"/>
  <c r="O94" i="14"/>
  <c r="O93" i="14"/>
  <c r="O92" i="14"/>
  <c r="O91" i="14"/>
  <c r="O90" i="14"/>
  <c r="O89" i="14"/>
  <c r="O88" i="14"/>
  <c r="O87" i="14"/>
  <c r="O86" i="14"/>
  <c r="O85" i="14"/>
  <c r="O84" i="14"/>
  <c r="O83" i="14"/>
  <c r="O82" i="14"/>
  <c r="O80" i="14"/>
  <c r="O78" i="14"/>
  <c r="O76" i="14"/>
  <c r="O74" i="14"/>
  <c r="O72" i="14"/>
  <c r="O70" i="14"/>
  <c r="O68" i="14"/>
  <c r="O66" i="14"/>
  <c r="O64" i="14"/>
  <c r="O62" i="14"/>
  <c r="O60" i="14"/>
  <c r="O58" i="14"/>
  <c r="O56" i="14"/>
  <c r="O54" i="14"/>
  <c r="O52" i="14"/>
  <c r="O50" i="14"/>
  <c r="O48" i="14"/>
  <c r="O46" i="14"/>
  <c r="O44" i="14"/>
  <c r="O42" i="14"/>
  <c r="O40" i="14"/>
  <c r="O38" i="14"/>
  <c r="O36" i="14"/>
  <c r="O96" i="14"/>
  <c r="O65" i="14"/>
  <c r="O57" i="14"/>
  <c r="O49" i="14"/>
  <c r="O41" i="14"/>
  <c r="O33" i="14"/>
  <c r="O31" i="14"/>
  <c r="O29" i="14"/>
  <c r="O27" i="14"/>
  <c r="O25" i="14"/>
  <c r="O81" i="14"/>
  <c r="O79" i="14"/>
  <c r="O77" i="14"/>
  <c r="O75" i="14"/>
  <c r="O73" i="14"/>
  <c r="O71" i="14"/>
  <c r="O69" i="14"/>
  <c r="O67" i="14"/>
  <c r="O61" i="14"/>
  <c r="O53" i="14"/>
  <c r="O45" i="14"/>
  <c r="O37" i="14"/>
  <c r="O34" i="14"/>
  <c r="O32" i="14"/>
  <c r="O30" i="14"/>
  <c r="O28" i="14"/>
  <c r="N2" i="14"/>
  <c r="O10" i="14"/>
  <c r="O15" i="14"/>
  <c r="O16" i="14"/>
  <c r="AG23" i="14"/>
  <c r="O26" i="14"/>
  <c r="O35" i="14"/>
  <c r="O51" i="14"/>
  <c r="O3" i="14"/>
  <c r="O4" i="14"/>
  <c r="O14" i="14"/>
  <c r="AH94" i="14"/>
  <c r="AH93" i="14"/>
  <c r="AH92" i="14"/>
  <c r="AH91" i="14"/>
  <c r="AH90" i="14"/>
  <c r="AH89" i="14"/>
  <c r="AH88" i="14"/>
  <c r="AH87" i="14"/>
  <c r="AH86" i="14"/>
  <c r="AH85" i="14"/>
  <c r="AH84" i="14"/>
  <c r="AH83" i="14"/>
  <c r="AH82" i="14"/>
  <c r="AH81" i="14"/>
  <c r="AH80" i="14"/>
  <c r="AH79" i="14"/>
  <c r="AH78" i="14"/>
  <c r="AH77" i="14"/>
  <c r="AH76" i="14"/>
  <c r="AH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H30" i="14"/>
  <c r="AH29" i="14"/>
  <c r="AH28" i="14"/>
  <c r="AH27" i="14"/>
  <c r="AH26" i="14"/>
  <c r="AH25" i="14"/>
  <c r="AH24" i="14"/>
  <c r="AH22" i="14"/>
  <c r="AI19" i="14"/>
  <c r="AH18" i="14"/>
  <c r="AI92" i="14"/>
  <c r="AI88" i="14"/>
  <c r="AI84" i="14"/>
  <c r="AI93" i="14"/>
  <c r="AI89" i="14"/>
  <c r="AI85" i="14"/>
  <c r="AI80" i="14"/>
  <c r="AI78" i="14"/>
  <c r="AI76" i="14"/>
  <c r="AI74" i="14"/>
  <c r="AI72" i="14"/>
  <c r="AI70" i="14"/>
  <c r="AI68" i="14"/>
  <c r="AI66" i="14"/>
  <c r="AI64" i="14"/>
  <c r="AI62" i="14"/>
  <c r="AI60" i="14"/>
  <c r="AI58" i="14"/>
  <c r="AI56" i="14"/>
  <c r="AI54" i="14"/>
  <c r="AI52" i="14"/>
  <c r="AI50" i="14"/>
  <c r="AI48" i="14"/>
  <c r="AI46" i="14"/>
  <c r="AI44" i="14"/>
  <c r="AI42" i="14"/>
  <c r="AI40" i="14"/>
  <c r="AI38" i="14"/>
  <c r="AI36" i="14"/>
  <c r="AI94" i="14"/>
  <c r="AA98" i="14"/>
  <c r="AI86" i="14"/>
  <c r="AI81" i="14"/>
  <c r="AI79" i="14"/>
  <c r="AI77" i="14"/>
  <c r="AI75" i="14"/>
  <c r="AI73" i="14"/>
  <c r="AI71" i="14"/>
  <c r="AI69" i="14"/>
  <c r="AI67" i="14"/>
  <c r="AI63" i="14"/>
  <c r="AI55" i="14"/>
  <c r="AI47" i="14"/>
  <c r="AI39" i="14"/>
  <c r="AI33" i="14"/>
  <c r="AI31" i="14"/>
  <c r="AI29" i="14"/>
  <c r="AI27" i="14"/>
  <c r="AI25" i="14"/>
  <c r="AI90" i="14"/>
  <c r="AI82" i="14"/>
  <c r="AI59" i="14"/>
  <c r="AI51" i="14"/>
  <c r="AI43" i="14"/>
  <c r="AI35" i="14"/>
  <c r="AI34" i="14"/>
  <c r="AI32" i="14"/>
  <c r="AI30" i="14"/>
  <c r="AI28" i="14"/>
  <c r="AD19" i="14"/>
  <c r="B20" i="9" s="1"/>
  <c r="O20" i="14"/>
  <c r="O21" i="14"/>
  <c r="O23" i="14"/>
  <c r="AH23" i="14"/>
  <c r="O47" i="14"/>
  <c r="AI49" i="14"/>
  <c r="AE61" i="14"/>
  <c r="K62" i="9" s="1"/>
  <c r="A62" i="9" s="1"/>
  <c r="O63" i="14"/>
  <c r="AI65" i="14"/>
  <c r="AE67" i="14"/>
  <c r="K68" i="9" s="1"/>
  <c r="A68" i="9" s="1"/>
  <c r="AE69" i="14"/>
  <c r="K70" i="9" s="1"/>
  <c r="A70" i="9" s="1"/>
  <c r="AE71" i="14"/>
  <c r="K72" i="9" s="1"/>
  <c r="A72" i="9" s="1"/>
  <c r="AE73" i="14"/>
  <c r="K74" i="9" s="1"/>
  <c r="A74" i="9" s="1"/>
  <c r="AE75" i="14"/>
  <c r="K76" i="9" s="1"/>
  <c r="A76" i="9" s="1"/>
  <c r="AE77" i="14"/>
  <c r="K78" i="9" s="1"/>
  <c r="A78" i="9" s="1"/>
  <c r="AE79" i="14"/>
  <c r="K80" i="9" s="1"/>
  <c r="A80" i="9" s="1"/>
  <c r="AE81" i="14"/>
  <c r="K82" i="9" s="1"/>
  <c r="A82" i="9" s="1"/>
  <c r="AI83" i="14"/>
  <c r="AE88" i="14"/>
  <c r="K89" i="9" s="1"/>
  <c r="A89" i="9" s="1"/>
  <c r="AF20" i="14"/>
  <c r="AG21" i="14"/>
  <c r="H48" i="11"/>
  <c r="H42" i="11"/>
  <c r="J42" i="11" s="1"/>
  <c r="H38" i="11"/>
  <c r="H32" i="11"/>
  <c r="J32" i="11" s="1"/>
  <c r="H26" i="11"/>
  <c r="H22" i="11"/>
  <c r="J22" i="11" s="1"/>
  <c r="H16" i="11"/>
  <c r="I51" i="11"/>
  <c r="H47" i="11"/>
  <c r="H41" i="11"/>
  <c r="H35" i="11"/>
  <c r="H31" i="11"/>
  <c r="H25" i="11"/>
  <c r="H21" i="11"/>
  <c r="H15" i="11"/>
  <c r="H44" i="11"/>
  <c r="H40" i="11"/>
  <c r="H34" i="11"/>
  <c r="H28" i="11"/>
  <c r="H24" i="11"/>
  <c r="H18" i="11"/>
  <c r="H14" i="11"/>
  <c r="H49" i="11"/>
  <c r="J49" i="11" s="1"/>
  <c r="H43" i="11"/>
  <c r="H39" i="11"/>
  <c r="H33" i="11"/>
  <c r="H27" i="11"/>
  <c r="H23" i="11"/>
  <c r="J23" i="11" s="1"/>
  <c r="H17" i="11"/>
  <c r="K40" i="11"/>
  <c r="F44" i="11"/>
  <c r="C73" i="8" s="1"/>
  <c r="E73" i="8" s="1"/>
  <c r="F40" i="11"/>
  <c r="C69" i="8" s="1"/>
  <c r="E69" i="8" s="1"/>
  <c r="F34" i="11"/>
  <c r="C65" i="8" s="1"/>
  <c r="E65" i="8" s="1"/>
  <c r="F28" i="11"/>
  <c r="C61" i="8" s="1"/>
  <c r="E61" i="8" s="1"/>
  <c r="F24" i="11"/>
  <c r="C57" i="8" s="1"/>
  <c r="E57" i="8" s="1"/>
  <c r="F18" i="11"/>
  <c r="C53" i="8" s="1"/>
  <c r="E53" i="8" s="1"/>
  <c r="F14" i="11"/>
  <c r="C49" i="8" s="1"/>
  <c r="E49" i="8" s="1"/>
  <c r="F49" i="11"/>
  <c r="F43" i="11"/>
  <c r="C72" i="8" s="1"/>
  <c r="E72" i="8" s="1"/>
  <c r="F39" i="11"/>
  <c r="C68" i="8" s="1"/>
  <c r="E68" i="8" s="1"/>
  <c r="F33" i="11"/>
  <c r="F27" i="11"/>
  <c r="C60" i="8" s="1"/>
  <c r="E60" i="8" s="1"/>
  <c r="F23" i="11"/>
  <c r="C56" i="8" s="1"/>
  <c r="E56" i="8" s="1"/>
  <c r="F17" i="11"/>
  <c r="C52" i="8" s="1"/>
  <c r="E52" i="8" s="1"/>
  <c r="F48" i="11"/>
  <c r="F42" i="11"/>
  <c r="C71" i="8" s="1"/>
  <c r="E71" i="8" s="1"/>
  <c r="F38" i="11"/>
  <c r="C67" i="8" s="1"/>
  <c r="E67" i="8" s="1"/>
  <c r="F32" i="11"/>
  <c r="C63" i="8" s="1"/>
  <c r="E63" i="8" s="1"/>
  <c r="F26" i="11"/>
  <c r="F22" i="11"/>
  <c r="C55" i="8" s="1"/>
  <c r="E55" i="8" s="1"/>
  <c r="F16" i="11"/>
  <c r="C51" i="8" s="1"/>
  <c r="E51" i="8" s="1"/>
  <c r="F47" i="11"/>
  <c r="F41" i="11"/>
  <c r="C70" i="8" s="1"/>
  <c r="E70" i="8" s="1"/>
  <c r="F35" i="11"/>
  <c r="C66" i="8" s="1"/>
  <c r="E66" i="8" s="1"/>
  <c r="F31" i="11"/>
  <c r="C62" i="8" s="1"/>
  <c r="E62" i="8" s="1"/>
  <c r="F25" i="11"/>
  <c r="C58" i="8" s="1"/>
  <c r="E58" i="8" s="1"/>
  <c r="F21" i="11"/>
  <c r="C54" i="8" s="1"/>
  <c r="E54" i="8" s="1"/>
  <c r="F15" i="11"/>
  <c r="C50" i="8" s="1"/>
  <c r="E50" i="8" s="1"/>
  <c r="F16" i="10"/>
  <c r="B27" i="10" s="1"/>
  <c r="F17" i="10"/>
  <c r="F15" i="10"/>
  <c r="B26" i="10" s="1"/>
  <c r="H14" i="10"/>
  <c r="H15" i="10"/>
  <c r="H16" i="10"/>
  <c r="H17" i="10"/>
  <c r="J17" i="10" s="1"/>
  <c r="H13" i="10"/>
  <c r="X4" i="6"/>
  <c r="AI4" i="6"/>
  <c r="K4" i="6"/>
  <c r="AA4"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E158" i="6"/>
  <c r="E162" i="6"/>
  <c r="E98" i="5" s="1"/>
  <c r="E166" i="6"/>
  <c r="E102" i="5" s="1"/>
  <c r="E189" i="6"/>
  <c r="E197" i="6"/>
  <c r="M4" i="6"/>
  <c r="Q4" i="6"/>
  <c r="U4" i="6"/>
  <c r="Y4" i="6"/>
  <c r="AC4" i="6"/>
  <c r="AG4" i="6"/>
  <c r="AK4" i="6"/>
  <c r="L4" i="6"/>
  <c r="W4" i="6"/>
  <c r="AB4" i="6"/>
  <c r="H9" i="6"/>
  <c r="E10" i="6"/>
  <c r="H11" i="6"/>
  <c r="E12" i="6"/>
  <c r="H13" i="6"/>
  <c r="E14" i="6"/>
  <c r="D41" i="5" s="1"/>
  <c r="H15" i="6"/>
  <c r="E16" i="6"/>
  <c r="H17" i="6"/>
  <c r="E18" i="6"/>
  <c r="D44" i="5" s="1"/>
  <c r="H19" i="6"/>
  <c r="E20" i="6"/>
  <c r="D40" i="5" s="1"/>
  <c r="H21" i="6"/>
  <c r="E22" i="6"/>
  <c r="H23" i="6"/>
  <c r="E24" i="6"/>
  <c r="H25" i="6"/>
  <c r="E26" i="6"/>
  <c r="H27" i="6"/>
  <c r="E28" i="6"/>
  <c r="H29" i="6"/>
  <c r="E30" i="6"/>
  <c r="H31" i="6"/>
  <c r="E32" i="6"/>
  <c r="H33" i="6"/>
  <c r="E34" i="6"/>
  <c r="D50" i="5" s="1"/>
  <c r="H35" i="6"/>
  <c r="E36" i="6"/>
  <c r="D51" i="5" s="1"/>
  <c r="H37" i="6"/>
  <c r="E38" i="6"/>
  <c r="D61" i="5" s="1"/>
  <c r="H39" i="6"/>
  <c r="E40" i="6"/>
  <c r="H41" i="6"/>
  <c r="E42" i="6"/>
  <c r="H43" i="6"/>
  <c r="E44" i="6"/>
  <c r="H45" i="6"/>
  <c r="E46" i="6"/>
  <c r="H47" i="6"/>
  <c r="E48" i="6"/>
  <c r="D83" i="5" s="1"/>
  <c r="H49" i="6"/>
  <c r="E50" i="6"/>
  <c r="H51" i="6"/>
  <c r="E52" i="6"/>
  <c r="H53" i="6"/>
  <c r="E54" i="6"/>
  <c r="H55" i="6"/>
  <c r="E56" i="6"/>
  <c r="D62" i="5" s="1"/>
  <c r="H57" i="6"/>
  <c r="E58" i="6"/>
  <c r="H59" i="6"/>
  <c r="E60" i="6"/>
  <c r="H61" i="6"/>
  <c r="E62" i="6"/>
  <c r="H63" i="6"/>
  <c r="E64" i="6"/>
  <c r="H65" i="6"/>
  <c r="E66" i="6"/>
  <c r="D63" i="5" s="1"/>
  <c r="H67" i="6"/>
  <c r="E68" i="6"/>
  <c r="H69" i="6"/>
  <c r="E70" i="6"/>
  <c r="H71" i="6"/>
  <c r="E72" i="6"/>
  <c r="H73" i="6"/>
  <c r="E74" i="6"/>
  <c r="H75" i="6"/>
  <c r="E76" i="6"/>
  <c r="H77" i="6"/>
  <c r="E78" i="6"/>
  <c r="H79" i="6"/>
  <c r="E80" i="6"/>
  <c r="D77" i="5" s="1"/>
  <c r="H81" i="6"/>
  <c r="E82" i="6"/>
  <c r="H83" i="6"/>
  <c r="E84" i="6"/>
  <c r="D81" i="5" s="1"/>
  <c r="E86" i="6"/>
  <c r="D79" i="5" s="1"/>
  <c r="E87" i="6"/>
  <c r="D75" i="5" s="1"/>
  <c r="E88" i="6"/>
  <c r="D80" i="5" s="1"/>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D65" i="5" s="1"/>
  <c r="E118" i="6"/>
  <c r="D64" i="5" s="1"/>
  <c r="E64" i="5" s="1"/>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61" i="6"/>
  <c r="E97" i="5" s="1"/>
  <c r="E165" i="6"/>
  <c r="E101" i="5" s="1"/>
  <c r="E169" i="6"/>
  <c r="E170" i="6"/>
  <c r="E171" i="6"/>
  <c r="E172" i="6"/>
  <c r="E173" i="6"/>
  <c r="E174" i="6"/>
  <c r="E175" i="6"/>
  <c r="E176" i="6"/>
  <c r="E177" i="6"/>
  <c r="E178" i="6"/>
  <c r="E179" i="6"/>
  <c r="E180" i="6"/>
  <c r="E181" i="6"/>
  <c r="E182" i="6"/>
  <c r="E183" i="6"/>
  <c r="E184" i="6"/>
  <c r="E185" i="6"/>
  <c r="E186" i="6"/>
  <c r="E191" i="6"/>
  <c r="E199" i="6"/>
  <c r="E160" i="6"/>
  <c r="E96" i="5" s="1"/>
  <c r="E164" i="6"/>
  <c r="E100" i="5" s="1"/>
  <c r="E168" i="6"/>
  <c r="E193" i="6"/>
  <c r="E219" i="6"/>
  <c r="E217" i="6"/>
  <c r="D116" i="5" s="1"/>
  <c r="E215" i="6"/>
  <c r="D117" i="5" s="1"/>
  <c r="E213" i="6"/>
  <c r="E211" i="6"/>
  <c r="E209" i="6"/>
  <c r="E207" i="6"/>
  <c r="E205" i="6"/>
  <c r="S4" i="6"/>
  <c r="F380" i="6"/>
  <c r="H804" i="6"/>
  <c r="H803" i="6"/>
  <c r="H802" i="6"/>
  <c r="H801" i="6"/>
  <c r="H800" i="6"/>
  <c r="H799" i="6"/>
  <c r="H798" i="6"/>
  <c r="H786" i="6"/>
  <c r="H785" i="6"/>
  <c r="H784" i="6"/>
  <c r="H783" i="6"/>
  <c r="H782" i="6"/>
  <c r="H781" i="6"/>
  <c r="H780" i="6"/>
  <c r="H779" i="6"/>
  <c r="H778" i="6"/>
  <c r="H777" i="6"/>
  <c r="H776" i="6"/>
  <c r="H775" i="6"/>
  <c r="H774" i="6"/>
  <c r="H773" i="6"/>
  <c r="H772" i="6"/>
  <c r="H771" i="6"/>
  <c r="H770" i="6"/>
  <c r="H769" i="6"/>
  <c r="H768" i="6"/>
  <c r="H767" i="6"/>
  <c r="H797" i="6"/>
  <c r="H795" i="6"/>
  <c r="H793" i="6"/>
  <c r="H791" i="6"/>
  <c r="H789" i="6"/>
  <c r="H787" i="6"/>
  <c r="H796" i="6"/>
  <c r="H794" i="6"/>
  <c r="H792" i="6"/>
  <c r="H790" i="6"/>
  <c r="H788" i="6"/>
  <c r="H766" i="6"/>
  <c r="H765" i="6"/>
  <c r="H764" i="6"/>
  <c r="H763" i="6"/>
  <c r="H762" i="6"/>
  <c r="H761" i="6"/>
  <c r="H760" i="6"/>
  <c r="H759" i="6"/>
  <c r="H758" i="6"/>
  <c r="H757" i="6"/>
  <c r="H756" i="6"/>
  <c r="H755" i="6"/>
  <c r="H754" i="6"/>
  <c r="H753" i="6"/>
  <c r="H751" i="6"/>
  <c r="H749" i="6"/>
  <c r="H747" i="6"/>
  <c r="H745" i="6"/>
  <c r="H752" i="6"/>
  <c r="H750" i="6"/>
  <c r="H748" i="6"/>
  <c r="H746" i="6"/>
  <c r="H744" i="6"/>
  <c r="H743" i="6"/>
  <c r="H742" i="6"/>
  <c r="H741" i="6"/>
  <c r="H740" i="6"/>
  <c r="H739" i="6"/>
  <c r="H738" i="6"/>
  <c r="H737" i="6"/>
  <c r="H736" i="6"/>
  <c r="H735" i="6"/>
  <c r="H734" i="6"/>
  <c r="H733" i="6"/>
  <c r="H732" i="6"/>
  <c r="H731" i="6"/>
  <c r="H730" i="6"/>
  <c r="H729" i="6"/>
  <c r="H728" i="6"/>
  <c r="H727" i="6"/>
  <c r="H726" i="6"/>
  <c r="H725" i="6"/>
  <c r="H724" i="6"/>
  <c r="H723" i="6"/>
  <c r="H722" i="6"/>
  <c r="H721" i="6"/>
  <c r="H720" i="6"/>
  <c r="H719" i="6"/>
  <c r="H718" i="6"/>
  <c r="H717" i="6"/>
  <c r="H716" i="6"/>
  <c r="H715" i="6"/>
  <c r="H714" i="6"/>
  <c r="H713" i="6"/>
  <c r="H712" i="6"/>
  <c r="H711" i="6"/>
  <c r="H710" i="6"/>
  <c r="H709" i="6"/>
  <c r="H708" i="6"/>
  <c r="H707" i="6"/>
  <c r="H706" i="6"/>
  <c r="H705" i="6"/>
  <c r="H704" i="6"/>
  <c r="H703" i="6"/>
  <c r="H702" i="6"/>
  <c r="H701" i="6"/>
  <c r="H700" i="6"/>
  <c r="H699" i="6"/>
  <c r="H698" i="6"/>
  <c r="H697" i="6"/>
  <c r="H696" i="6"/>
  <c r="H695" i="6"/>
  <c r="H694" i="6"/>
  <c r="H693" i="6"/>
  <c r="H692" i="6"/>
  <c r="H691" i="6"/>
  <c r="H690" i="6"/>
  <c r="H689" i="6"/>
  <c r="H688" i="6"/>
  <c r="H687" i="6"/>
  <c r="H686" i="6"/>
  <c r="H685" i="6"/>
  <c r="H684" i="6"/>
  <c r="H683" i="6"/>
  <c r="H682" i="6"/>
  <c r="H681" i="6"/>
  <c r="H680" i="6"/>
  <c r="H679" i="6"/>
  <c r="H678" i="6"/>
  <c r="H677" i="6"/>
  <c r="H676" i="6"/>
  <c r="H675" i="6"/>
  <c r="H674" i="6"/>
  <c r="H673" i="6"/>
  <c r="H672" i="6"/>
  <c r="H671"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4" i="6"/>
  <c r="H590"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97" i="6"/>
  <c r="H593" i="6"/>
  <c r="H589" i="6"/>
  <c r="H587" i="6"/>
  <c r="H585" i="6"/>
  <c r="H583" i="6"/>
  <c r="H581" i="6"/>
  <c r="H579" i="6"/>
  <c r="H577" i="6"/>
  <c r="H575" i="6"/>
  <c r="H573" i="6"/>
  <c r="H571" i="6"/>
  <c r="H569" i="6"/>
  <c r="H567" i="6"/>
  <c r="H565" i="6"/>
  <c r="H563" i="6"/>
  <c r="H561" i="6"/>
  <c r="H559" i="6"/>
  <c r="H557" i="6"/>
  <c r="H555" i="6"/>
  <c r="H553" i="6"/>
  <c r="H596" i="6"/>
  <c r="H595" i="6"/>
  <c r="H588" i="6"/>
  <c r="H584" i="6"/>
  <c r="H580" i="6"/>
  <c r="H576" i="6"/>
  <c r="H572" i="6"/>
  <c r="H568" i="6"/>
  <c r="H564" i="6"/>
  <c r="H560" i="6"/>
  <c r="H556" i="6"/>
  <c r="H592"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591" i="6"/>
  <c r="H586" i="6"/>
  <c r="H582" i="6"/>
  <c r="H578" i="6"/>
  <c r="H574" i="6"/>
  <c r="H570" i="6"/>
  <c r="H566" i="6"/>
  <c r="H562" i="6"/>
  <c r="H558" i="6"/>
  <c r="H554"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G425" i="6"/>
  <c r="G487" i="6"/>
  <c r="G471" i="6"/>
  <c r="G455" i="6"/>
  <c r="G439" i="6"/>
  <c r="G415" i="6"/>
  <c r="G399"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G377" i="6"/>
  <c r="G369" i="6"/>
  <c r="G361"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G349" i="6"/>
  <c r="G333" i="6"/>
  <c r="G317" i="6"/>
  <c r="G301" i="6"/>
  <c r="G285" i="6"/>
  <c r="G269" i="6"/>
  <c r="G253" i="6"/>
  <c r="G237" i="6"/>
  <c r="G221" i="6"/>
  <c r="G205" i="6"/>
  <c r="G189" i="6"/>
  <c r="G180" i="6"/>
  <c r="G172" i="6"/>
  <c r="J3" i="6"/>
  <c r="AC5" i="6" s="1"/>
  <c r="G387" i="6"/>
  <c r="G356" i="6"/>
  <c r="G354" i="6"/>
  <c r="G346" i="6"/>
  <c r="G342" i="6"/>
  <c r="G334" i="6"/>
  <c r="G332" i="6"/>
  <c r="G324" i="6"/>
  <c r="G322" i="6"/>
  <c r="G314" i="6"/>
  <c r="G310" i="6"/>
  <c r="G302" i="6"/>
  <c r="G300" i="6"/>
  <c r="F151" i="5" s="1"/>
  <c r="G292" i="6"/>
  <c r="G290" i="6"/>
  <c r="G282" i="6"/>
  <c r="G278" i="6"/>
  <c r="G270" i="6"/>
  <c r="G268" i="6"/>
  <c r="G260" i="6"/>
  <c r="G258" i="6"/>
  <c r="G250" i="6"/>
  <c r="G246" i="6"/>
  <c r="G238" i="6"/>
  <c r="G236" i="6"/>
  <c r="G228" i="6"/>
  <c r="F131" i="5" s="1"/>
  <c r="G226" i="6"/>
  <c r="F129" i="5" s="1"/>
  <c r="J4" i="6"/>
  <c r="O4" i="6"/>
  <c r="T4" i="6"/>
  <c r="AE4" i="6"/>
  <c r="AJ4" i="6"/>
  <c r="E9" i="6"/>
  <c r="D28" i="5" s="1"/>
  <c r="H10" i="6"/>
  <c r="E11" i="6"/>
  <c r="D27" i="5" s="1"/>
  <c r="H12" i="6"/>
  <c r="E13" i="6"/>
  <c r="H14" i="6"/>
  <c r="E15" i="6"/>
  <c r="D30" i="5" s="1"/>
  <c r="H16" i="6"/>
  <c r="E17" i="6"/>
  <c r="D29" i="5" s="1"/>
  <c r="E29" i="5" s="1"/>
  <c r="H18" i="6"/>
  <c r="E19" i="6"/>
  <c r="H20" i="6"/>
  <c r="E21" i="6"/>
  <c r="H22" i="6"/>
  <c r="E23" i="6"/>
  <c r="H24" i="6"/>
  <c r="E25" i="6"/>
  <c r="H26" i="6"/>
  <c r="E27" i="6"/>
  <c r="H28" i="6"/>
  <c r="E29" i="6"/>
  <c r="H30" i="6"/>
  <c r="E31" i="6"/>
  <c r="H32" i="6"/>
  <c r="E33" i="6"/>
  <c r="D49" i="5" s="1"/>
  <c r="D43" i="5" s="1"/>
  <c r="H34" i="6"/>
  <c r="E35" i="6"/>
  <c r="H36" i="6"/>
  <c r="E37" i="6"/>
  <c r="H38" i="6"/>
  <c r="E39" i="6"/>
  <c r="H40" i="6"/>
  <c r="E41" i="6"/>
  <c r="H42" i="6"/>
  <c r="E43" i="6"/>
  <c r="H44" i="6"/>
  <c r="E45" i="6"/>
  <c r="D42" i="5" s="1"/>
  <c r="E42" i="5" s="1"/>
  <c r="H46" i="6"/>
  <c r="E47" i="6"/>
  <c r="D82" i="5" s="1"/>
  <c r="H48" i="6"/>
  <c r="E49" i="6"/>
  <c r="H50" i="6"/>
  <c r="E51" i="6"/>
  <c r="H52" i="6"/>
  <c r="E53" i="6"/>
  <c r="H54" i="6"/>
  <c r="E55" i="6"/>
  <c r="D31" i="5" s="1"/>
  <c r="H56" i="6"/>
  <c r="E57" i="6"/>
  <c r="H58" i="6"/>
  <c r="E59" i="6"/>
  <c r="H60" i="6"/>
  <c r="E61" i="6"/>
  <c r="H62" i="6"/>
  <c r="E63" i="6"/>
  <c r="H64" i="6"/>
  <c r="E65" i="6"/>
  <c r="H66" i="6"/>
  <c r="E67" i="6"/>
  <c r="H68" i="6"/>
  <c r="E69" i="6"/>
  <c r="H70" i="6"/>
  <c r="E71" i="6"/>
  <c r="H72" i="6"/>
  <c r="E73" i="6"/>
  <c r="H74" i="6"/>
  <c r="E75" i="6"/>
  <c r="H76" i="6"/>
  <c r="E77" i="6"/>
  <c r="H78" i="6"/>
  <c r="E79" i="6"/>
  <c r="H80" i="6"/>
  <c r="E81" i="6"/>
  <c r="D74" i="5" s="1"/>
  <c r="H82" i="6"/>
  <c r="E83" i="6"/>
  <c r="D76" i="5" s="1"/>
  <c r="H84" i="6"/>
  <c r="E85" i="6"/>
  <c r="D78" i="5" s="1"/>
  <c r="E159" i="6"/>
  <c r="G161" i="6"/>
  <c r="G97" i="5" s="1"/>
  <c r="E163" i="6"/>
  <c r="E99" i="5" s="1"/>
  <c r="F99" i="5" s="1"/>
  <c r="E167" i="6"/>
  <c r="E103" i="5" s="1"/>
  <c r="E187" i="6"/>
  <c r="E195" i="6"/>
  <c r="E203" i="6"/>
  <c r="E221" i="6"/>
  <c r="E223" i="6"/>
  <c r="E225" i="6"/>
  <c r="D128" i="5" s="1"/>
  <c r="E227" i="6"/>
  <c r="D130" i="5" s="1"/>
  <c r="E229" i="6"/>
  <c r="D137" i="5" s="1"/>
  <c r="E231" i="6"/>
  <c r="E233" i="6"/>
  <c r="E235" i="6"/>
  <c r="E237" i="6"/>
  <c r="E239" i="6"/>
  <c r="E241" i="6"/>
  <c r="E243" i="6"/>
  <c r="E245" i="6"/>
  <c r="E247" i="6"/>
  <c r="E249" i="6"/>
  <c r="E251" i="6"/>
  <c r="E253" i="6"/>
  <c r="E255" i="6"/>
  <c r="E257" i="6"/>
  <c r="E259" i="6"/>
  <c r="E261" i="6"/>
  <c r="E263" i="6"/>
  <c r="E265" i="6"/>
  <c r="E267" i="6"/>
  <c r="E269" i="6"/>
  <c r="E271" i="6"/>
  <c r="E273" i="6"/>
  <c r="E275" i="6"/>
  <c r="E277" i="6"/>
  <c r="E279" i="6"/>
  <c r="E281" i="6"/>
  <c r="E283" i="6"/>
  <c r="E285" i="6"/>
  <c r="E287" i="6"/>
  <c r="E289" i="6"/>
  <c r="E291" i="6"/>
  <c r="E293" i="6"/>
  <c r="E295" i="6"/>
  <c r="E297" i="6"/>
  <c r="D148" i="5" s="1"/>
  <c r="E299" i="6"/>
  <c r="D150" i="5" s="1"/>
  <c r="E301" i="6"/>
  <c r="E303" i="6"/>
  <c r="E305" i="6"/>
  <c r="E307" i="6"/>
  <c r="E309" i="6"/>
  <c r="E311" i="6"/>
  <c r="E313" i="6"/>
  <c r="E315" i="6"/>
  <c r="E317" i="6"/>
  <c r="E319" i="6"/>
  <c r="E321" i="6"/>
  <c r="E323" i="6"/>
  <c r="E325" i="6"/>
  <c r="E327" i="6"/>
  <c r="E329" i="6"/>
  <c r="E331" i="6"/>
  <c r="E333" i="6"/>
  <c r="E335" i="6"/>
  <c r="E337" i="6"/>
  <c r="E339" i="6"/>
  <c r="E341" i="6"/>
  <c r="E343" i="6"/>
  <c r="E345" i="6"/>
  <c r="E347" i="6"/>
  <c r="E349" i="6"/>
  <c r="E351" i="6"/>
  <c r="E353" i="6"/>
  <c r="E355" i="6"/>
  <c r="E357" i="6"/>
  <c r="E359" i="6"/>
  <c r="F364" i="6"/>
  <c r="F368" i="6"/>
  <c r="F372" i="6"/>
  <c r="F376" i="6"/>
  <c r="F804" i="6"/>
  <c r="F803" i="6"/>
  <c r="F802" i="6"/>
  <c r="F801" i="6"/>
  <c r="F800" i="6"/>
  <c r="F799" i="6"/>
  <c r="F798" i="6"/>
  <c r="F797" i="6"/>
  <c r="F796" i="6"/>
  <c r="F795" i="6"/>
  <c r="F794" i="6"/>
  <c r="F793" i="6"/>
  <c r="F792" i="6"/>
  <c r="F791" i="6"/>
  <c r="F790" i="6"/>
  <c r="F789" i="6"/>
  <c r="F788" i="6"/>
  <c r="F787" i="6"/>
  <c r="E798" i="6"/>
  <c r="E804" i="6"/>
  <c r="E803" i="6"/>
  <c r="E802" i="6"/>
  <c r="E799" i="6"/>
  <c r="E796" i="6"/>
  <c r="E794" i="6"/>
  <c r="E792" i="6"/>
  <c r="E790" i="6"/>
  <c r="E788" i="6"/>
  <c r="E801" i="6"/>
  <c r="E797" i="6"/>
  <c r="E795" i="6"/>
  <c r="E793" i="6"/>
  <c r="E791" i="6"/>
  <c r="E789" i="6"/>
  <c r="E787" i="6"/>
  <c r="E786" i="6"/>
  <c r="E785" i="6"/>
  <c r="F785" i="6"/>
  <c r="E783" i="6"/>
  <c r="E781" i="6"/>
  <c r="E779" i="6"/>
  <c r="E777" i="6"/>
  <c r="E775" i="6"/>
  <c r="E773" i="6"/>
  <c r="E771" i="6"/>
  <c r="E769" i="6"/>
  <c r="E767" i="6"/>
  <c r="E766" i="6"/>
  <c r="E765" i="6"/>
  <c r="E800" i="6"/>
  <c r="F786" i="6"/>
  <c r="F784" i="6"/>
  <c r="F782" i="6"/>
  <c r="F780" i="6"/>
  <c r="F778" i="6"/>
  <c r="F776" i="6"/>
  <c r="F774" i="6"/>
  <c r="F772" i="6"/>
  <c r="F770" i="6"/>
  <c r="F768" i="6"/>
  <c r="E784" i="6"/>
  <c r="E782" i="6"/>
  <c r="E780" i="6"/>
  <c r="E778" i="6"/>
  <c r="E776" i="6"/>
  <c r="E774" i="6"/>
  <c r="E772" i="6"/>
  <c r="E770" i="6"/>
  <c r="E768" i="6"/>
  <c r="F783" i="6"/>
  <c r="F781" i="6"/>
  <c r="F779" i="6"/>
  <c r="F777" i="6"/>
  <c r="F775" i="6"/>
  <c r="F773" i="6"/>
  <c r="F771" i="6"/>
  <c r="F769" i="6"/>
  <c r="F767" i="6"/>
  <c r="F766" i="6"/>
  <c r="F765" i="6"/>
  <c r="F764" i="6"/>
  <c r="F763" i="6"/>
  <c r="F762" i="6"/>
  <c r="E764" i="6"/>
  <c r="E763" i="6"/>
  <c r="E762" i="6"/>
  <c r="F761" i="6"/>
  <c r="F760" i="6"/>
  <c r="F759" i="6"/>
  <c r="F758" i="6"/>
  <c r="F757" i="6"/>
  <c r="F756" i="6"/>
  <c r="F755" i="6"/>
  <c r="F754" i="6"/>
  <c r="F753" i="6"/>
  <c r="F752" i="6"/>
  <c r="F751" i="6"/>
  <c r="F750" i="6"/>
  <c r="F749" i="6"/>
  <c r="F748" i="6"/>
  <c r="F747" i="6"/>
  <c r="F746" i="6"/>
  <c r="F745" i="6"/>
  <c r="F744" i="6"/>
  <c r="E761" i="6"/>
  <c r="E760" i="6"/>
  <c r="E759" i="6"/>
  <c r="E758" i="6"/>
  <c r="E757" i="6"/>
  <c r="E756" i="6"/>
  <c r="E755" i="6"/>
  <c r="E754" i="6"/>
  <c r="E753" i="6"/>
  <c r="E752" i="6"/>
  <c r="E750" i="6"/>
  <c r="E748" i="6"/>
  <c r="E746" i="6"/>
  <c r="E744" i="6"/>
  <c r="F743" i="6"/>
  <c r="F742" i="6"/>
  <c r="F741" i="6"/>
  <c r="F740" i="6"/>
  <c r="F739" i="6"/>
  <c r="E751" i="6"/>
  <c r="E749" i="6"/>
  <c r="E747" i="6"/>
  <c r="E745" i="6"/>
  <c r="E743" i="6"/>
  <c r="E742" i="6"/>
  <c r="E741" i="6"/>
  <c r="E740" i="6"/>
  <c r="E739" i="6"/>
  <c r="F738" i="6"/>
  <c r="F737" i="6"/>
  <c r="F736" i="6"/>
  <c r="F735" i="6"/>
  <c r="F734" i="6"/>
  <c r="F733" i="6"/>
  <c r="F732" i="6"/>
  <c r="F731" i="6"/>
  <c r="F730" i="6"/>
  <c r="F729" i="6"/>
  <c r="F728" i="6"/>
  <c r="F727" i="6"/>
  <c r="F726" i="6"/>
  <c r="F725" i="6"/>
  <c r="F724" i="6"/>
  <c r="F723" i="6"/>
  <c r="F722" i="6"/>
  <c r="F721" i="6"/>
  <c r="F720" i="6"/>
  <c r="F719" i="6"/>
  <c r="F718" i="6"/>
  <c r="F717" i="6"/>
  <c r="F716" i="6"/>
  <c r="F715" i="6"/>
  <c r="E738" i="6"/>
  <c r="E737" i="6"/>
  <c r="E736" i="6"/>
  <c r="E735" i="6"/>
  <c r="E734" i="6"/>
  <c r="E733" i="6"/>
  <c r="E732" i="6"/>
  <c r="E731" i="6"/>
  <c r="E730" i="6"/>
  <c r="E729" i="6"/>
  <c r="E728" i="6"/>
  <c r="E727" i="6"/>
  <c r="E726" i="6"/>
  <c r="E725" i="6"/>
  <c r="E724" i="6"/>
  <c r="E723" i="6"/>
  <c r="E722" i="6"/>
  <c r="E721" i="6"/>
  <c r="E720" i="6"/>
  <c r="E719" i="6"/>
  <c r="E718" i="6"/>
  <c r="E717" i="6"/>
  <c r="E716" i="6"/>
  <c r="E715" i="6"/>
  <c r="F714" i="6"/>
  <c r="F713" i="6"/>
  <c r="F712" i="6"/>
  <c r="F711" i="6"/>
  <c r="F710" i="6"/>
  <c r="F709" i="6"/>
  <c r="F708" i="6"/>
  <c r="F707" i="6"/>
  <c r="F706" i="6"/>
  <c r="F705" i="6"/>
  <c r="F704" i="6"/>
  <c r="E714" i="6"/>
  <c r="E713" i="6"/>
  <c r="E712" i="6"/>
  <c r="E711" i="6"/>
  <c r="E710" i="6"/>
  <c r="E709" i="6"/>
  <c r="E708" i="6"/>
  <c r="E707" i="6"/>
  <c r="E706" i="6"/>
  <c r="E705" i="6"/>
  <c r="E704" i="6"/>
  <c r="E703" i="6"/>
  <c r="F703" i="6"/>
  <c r="F702" i="6"/>
  <c r="F701" i="6"/>
  <c r="F700" i="6"/>
  <c r="F699" i="6"/>
  <c r="F698" i="6"/>
  <c r="F697" i="6"/>
  <c r="F696" i="6"/>
  <c r="F695" i="6"/>
  <c r="F694" i="6"/>
  <c r="F693" i="6"/>
  <c r="F692" i="6"/>
  <c r="E702" i="6"/>
  <c r="E701" i="6"/>
  <c r="E700" i="6"/>
  <c r="E699" i="6"/>
  <c r="E698" i="6"/>
  <c r="E697" i="6"/>
  <c r="E696" i="6"/>
  <c r="E695" i="6"/>
  <c r="E694" i="6"/>
  <c r="E693" i="6"/>
  <c r="E692" i="6"/>
  <c r="F691" i="6"/>
  <c r="F690" i="6"/>
  <c r="F689" i="6"/>
  <c r="F688" i="6"/>
  <c r="F687" i="6"/>
  <c r="F686" i="6"/>
  <c r="F685" i="6"/>
  <c r="F684" i="6"/>
  <c r="F683" i="6"/>
  <c r="F682" i="6"/>
  <c r="F681" i="6"/>
  <c r="F680" i="6"/>
  <c r="F679" i="6"/>
  <c r="F678" i="6"/>
  <c r="F677" i="6"/>
  <c r="F676" i="6"/>
  <c r="F675" i="6"/>
  <c r="F674" i="6"/>
  <c r="F673" i="6"/>
  <c r="F672" i="6"/>
  <c r="F671" i="6"/>
  <c r="F670" i="6"/>
  <c r="F669" i="6"/>
  <c r="E691" i="6"/>
  <c r="E690" i="6"/>
  <c r="E689" i="6"/>
  <c r="E688" i="6"/>
  <c r="E687" i="6"/>
  <c r="E686" i="6"/>
  <c r="E685" i="6"/>
  <c r="E684" i="6"/>
  <c r="E683" i="6"/>
  <c r="E682" i="6"/>
  <c r="E681" i="6"/>
  <c r="E680" i="6"/>
  <c r="E679" i="6"/>
  <c r="E678" i="6"/>
  <c r="E677" i="6"/>
  <c r="E676" i="6"/>
  <c r="E675" i="6"/>
  <c r="E674" i="6"/>
  <c r="E673" i="6"/>
  <c r="E672" i="6"/>
  <c r="E671" i="6"/>
  <c r="E670" i="6"/>
  <c r="E669" i="6"/>
  <c r="F668" i="6"/>
  <c r="F667" i="6"/>
  <c r="F666" i="6"/>
  <c r="F665" i="6"/>
  <c r="F664" i="6"/>
  <c r="F663" i="6"/>
  <c r="F662" i="6"/>
  <c r="F661" i="6"/>
  <c r="F660" i="6"/>
  <c r="F659" i="6"/>
  <c r="F658" i="6"/>
  <c r="F657" i="6"/>
  <c r="F656" i="6"/>
  <c r="F655" i="6"/>
  <c r="F654" i="6"/>
  <c r="F653" i="6"/>
  <c r="F652" i="6"/>
  <c r="F651" i="6"/>
  <c r="F650" i="6"/>
  <c r="F649" i="6"/>
  <c r="F648" i="6"/>
  <c r="F647" i="6"/>
  <c r="F646" i="6"/>
  <c r="E668"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E667" i="6"/>
  <c r="E666" i="6"/>
  <c r="E665" i="6"/>
  <c r="E664" i="6"/>
  <c r="E663" i="6"/>
  <c r="E662" i="6"/>
  <c r="E661" i="6"/>
  <c r="E660" i="6"/>
  <c r="E659" i="6"/>
  <c r="E658" i="6"/>
  <c r="E657" i="6"/>
  <c r="E656" i="6"/>
  <c r="E655" i="6"/>
  <c r="E654" i="6"/>
  <c r="E653" i="6"/>
  <c r="E652" i="6"/>
  <c r="E651" i="6"/>
  <c r="E650" i="6"/>
  <c r="E649" i="6"/>
  <c r="E648" i="6"/>
  <c r="E647" i="6"/>
  <c r="E646" i="6"/>
  <c r="E645" i="6"/>
  <c r="E644" i="6"/>
  <c r="E643" i="6"/>
  <c r="E642" i="6"/>
  <c r="E641" i="6"/>
  <c r="E640" i="6"/>
  <c r="E639" i="6"/>
  <c r="E638" i="6"/>
  <c r="E637" i="6"/>
  <c r="E636" i="6"/>
  <c r="E635" i="6"/>
  <c r="E634" i="6"/>
  <c r="E633" i="6"/>
  <c r="E632" i="6"/>
  <c r="E631" i="6"/>
  <c r="E630" i="6"/>
  <c r="E629" i="6"/>
  <c r="E628" i="6"/>
  <c r="E627" i="6"/>
  <c r="E626" i="6"/>
  <c r="E625" i="6"/>
  <c r="E624" i="6"/>
  <c r="E623" i="6"/>
  <c r="E622" i="6"/>
  <c r="E621" i="6"/>
  <c r="E620" i="6"/>
  <c r="E619" i="6"/>
  <c r="E618" i="6"/>
  <c r="E617" i="6"/>
  <c r="E616" i="6"/>
  <c r="E615" i="6"/>
  <c r="E614" i="6"/>
  <c r="E613" i="6"/>
  <c r="E612" i="6"/>
  <c r="E611" i="6"/>
  <c r="E610" i="6"/>
  <c r="E609" i="6"/>
  <c r="E608" i="6"/>
  <c r="E607" i="6"/>
  <c r="E606" i="6"/>
  <c r="E605" i="6"/>
  <c r="E604" i="6"/>
  <c r="E603" i="6"/>
  <c r="E602" i="6"/>
  <c r="E601" i="6"/>
  <c r="E600" i="6"/>
  <c r="E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E595" i="6"/>
  <c r="E591" i="6"/>
  <c r="E598" i="6"/>
  <c r="E594" i="6"/>
  <c r="E590" i="6"/>
  <c r="E588" i="6"/>
  <c r="E586" i="6"/>
  <c r="E584" i="6"/>
  <c r="E582" i="6"/>
  <c r="E580" i="6"/>
  <c r="E578" i="6"/>
  <c r="E576" i="6"/>
  <c r="E574" i="6"/>
  <c r="E572" i="6"/>
  <c r="E570" i="6"/>
  <c r="E568" i="6"/>
  <c r="E566" i="6"/>
  <c r="E564" i="6"/>
  <c r="E562" i="6"/>
  <c r="E560" i="6"/>
  <c r="E558" i="6"/>
  <c r="E556" i="6"/>
  <c r="E554" i="6"/>
  <c r="E597" i="6"/>
  <c r="E589" i="6"/>
  <c r="E585" i="6"/>
  <c r="E581" i="6"/>
  <c r="E577" i="6"/>
  <c r="E573" i="6"/>
  <c r="E569" i="6"/>
  <c r="E565" i="6"/>
  <c r="E561" i="6"/>
  <c r="E557" i="6"/>
  <c r="E553" i="6"/>
  <c r="F552" i="6"/>
  <c r="E550" i="6"/>
  <c r="F549" i="6"/>
  <c r="E546" i="6"/>
  <c r="E544" i="6"/>
  <c r="E542" i="6"/>
  <c r="E540" i="6"/>
  <c r="E538" i="6"/>
  <c r="E536" i="6"/>
  <c r="E534" i="6"/>
  <c r="E532" i="6"/>
  <c r="E530" i="6"/>
  <c r="E528" i="6"/>
  <c r="E526" i="6"/>
  <c r="E524" i="6"/>
  <c r="E522" i="6"/>
  <c r="E520" i="6"/>
  <c r="E518" i="6"/>
  <c r="E516" i="6"/>
  <c r="E514" i="6"/>
  <c r="E512" i="6"/>
  <c r="E510" i="6"/>
  <c r="E508" i="6"/>
  <c r="E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E552" i="6"/>
  <c r="E549" i="6"/>
  <c r="F548" i="6"/>
  <c r="F545" i="6"/>
  <c r="F543" i="6"/>
  <c r="F541" i="6"/>
  <c r="F539" i="6"/>
  <c r="F537" i="6"/>
  <c r="F535" i="6"/>
  <c r="F533" i="6"/>
  <c r="F531" i="6"/>
  <c r="F529" i="6"/>
  <c r="F527" i="6"/>
  <c r="F525" i="6"/>
  <c r="F523" i="6"/>
  <c r="F521" i="6"/>
  <c r="F519" i="6"/>
  <c r="F517" i="6"/>
  <c r="F515" i="6"/>
  <c r="F513" i="6"/>
  <c r="F511" i="6"/>
  <c r="F509" i="6"/>
  <c r="F507" i="6"/>
  <c r="E505" i="6"/>
  <c r="E504" i="6"/>
  <c r="E503" i="6"/>
  <c r="E502" i="6"/>
  <c r="E501" i="6"/>
  <c r="E500" i="6"/>
  <c r="E499" i="6"/>
  <c r="E498" i="6"/>
  <c r="E596" i="6"/>
  <c r="E587" i="6"/>
  <c r="E583" i="6"/>
  <c r="E579" i="6"/>
  <c r="E575" i="6"/>
  <c r="E571" i="6"/>
  <c r="E567" i="6"/>
  <c r="E563" i="6"/>
  <c r="E559" i="6"/>
  <c r="E555" i="6"/>
  <c r="F551" i="6"/>
  <c r="E548" i="6"/>
  <c r="F547" i="6"/>
  <c r="E545" i="6"/>
  <c r="E543" i="6"/>
  <c r="E541" i="6"/>
  <c r="E539" i="6"/>
  <c r="E537" i="6"/>
  <c r="E535" i="6"/>
  <c r="E533" i="6"/>
  <c r="E531" i="6"/>
  <c r="E529" i="6"/>
  <c r="E527" i="6"/>
  <c r="E525" i="6"/>
  <c r="E523" i="6"/>
  <c r="E521" i="6"/>
  <c r="E519" i="6"/>
  <c r="E517" i="6"/>
  <c r="E515" i="6"/>
  <c r="E513" i="6"/>
  <c r="E511" i="6"/>
  <c r="E509" i="6"/>
  <c r="E507" i="6"/>
  <c r="E593" i="6"/>
  <c r="E592" i="6"/>
  <c r="E551" i="6"/>
  <c r="F550" i="6"/>
  <c r="E547" i="6"/>
  <c r="F546" i="6"/>
  <c r="F544" i="6"/>
  <c r="F542" i="6"/>
  <c r="F540" i="6"/>
  <c r="F538" i="6"/>
  <c r="F536" i="6"/>
  <c r="F534" i="6"/>
  <c r="F532" i="6"/>
  <c r="F530" i="6"/>
  <c r="F528" i="6"/>
  <c r="F526" i="6"/>
  <c r="F524" i="6"/>
  <c r="F522" i="6"/>
  <c r="F520" i="6"/>
  <c r="F518" i="6"/>
  <c r="F516" i="6"/>
  <c r="F514" i="6"/>
  <c r="F510" i="6"/>
  <c r="F506" i="6"/>
  <c r="E497" i="6"/>
  <c r="E496" i="6"/>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70" i="6"/>
  <c r="E469" i="6"/>
  <c r="E468" i="6"/>
  <c r="E467" i="6"/>
  <c r="E466" i="6"/>
  <c r="E465" i="6"/>
  <c r="E464" i="6"/>
  <c r="E463" i="6"/>
  <c r="E462" i="6"/>
  <c r="E461" i="6"/>
  <c r="E460" i="6"/>
  <c r="E459" i="6"/>
  <c r="E458" i="6"/>
  <c r="E457" i="6"/>
  <c r="E456" i="6"/>
  <c r="E455" i="6"/>
  <c r="E454" i="6"/>
  <c r="E453"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F512" i="6"/>
  <c r="F50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E392" i="6"/>
  <c r="E391" i="6"/>
  <c r="E390" i="6"/>
  <c r="E389" i="6"/>
  <c r="E388" i="6"/>
  <c r="E387" i="6"/>
  <c r="J387" i="6" s="1"/>
  <c r="E386" i="6"/>
  <c r="E385" i="6"/>
  <c r="E384" i="6"/>
  <c r="E383" i="6"/>
  <c r="E382" i="6"/>
  <c r="E381" i="6"/>
  <c r="E380" i="6"/>
  <c r="E379" i="6"/>
  <c r="E378" i="6"/>
  <c r="E377" i="6"/>
  <c r="E376" i="6"/>
  <c r="E375" i="6"/>
  <c r="E374" i="6"/>
  <c r="E373" i="6"/>
  <c r="E372" i="6"/>
  <c r="E371" i="6"/>
  <c r="E370" i="6"/>
  <c r="E369" i="6"/>
  <c r="E368" i="6"/>
  <c r="E367" i="6"/>
  <c r="E366" i="6"/>
  <c r="E365" i="6"/>
  <c r="E364" i="6"/>
  <c r="E363" i="6"/>
  <c r="E362"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9" i="6"/>
  <c r="F191" i="6"/>
  <c r="F193" i="6"/>
  <c r="F195" i="6"/>
  <c r="F197" i="6"/>
  <c r="F199" i="6"/>
  <c r="F201" i="6"/>
  <c r="F203" i="6"/>
  <c r="F205" i="6"/>
  <c r="F207" i="6"/>
  <c r="F209" i="6"/>
  <c r="F211" i="6"/>
  <c r="F213" i="6"/>
  <c r="F215" i="6"/>
  <c r="F217" i="6"/>
  <c r="F219" i="6"/>
  <c r="F221" i="6"/>
  <c r="F223" i="6"/>
  <c r="F225" i="6"/>
  <c r="F227" i="6"/>
  <c r="F229" i="6"/>
  <c r="F231" i="6"/>
  <c r="F233" i="6"/>
  <c r="F235" i="6"/>
  <c r="F237" i="6"/>
  <c r="F239" i="6"/>
  <c r="F241" i="6"/>
  <c r="F243" i="6"/>
  <c r="F245" i="6"/>
  <c r="F247" i="6"/>
  <c r="F249" i="6"/>
  <c r="F251" i="6"/>
  <c r="F253" i="6"/>
  <c r="F255" i="6"/>
  <c r="F257" i="6"/>
  <c r="F259" i="6"/>
  <c r="F261" i="6"/>
  <c r="F263" i="6"/>
  <c r="F265" i="6"/>
  <c r="F267" i="6"/>
  <c r="F269" i="6"/>
  <c r="F271" i="6"/>
  <c r="F273" i="6"/>
  <c r="F275" i="6"/>
  <c r="F277" i="6"/>
  <c r="F279" i="6"/>
  <c r="F281" i="6"/>
  <c r="F283" i="6"/>
  <c r="F285" i="6"/>
  <c r="F287" i="6"/>
  <c r="F289" i="6"/>
  <c r="F291" i="6"/>
  <c r="F293" i="6"/>
  <c r="F295" i="6"/>
  <c r="F297" i="6"/>
  <c r="F299" i="6"/>
  <c r="F301" i="6"/>
  <c r="F303" i="6"/>
  <c r="F305" i="6"/>
  <c r="F307" i="6"/>
  <c r="F309" i="6"/>
  <c r="F311" i="6"/>
  <c r="F313" i="6"/>
  <c r="F315" i="6"/>
  <c r="F317" i="6"/>
  <c r="F319" i="6"/>
  <c r="F321" i="6"/>
  <c r="F323" i="6"/>
  <c r="F325" i="6"/>
  <c r="F327" i="6"/>
  <c r="F329" i="6"/>
  <c r="F331" i="6"/>
  <c r="F333" i="6"/>
  <c r="F335" i="6"/>
  <c r="F337" i="6"/>
  <c r="F339" i="6"/>
  <c r="F341" i="6"/>
  <c r="F343" i="6"/>
  <c r="F345" i="6"/>
  <c r="F347" i="6"/>
  <c r="F349" i="6"/>
  <c r="F351" i="6"/>
  <c r="F353" i="6"/>
  <c r="F355" i="6"/>
  <c r="F357" i="6"/>
  <c r="F359" i="6"/>
  <c r="E360" i="6"/>
  <c r="F363" i="6"/>
  <c r="F367" i="6"/>
  <c r="F371" i="6"/>
  <c r="F375" i="6"/>
  <c r="F379" i="6"/>
  <c r="E188" i="6"/>
  <c r="E190" i="6"/>
  <c r="E192" i="6"/>
  <c r="E194" i="6"/>
  <c r="E196" i="6"/>
  <c r="E198" i="6"/>
  <c r="E200" i="6"/>
  <c r="E202" i="6"/>
  <c r="E204" i="6"/>
  <c r="E206" i="6"/>
  <c r="E208" i="6"/>
  <c r="E210" i="6"/>
  <c r="E212" i="6"/>
  <c r="E214" i="6"/>
  <c r="D118" i="5" s="1"/>
  <c r="E216" i="6"/>
  <c r="D115" i="5" s="1"/>
  <c r="E218" i="6"/>
  <c r="D119" i="5" s="1"/>
  <c r="E119" i="5" s="1"/>
  <c r="E220" i="6"/>
  <c r="E222" i="6"/>
  <c r="E224" i="6"/>
  <c r="E226" i="6"/>
  <c r="D129" i="5" s="1"/>
  <c r="E129" i="5" s="1"/>
  <c r="E228" i="6"/>
  <c r="D131" i="5" s="1"/>
  <c r="E230" i="6"/>
  <c r="E232" i="6"/>
  <c r="D140" i="5" s="1"/>
  <c r="E234" i="6"/>
  <c r="E236" i="6"/>
  <c r="E238" i="6"/>
  <c r="E240" i="6"/>
  <c r="E242" i="6"/>
  <c r="E244" i="6"/>
  <c r="E246" i="6"/>
  <c r="E248" i="6"/>
  <c r="E250" i="6"/>
  <c r="E252" i="6"/>
  <c r="E254" i="6"/>
  <c r="E256" i="6"/>
  <c r="E258" i="6"/>
  <c r="E260" i="6"/>
  <c r="E262" i="6"/>
  <c r="E264" i="6"/>
  <c r="E266" i="6"/>
  <c r="E268" i="6"/>
  <c r="E270" i="6"/>
  <c r="E272" i="6"/>
  <c r="E274" i="6"/>
  <c r="E276" i="6"/>
  <c r="E278" i="6"/>
  <c r="E280" i="6"/>
  <c r="E282" i="6"/>
  <c r="E284" i="6"/>
  <c r="E286" i="6"/>
  <c r="E288" i="6"/>
  <c r="E290" i="6"/>
  <c r="E292" i="6"/>
  <c r="E294" i="6"/>
  <c r="E296" i="6"/>
  <c r="D147" i="5" s="1"/>
  <c r="E298" i="6"/>
  <c r="D149" i="5" s="1"/>
  <c r="E300" i="6"/>
  <c r="E302" i="6"/>
  <c r="E304" i="6"/>
  <c r="E306" i="6"/>
  <c r="E308" i="6"/>
  <c r="E310" i="6"/>
  <c r="E312" i="6"/>
  <c r="E314" i="6"/>
  <c r="E316" i="6"/>
  <c r="E318" i="6"/>
  <c r="E320" i="6"/>
  <c r="E322" i="6"/>
  <c r="E324" i="6"/>
  <c r="E326" i="6"/>
  <c r="E328" i="6"/>
  <c r="E330" i="6"/>
  <c r="E332" i="6"/>
  <c r="E334" i="6"/>
  <c r="E336" i="6"/>
  <c r="E338" i="6"/>
  <c r="E340" i="6"/>
  <c r="E342" i="6"/>
  <c r="E344" i="6"/>
  <c r="E346" i="6"/>
  <c r="E348" i="6"/>
  <c r="E350" i="6"/>
  <c r="E352" i="6"/>
  <c r="E354" i="6"/>
  <c r="E356" i="6"/>
  <c r="E358" i="6"/>
  <c r="F360" i="6"/>
  <c r="E361" i="6"/>
  <c r="J361" i="6" s="1"/>
  <c r="F362" i="6"/>
  <c r="F366" i="6"/>
  <c r="F370" i="6"/>
  <c r="F374" i="6"/>
  <c r="F378" i="6"/>
  <c r="F188" i="6"/>
  <c r="F190" i="6"/>
  <c r="F192" i="6"/>
  <c r="F194" i="6"/>
  <c r="F196" i="6"/>
  <c r="F198" i="6"/>
  <c r="F200" i="6"/>
  <c r="F202" i="6"/>
  <c r="F204" i="6"/>
  <c r="F206" i="6"/>
  <c r="F208" i="6"/>
  <c r="F210" i="6"/>
  <c r="F212" i="6"/>
  <c r="F214" i="6"/>
  <c r="F216" i="6"/>
  <c r="F218" i="6"/>
  <c r="F220" i="6"/>
  <c r="F222" i="6"/>
  <c r="F224" i="6"/>
  <c r="F226" i="6"/>
  <c r="F228" i="6"/>
  <c r="F230" i="6"/>
  <c r="F232" i="6"/>
  <c r="F234" i="6"/>
  <c r="F236" i="6"/>
  <c r="F238" i="6"/>
  <c r="F240" i="6"/>
  <c r="F242" i="6"/>
  <c r="F244" i="6"/>
  <c r="F246" i="6"/>
  <c r="F248" i="6"/>
  <c r="F250" i="6"/>
  <c r="F252" i="6"/>
  <c r="F254" i="6"/>
  <c r="F256" i="6"/>
  <c r="F258" i="6"/>
  <c r="F260" i="6"/>
  <c r="F262" i="6"/>
  <c r="F264" i="6"/>
  <c r="F266" i="6"/>
  <c r="F268" i="6"/>
  <c r="F270" i="6"/>
  <c r="F272" i="6"/>
  <c r="F274" i="6"/>
  <c r="F276" i="6"/>
  <c r="F278" i="6"/>
  <c r="F280" i="6"/>
  <c r="F282" i="6"/>
  <c r="F284" i="6"/>
  <c r="F286" i="6"/>
  <c r="F288" i="6"/>
  <c r="F290" i="6"/>
  <c r="F292" i="6"/>
  <c r="F294" i="6"/>
  <c r="F296" i="6"/>
  <c r="F298" i="6"/>
  <c r="F300" i="6"/>
  <c r="F302" i="6"/>
  <c r="F304" i="6"/>
  <c r="F306" i="6"/>
  <c r="F308" i="6"/>
  <c r="F310" i="6"/>
  <c r="F312" i="6"/>
  <c r="F314" i="6"/>
  <c r="F316" i="6"/>
  <c r="F318" i="6"/>
  <c r="F320" i="6"/>
  <c r="F322" i="6"/>
  <c r="F324" i="6"/>
  <c r="F326" i="6"/>
  <c r="F328" i="6"/>
  <c r="F330" i="6"/>
  <c r="F332" i="6"/>
  <c r="F334" i="6"/>
  <c r="F336" i="6"/>
  <c r="F338" i="6"/>
  <c r="F340" i="6"/>
  <c r="F342" i="6"/>
  <c r="F344" i="6"/>
  <c r="F346" i="6"/>
  <c r="F348" i="6"/>
  <c r="F350" i="6"/>
  <c r="F352" i="6"/>
  <c r="F354" i="6"/>
  <c r="F356" i="6"/>
  <c r="F358" i="6"/>
  <c r="F361" i="6"/>
  <c r="F365" i="6"/>
  <c r="F369" i="6"/>
  <c r="F373" i="6"/>
  <c r="F377" i="6"/>
  <c r="F381" i="6"/>
  <c r="P21" i="11" l="1"/>
  <c r="D54" i="8"/>
  <c r="P44" i="11"/>
  <c r="D73" i="8"/>
  <c r="E78" i="5"/>
  <c r="E117" i="5"/>
  <c r="K26" i="11"/>
  <c r="C59" i="8"/>
  <c r="E59" i="8" s="1"/>
  <c r="K33" i="11"/>
  <c r="C64" i="8"/>
  <c r="E64" i="8" s="1"/>
  <c r="K14" i="11"/>
  <c r="O2" i="14"/>
  <c r="K2" i="14" a="1"/>
  <c r="J239" i="6"/>
  <c r="D139" i="5"/>
  <c r="G181" i="6"/>
  <c r="J181" i="6" s="1"/>
  <c r="G207" i="6"/>
  <c r="G239" i="6"/>
  <c r="G271" i="6"/>
  <c r="J271" i="6" s="1"/>
  <c r="G303" i="6"/>
  <c r="J303" i="6" s="1"/>
  <c r="G335" i="6"/>
  <c r="J335" i="6" s="1"/>
  <c r="G364" i="6"/>
  <c r="G380" i="6"/>
  <c r="G419" i="6"/>
  <c r="G459" i="6"/>
  <c r="G501" i="6"/>
  <c r="E116" i="5"/>
  <c r="E40" i="5"/>
  <c r="J278" i="6"/>
  <c r="J246" i="6"/>
  <c r="D138" i="5"/>
  <c r="E138" i="5" s="1"/>
  <c r="E137" i="5"/>
  <c r="F103" i="5"/>
  <c r="C89" i="5"/>
  <c r="C90" i="5" s="1"/>
  <c r="E76" i="5"/>
  <c r="E31" i="5"/>
  <c r="D89" i="5"/>
  <c r="D90" i="5" s="1"/>
  <c r="E82" i="5"/>
  <c r="E30" i="5"/>
  <c r="E27" i="5"/>
  <c r="G220" i="6"/>
  <c r="G230" i="6"/>
  <c r="F138" i="5" s="1"/>
  <c r="G242" i="6"/>
  <c r="G252" i="6"/>
  <c r="G262" i="6"/>
  <c r="J262" i="6" s="1"/>
  <c r="G274" i="6"/>
  <c r="G284" i="6"/>
  <c r="G294" i="6"/>
  <c r="J294" i="6" s="1"/>
  <c r="G306" i="6"/>
  <c r="G316" i="6"/>
  <c r="J316" i="6" s="1"/>
  <c r="G326" i="6"/>
  <c r="G338" i="6"/>
  <c r="G348" i="6"/>
  <c r="G358" i="6"/>
  <c r="J358" i="6" s="1"/>
  <c r="G168" i="6"/>
  <c r="G176" i="6"/>
  <c r="G184" i="6"/>
  <c r="G197" i="6"/>
  <c r="G213" i="6"/>
  <c r="G229" i="6"/>
  <c r="F137" i="5" s="1"/>
  <c r="G245" i="6"/>
  <c r="G261" i="6"/>
  <c r="G277" i="6"/>
  <c r="G293" i="6"/>
  <c r="G309" i="6"/>
  <c r="G325" i="6"/>
  <c r="G341" i="6"/>
  <c r="G357" i="6"/>
  <c r="G365" i="6"/>
  <c r="J365" i="6" s="1"/>
  <c r="G373" i="6"/>
  <c r="J373" i="6" s="1"/>
  <c r="G381" i="6"/>
  <c r="J381" i="6" s="1"/>
  <c r="G391" i="6"/>
  <c r="G407" i="6"/>
  <c r="G431" i="6"/>
  <c r="G447" i="6"/>
  <c r="G463" i="6"/>
  <c r="G479" i="6"/>
  <c r="G495" i="6"/>
  <c r="A106" i="5"/>
  <c r="F96" i="5"/>
  <c r="E80" i="5"/>
  <c r="F98" i="5"/>
  <c r="I13" i="10"/>
  <c r="F14" i="10"/>
  <c r="B25" i="10" s="1"/>
  <c r="K17" i="11"/>
  <c r="E148" i="5"/>
  <c r="A89" i="5"/>
  <c r="A90" i="5" s="1"/>
  <c r="E74" i="5"/>
  <c r="E28" i="5"/>
  <c r="F97" i="5"/>
  <c r="E79" i="5"/>
  <c r="P40" i="11"/>
  <c r="D69" i="8"/>
  <c r="E147" i="5"/>
  <c r="E115" i="5"/>
  <c r="J364" i="6"/>
  <c r="J380" i="6"/>
  <c r="J295" i="6"/>
  <c r="G146" i="5" s="1"/>
  <c r="D146" i="5"/>
  <c r="E146" i="5" s="1"/>
  <c r="J247" i="6"/>
  <c r="G173" i="6"/>
  <c r="G191" i="6"/>
  <c r="G223" i="6"/>
  <c r="J223" i="6" s="1"/>
  <c r="G255" i="6"/>
  <c r="J255" i="6" s="1"/>
  <c r="G287" i="6"/>
  <c r="J287" i="6" s="1"/>
  <c r="G319" i="6"/>
  <c r="J319" i="6" s="1"/>
  <c r="G351" i="6"/>
  <c r="J351" i="6" s="1"/>
  <c r="G372" i="6"/>
  <c r="J372" i="6" s="1"/>
  <c r="G403" i="6"/>
  <c r="G443" i="6"/>
  <c r="G475" i="6"/>
  <c r="G491" i="6"/>
  <c r="F100" i="5"/>
  <c r="E65" i="5"/>
  <c r="E81" i="5"/>
  <c r="E77" i="5"/>
  <c r="E62" i="5"/>
  <c r="E89" i="5"/>
  <c r="E90" i="5" s="1"/>
  <c r="E83" i="5"/>
  <c r="F102" i="5"/>
  <c r="K22" i="11"/>
  <c r="J342" i="6"/>
  <c r="J326" i="6"/>
  <c r="J310" i="6"/>
  <c r="E118" i="5"/>
  <c r="J369" i="6"/>
  <c r="J377" i="6"/>
  <c r="J348" i="6"/>
  <c r="J332" i="6"/>
  <c r="J300" i="6"/>
  <c r="G151" i="5" s="1"/>
  <c r="D151" i="5"/>
  <c r="E151" i="5" s="1"/>
  <c r="J276" i="6"/>
  <c r="J268" i="6"/>
  <c r="J236" i="6"/>
  <c r="E131" i="5"/>
  <c r="E150" i="5"/>
  <c r="E130" i="5"/>
  <c r="G165" i="6"/>
  <c r="G101" i="5" s="1"/>
  <c r="G157" i="6"/>
  <c r="G222" i="6"/>
  <c r="J222" i="6" s="1"/>
  <c r="G234" i="6"/>
  <c r="G244" i="6"/>
  <c r="J244" i="6" s="1"/>
  <c r="G254" i="6"/>
  <c r="J254" i="6" s="1"/>
  <c r="G266" i="6"/>
  <c r="G276" i="6"/>
  <c r="G286" i="6"/>
  <c r="J286" i="6" s="1"/>
  <c r="G298" i="6"/>
  <c r="F149" i="5" s="1"/>
  <c r="G308" i="6"/>
  <c r="J308" i="6" s="1"/>
  <c r="G318" i="6"/>
  <c r="J318" i="6" s="1"/>
  <c r="G330" i="6"/>
  <c r="G340" i="6"/>
  <c r="J340" i="6" s="1"/>
  <c r="G350" i="6"/>
  <c r="J350" i="6" s="1"/>
  <c r="G385" i="6"/>
  <c r="G169" i="6"/>
  <c r="J169" i="6" s="1"/>
  <c r="G177" i="6"/>
  <c r="G185" i="6"/>
  <c r="G199" i="6"/>
  <c r="G215" i="6"/>
  <c r="F117" i="5" s="1"/>
  <c r="G231" i="6"/>
  <c r="F139" i="5" s="1"/>
  <c r="G247" i="6"/>
  <c r="G263" i="6"/>
  <c r="J263" i="6" s="1"/>
  <c r="G279" i="6"/>
  <c r="J279" i="6" s="1"/>
  <c r="G295" i="6"/>
  <c r="F146" i="5" s="1"/>
  <c r="G311" i="6"/>
  <c r="J311" i="6" s="1"/>
  <c r="G327" i="6"/>
  <c r="J327" i="6" s="1"/>
  <c r="G343" i="6"/>
  <c r="J343" i="6" s="1"/>
  <c r="G382" i="6"/>
  <c r="J382" i="6" s="1"/>
  <c r="G360" i="6"/>
  <c r="J360" i="6" s="1"/>
  <c r="G368" i="6"/>
  <c r="J368" i="6" s="1"/>
  <c r="G376" i="6"/>
  <c r="J376" i="6" s="1"/>
  <c r="G395" i="6"/>
  <c r="G411" i="6"/>
  <c r="G435" i="6"/>
  <c r="G451" i="6"/>
  <c r="G467" i="6"/>
  <c r="G483" i="6"/>
  <c r="G421" i="6"/>
  <c r="F101" i="5"/>
  <c r="B89" i="5"/>
  <c r="B90" i="5" s="1"/>
  <c r="E75" i="5"/>
  <c r="E63" i="5"/>
  <c r="E61" i="5"/>
  <c r="B68" i="5" s="1"/>
  <c r="E44" i="5"/>
  <c r="E41" i="5"/>
  <c r="I19" i="10"/>
  <c r="K16" i="10" s="1"/>
  <c r="G2" i="14" a="1"/>
  <c r="G2" i="14" s="1"/>
  <c r="E149" i="5"/>
  <c r="E128" i="5"/>
  <c r="E43" i="5"/>
  <c r="J334" i="6"/>
  <c r="J302" i="6"/>
  <c r="J356" i="6"/>
  <c r="J324" i="6"/>
  <c r="J292" i="6"/>
  <c r="J284" i="6"/>
  <c r="J260" i="6"/>
  <c r="J252" i="6"/>
  <c r="J228" i="6"/>
  <c r="G131" i="5" s="1"/>
  <c r="J220" i="6"/>
  <c r="J270" i="6"/>
  <c r="J238" i="6"/>
  <c r="K25" i="11"/>
  <c r="K42" i="11"/>
  <c r="K28" i="11"/>
  <c r="J27" i="11"/>
  <c r="J28" i="11"/>
  <c r="J15" i="11"/>
  <c r="J35" i="11"/>
  <c r="J16" i="11"/>
  <c r="J38" i="11"/>
  <c r="K35" i="11"/>
  <c r="K48" i="11"/>
  <c r="P48" i="11" s="1"/>
  <c r="K34" i="11"/>
  <c r="K23" i="11"/>
  <c r="J33" i="11"/>
  <c r="J14" i="11"/>
  <c r="J34" i="11"/>
  <c r="J21" i="11"/>
  <c r="J41" i="11"/>
  <c r="K31" i="11"/>
  <c r="K32" i="11"/>
  <c r="K18" i="11"/>
  <c r="K41" i="11"/>
  <c r="K49" i="11"/>
  <c r="K38" i="11"/>
  <c r="K24" i="11"/>
  <c r="J17" i="11"/>
  <c r="J39" i="11"/>
  <c r="J18" i="11"/>
  <c r="J40" i="11"/>
  <c r="J25" i="11"/>
  <c r="J47" i="11"/>
  <c r="J26" i="11"/>
  <c r="J48" i="11"/>
  <c r="K43" i="11"/>
  <c r="K16" i="11"/>
  <c r="J43" i="11"/>
  <c r="J24" i="11"/>
  <c r="J44" i="11"/>
  <c r="J31" i="11"/>
  <c r="K47" i="11"/>
  <c r="P47" i="11" s="1"/>
  <c r="K15" i="11"/>
  <c r="K39" i="11"/>
  <c r="K27" i="11"/>
  <c r="K13" i="10"/>
  <c r="J16" i="10"/>
  <c r="D27" i="10"/>
  <c r="C27" i="10" s="1"/>
  <c r="K15" i="10"/>
  <c r="K17" i="10"/>
  <c r="D26" i="10"/>
  <c r="C26" i="10" s="1"/>
  <c r="J15" i="10"/>
  <c r="J13" i="10"/>
  <c r="D24" i="10"/>
  <c r="C24" i="10" s="1"/>
  <c r="J14" i="10"/>
  <c r="D25" i="10"/>
  <c r="C25" i="10" s="1"/>
  <c r="K14" i="10"/>
  <c r="J385" i="6"/>
  <c r="J421" i="6"/>
  <c r="J425" i="6"/>
  <c r="J357" i="6"/>
  <c r="J349" i="6"/>
  <c r="J341" i="6"/>
  <c r="J333" i="6"/>
  <c r="J325" i="6"/>
  <c r="J317" i="6"/>
  <c r="J309" i="6"/>
  <c r="J301" i="6"/>
  <c r="J293" i="6"/>
  <c r="J285" i="6"/>
  <c r="J277" i="6"/>
  <c r="J269" i="6"/>
  <c r="J261" i="6"/>
  <c r="J253" i="6"/>
  <c r="J245" i="6"/>
  <c r="J237" i="6"/>
  <c r="J229" i="6"/>
  <c r="G137" i="5" s="1"/>
  <c r="J221" i="6"/>
  <c r="G388" i="6"/>
  <c r="J388" i="6" s="1"/>
  <c r="G392" i="6"/>
  <c r="G396" i="6"/>
  <c r="J396" i="6" s="1"/>
  <c r="G400" i="6"/>
  <c r="G404" i="6"/>
  <c r="J404" i="6" s="1"/>
  <c r="G408" i="6"/>
  <c r="J408" i="6" s="1"/>
  <c r="G412" i="6"/>
  <c r="J412" i="6" s="1"/>
  <c r="G416" i="6"/>
  <c r="G428" i="6"/>
  <c r="G432" i="6"/>
  <c r="G436" i="6"/>
  <c r="J436" i="6" s="1"/>
  <c r="G440" i="6"/>
  <c r="G444" i="6"/>
  <c r="J444" i="6" s="1"/>
  <c r="G448" i="6"/>
  <c r="G452" i="6"/>
  <c r="J452" i="6" s="1"/>
  <c r="G456" i="6"/>
  <c r="G460" i="6"/>
  <c r="G464" i="6"/>
  <c r="J464" i="6" s="1"/>
  <c r="G468" i="6"/>
  <c r="J468" i="6" s="1"/>
  <c r="G472" i="6"/>
  <c r="G476" i="6"/>
  <c r="J476" i="6" s="1"/>
  <c r="G480" i="6"/>
  <c r="G484" i="6"/>
  <c r="J484" i="6" s="1"/>
  <c r="G488" i="6"/>
  <c r="G492" i="6"/>
  <c r="G496" i="6"/>
  <c r="J496" i="6" s="1"/>
  <c r="G422" i="6"/>
  <c r="J422" i="6" s="1"/>
  <c r="G426" i="6"/>
  <c r="G503" i="6"/>
  <c r="J503" i="6" s="1"/>
  <c r="G498" i="6"/>
  <c r="G553" i="6"/>
  <c r="J553" i="6" s="1"/>
  <c r="G561" i="6"/>
  <c r="G569" i="6"/>
  <c r="J569" i="6" s="1"/>
  <c r="G577" i="6"/>
  <c r="G585" i="6"/>
  <c r="J585" i="6" s="1"/>
  <c r="G510" i="6"/>
  <c r="G518" i="6"/>
  <c r="J518" i="6" s="1"/>
  <c r="G526" i="6"/>
  <c r="G534" i="6"/>
  <c r="J534" i="6" s="1"/>
  <c r="G542" i="6"/>
  <c r="G511" i="6"/>
  <c r="G519" i="6"/>
  <c r="J519" i="6" s="1"/>
  <c r="G527" i="6"/>
  <c r="J527" i="6" s="1"/>
  <c r="G535" i="6"/>
  <c r="G543" i="6"/>
  <c r="J543" i="6" s="1"/>
  <c r="G547" i="6"/>
  <c r="J547" i="6" s="1"/>
  <c r="G551" i="6"/>
  <c r="J551" i="6" s="1"/>
  <c r="G558" i="6"/>
  <c r="J558" i="6" s="1"/>
  <c r="G566" i="6"/>
  <c r="J566" i="6" s="1"/>
  <c r="G574" i="6"/>
  <c r="J574" i="6" s="1"/>
  <c r="G582" i="6"/>
  <c r="J582" i="6" s="1"/>
  <c r="G591" i="6"/>
  <c r="G595" i="6"/>
  <c r="J595" i="6" s="1"/>
  <c r="G599" i="6"/>
  <c r="J599" i="6" s="1"/>
  <c r="G603" i="6"/>
  <c r="J603" i="6" s="1"/>
  <c r="G607" i="6"/>
  <c r="J607" i="6" s="1"/>
  <c r="G611" i="6"/>
  <c r="G615" i="6"/>
  <c r="G619" i="6"/>
  <c r="J619" i="6" s="1"/>
  <c r="G623" i="6"/>
  <c r="G627" i="6"/>
  <c r="G631" i="6"/>
  <c r="J631" i="6" s="1"/>
  <c r="G635" i="6"/>
  <c r="J635" i="6" s="1"/>
  <c r="G639" i="6"/>
  <c r="G647" i="6"/>
  <c r="J647" i="6" s="1"/>
  <c r="G651" i="6"/>
  <c r="J651" i="6" s="1"/>
  <c r="G655" i="6"/>
  <c r="J655" i="6" s="1"/>
  <c r="G659" i="6"/>
  <c r="G663" i="6"/>
  <c r="G642" i="6"/>
  <c r="G669" i="6"/>
  <c r="J669" i="6" s="1"/>
  <c r="G673" i="6"/>
  <c r="G677" i="6"/>
  <c r="G681" i="6"/>
  <c r="J681" i="6" s="1"/>
  <c r="G685" i="6"/>
  <c r="J685" i="6" s="1"/>
  <c r="G689" i="6"/>
  <c r="G690" i="6"/>
  <c r="J690" i="6" s="1"/>
  <c r="G694" i="6"/>
  <c r="J694" i="6" s="1"/>
  <c r="G698" i="6"/>
  <c r="J698" i="6" s="1"/>
  <c r="G702" i="6"/>
  <c r="J702" i="6" s="1"/>
  <c r="G707" i="6"/>
  <c r="J707" i="6" s="1"/>
  <c r="G711" i="6"/>
  <c r="J711" i="6" s="1"/>
  <c r="G714" i="6"/>
  <c r="J714" i="6" s="1"/>
  <c r="G718" i="6"/>
  <c r="G722" i="6"/>
  <c r="G726" i="6"/>
  <c r="G730" i="6"/>
  <c r="J730" i="6" s="1"/>
  <c r="G734" i="6"/>
  <c r="G739" i="6"/>
  <c r="G743" i="6"/>
  <c r="J743" i="6" s="1"/>
  <c r="G748" i="6"/>
  <c r="G754" i="6"/>
  <c r="G749" i="6"/>
  <c r="G757" i="6"/>
  <c r="G761" i="6"/>
  <c r="J761" i="6" s="1"/>
  <c r="G762" i="6"/>
  <c r="J762" i="6" s="1"/>
  <c r="G766" i="6"/>
  <c r="G773" i="6"/>
  <c r="G781" i="6"/>
  <c r="J781" i="6" s="1"/>
  <c r="G793" i="6"/>
  <c r="G774" i="6"/>
  <c r="J774" i="6" s="1"/>
  <c r="G782" i="6"/>
  <c r="G786" i="6"/>
  <c r="J786" i="6" s="1"/>
  <c r="G800" i="6"/>
  <c r="G794" i="6"/>
  <c r="G803" i="6"/>
  <c r="G166" i="6"/>
  <c r="G102" i="5" s="1"/>
  <c r="G158" i="6"/>
  <c r="J185" i="6"/>
  <c r="J177" i="6"/>
  <c r="J173" i="6"/>
  <c r="G159" i="6"/>
  <c r="J159" i="6" s="1"/>
  <c r="J130" i="6"/>
  <c r="J189" i="6"/>
  <c r="G160" i="6"/>
  <c r="G96" i="5" s="1"/>
  <c r="AB5" i="6"/>
  <c r="L5" i="6"/>
  <c r="W5" i="6"/>
  <c r="J416" i="6"/>
  <c r="J428" i="6"/>
  <c r="J448" i="6"/>
  <c r="J456" i="6"/>
  <c r="J480" i="6"/>
  <c r="J488" i="6"/>
  <c r="J591" i="6"/>
  <c r="J615" i="6"/>
  <c r="J623" i="6"/>
  <c r="J659" i="6"/>
  <c r="J673" i="6"/>
  <c r="J689" i="6"/>
  <c r="J748" i="6"/>
  <c r="J773" i="6"/>
  <c r="J793" i="6"/>
  <c r="J426" i="6"/>
  <c r="J501" i="6"/>
  <c r="J510" i="6"/>
  <c r="J526" i="6"/>
  <c r="J542" i="6"/>
  <c r="J561" i="6"/>
  <c r="J577" i="6"/>
  <c r="J782" i="6"/>
  <c r="J800" i="6"/>
  <c r="G218" i="6"/>
  <c r="F119" i="5" s="1"/>
  <c r="G216" i="6"/>
  <c r="F115" i="5" s="1"/>
  <c r="G214" i="6"/>
  <c r="G212" i="6"/>
  <c r="J212" i="6" s="1"/>
  <c r="G210" i="6"/>
  <c r="G208" i="6"/>
  <c r="J208" i="6" s="1"/>
  <c r="G206" i="6"/>
  <c r="J206" i="6" s="1"/>
  <c r="G204" i="6"/>
  <c r="J204" i="6" s="1"/>
  <c r="G202" i="6"/>
  <c r="G194" i="6"/>
  <c r="AH5" i="6"/>
  <c r="R5" i="6"/>
  <c r="G74" i="6"/>
  <c r="G68" i="6"/>
  <c r="G66" i="6"/>
  <c r="F63" i="5" s="1"/>
  <c r="G62" i="6"/>
  <c r="G56" i="6"/>
  <c r="F62" i="5" s="1"/>
  <c r="G48" i="6"/>
  <c r="F83" i="5" s="1"/>
  <c r="G44" i="6"/>
  <c r="J44" i="6" s="1"/>
  <c r="G42" i="6"/>
  <c r="G34" i="6"/>
  <c r="E50" i="5" s="1"/>
  <c r="AL5" i="6"/>
  <c r="V5" i="6"/>
  <c r="K5" i="6"/>
  <c r="G200" i="6"/>
  <c r="G192" i="6"/>
  <c r="J192" i="6" s="1"/>
  <c r="G156" i="6"/>
  <c r="J156" i="6" s="1"/>
  <c r="G155" i="6"/>
  <c r="G154" i="6"/>
  <c r="J154" i="6" s="1"/>
  <c r="G153" i="6"/>
  <c r="G152" i="6"/>
  <c r="J152" i="6" s="1"/>
  <c r="G151" i="6"/>
  <c r="G150" i="6"/>
  <c r="J150" i="6" s="1"/>
  <c r="G149" i="6"/>
  <c r="G148" i="6"/>
  <c r="J148" i="6" s="1"/>
  <c r="G147" i="6"/>
  <c r="G146" i="6"/>
  <c r="J146" i="6" s="1"/>
  <c r="G145" i="6"/>
  <c r="G144" i="6"/>
  <c r="J144" i="6" s="1"/>
  <c r="G143" i="6"/>
  <c r="G142" i="6"/>
  <c r="J142" i="6" s="1"/>
  <c r="G141" i="6"/>
  <c r="G140" i="6"/>
  <c r="J140" i="6" s="1"/>
  <c r="G139" i="6"/>
  <c r="G138" i="6"/>
  <c r="J138" i="6" s="1"/>
  <c r="G137" i="6"/>
  <c r="G136" i="6"/>
  <c r="J136" i="6" s="1"/>
  <c r="G135" i="6"/>
  <c r="G134" i="6"/>
  <c r="J134" i="6" s="1"/>
  <c r="G133" i="6"/>
  <c r="G132" i="6"/>
  <c r="J132" i="6" s="1"/>
  <c r="G131" i="6"/>
  <c r="G130" i="6"/>
  <c r="G129" i="6"/>
  <c r="G128" i="6"/>
  <c r="J128" i="6" s="1"/>
  <c r="G127" i="6"/>
  <c r="G126" i="6"/>
  <c r="J126" i="6" s="1"/>
  <c r="G125" i="6"/>
  <c r="G124" i="6"/>
  <c r="J124" i="6" s="1"/>
  <c r="G123" i="6"/>
  <c r="G122" i="6"/>
  <c r="J122" i="6" s="1"/>
  <c r="G121" i="6"/>
  <c r="G120" i="6"/>
  <c r="G119" i="6"/>
  <c r="G118" i="6"/>
  <c r="G117" i="6"/>
  <c r="F65" i="5" s="1"/>
  <c r="G116" i="6"/>
  <c r="J116" i="6" s="1"/>
  <c r="G115" i="6"/>
  <c r="G114" i="6"/>
  <c r="J114" i="6" s="1"/>
  <c r="G113" i="6"/>
  <c r="G112" i="6"/>
  <c r="J112" i="6" s="1"/>
  <c r="G111" i="6"/>
  <c r="G110" i="6"/>
  <c r="J110" i="6" s="1"/>
  <c r="G109" i="6"/>
  <c r="G108" i="6"/>
  <c r="J108" i="6" s="1"/>
  <c r="G107" i="6"/>
  <c r="G106" i="6"/>
  <c r="J106" i="6" s="1"/>
  <c r="G105" i="6"/>
  <c r="G104" i="6"/>
  <c r="J104" i="6" s="1"/>
  <c r="G103" i="6"/>
  <c r="G102" i="6"/>
  <c r="J102" i="6" s="1"/>
  <c r="G101" i="6"/>
  <c r="G100" i="6"/>
  <c r="J100" i="6" s="1"/>
  <c r="G99" i="6"/>
  <c r="G98" i="6"/>
  <c r="J98" i="6" s="1"/>
  <c r="G97" i="6"/>
  <c r="G96" i="6"/>
  <c r="J96" i="6" s="1"/>
  <c r="G95" i="6"/>
  <c r="G94" i="6"/>
  <c r="J94" i="6" s="1"/>
  <c r="G93" i="6"/>
  <c r="G92" i="6"/>
  <c r="J92" i="6" s="1"/>
  <c r="G91" i="6"/>
  <c r="G90" i="6"/>
  <c r="J90" i="6" s="1"/>
  <c r="G89" i="6"/>
  <c r="G88" i="6"/>
  <c r="F80" i="5" s="1"/>
  <c r="G87" i="6"/>
  <c r="F75" i="5" s="1"/>
  <c r="G86" i="6"/>
  <c r="G84" i="6"/>
  <c r="F81" i="5" s="1"/>
  <c r="G82" i="6"/>
  <c r="J82" i="6" s="1"/>
  <c r="G80" i="6"/>
  <c r="F77" i="5" s="1"/>
  <c r="G76" i="6"/>
  <c r="G70" i="6"/>
  <c r="G52" i="6"/>
  <c r="J52" i="6" s="1"/>
  <c r="G46" i="6"/>
  <c r="G36" i="6"/>
  <c r="E51" i="5" s="1"/>
  <c r="G32" i="6"/>
  <c r="G30" i="6"/>
  <c r="J30" i="6" s="1"/>
  <c r="G28" i="6"/>
  <c r="G26" i="6"/>
  <c r="G22" i="6"/>
  <c r="G20" i="6"/>
  <c r="G18" i="6"/>
  <c r="F44" i="5" s="1"/>
  <c r="G16" i="6"/>
  <c r="G12" i="6"/>
  <c r="G10" i="6"/>
  <c r="G198" i="6"/>
  <c r="G190" i="6"/>
  <c r="J190" i="6" s="1"/>
  <c r="AE5" i="6"/>
  <c r="Z5" i="6"/>
  <c r="O5" i="6"/>
  <c r="J5" i="6"/>
  <c r="G196" i="6"/>
  <c r="J196" i="6" s="1"/>
  <c r="G188" i="6"/>
  <c r="J188" i="6" s="1"/>
  <c r="G85" i="6"/>
  <c r="F78" i="5" s="1"/>
  <c r="G83" i="6"/>
  <c r="G81" i="6"/>
  <c r="F74" i="5" s="1"/>
  <c r="G79" i="6"/>
  <c r="J79" i="6" s="1"/>
  <c r="G77" i="6"/>
  <c r="G75" i="6"/>
  <c r="J75" i="6" s="1"/>
  <c r="G73" i="6"/>
  <c r="G71" i="6"/>
  <c r="J71" i="6" s="1"/>
  <c r="G69" i="6"/>
  <c r="G67" i="6"/>
  <c r="J67" i="6" s="1"/>
  <c r="G65" i="6"/>
  <c r="G63" i="6"/>
  <c r="J63" i="6" s="1"/>
  <c r="G61" i="6"/>
  <c r="G59" i="6"/>
  <c r="J59" i="6" s="1"/>
  <c r="G57" i="6"/>
  <c r="G55" i="6"/>
  <c r="G53" i="6"/>
  <c r="G51" i="6"/>
  <c r="J51" i="6" s="1"/>
  <c r="G49" i="6"/>
  <c r="G47" i="6"/>
  <c r="G45" i="6"/>
  <c r="F42" i="5" s="1"/>
  <c r="G43" i="6"/>
  <c r="J43" i="6" s="1"/>
  <c r="G41" i="6"/>
  <c r="G39" i="6"/>
  <c r="J39" i="6" s="1"/>
  <c r="G37" i="6"/>
  <c r="G35" i="6"/>
  <c r="J35" i="6" s="1"/>
  <c r="G33" i="6"/>
  <c r="E49" i="5" s="1"/>
  <c r="G31" i="6"/>
  <c r="J31" i="6" s="1"/>
  <c r="G29" i="6"/>
  <c r="G27" i="6"/>
  <c r="J27" i="6" s="1"/>
  <c r="G25" i="6"/>
  <c r="G23" i="6"/>
  <c r="J23" i="6" s="1"/>
  <c r="G21" i="6"/>
  <c r="G19" i="6"/>
  <c r="J19" i="6" s="1"/>
  <c r="G17" i="6"/>
  <c r="F29" i="5" s="1"/>
  <c r="G15" i="6"/>
  <c r="G13" i="6"/>
  <c r="G11" i="6"/>
  <c r="G9" i="6"/>
  <c r="F28" i="5" s="1"/>
  <c r="AD5" i="6"/>
  <c r="N5" i="6"/>
  <c r="G78" i="6"/>
  <c r="G72" i="6"/>
  <c r="G64" i="6"/>
  <c r="J64" i="6" s="1"/>
  <c r="G60" i="6"/>
  <c r="G58" i="6"/>
  <c r="G54" i="6"/>
  <c r="G50" i="6"/>
  <c r="J50" i="6" s="1"/>
  <c r="G40" i="6"/>
  <c r="G38" i="6"/>
  <c r="F61" i="5" s="1"/>
  <c r="G24" i="6"/>
  <c r="G14" i="6"/>
  <c r="F41" i="5" s="1"/>
  <c r="AG5" i="6"/>
  <c r="AA5" i="6"/>
  <c r="Q5" i="6"/>
  <c r="G170" i="6"/>
  <c r="J170" i="6" s="1"/>
  <c r="G174" i="6"/>
  <c r="G178" i="6"/>
  <c r="G182" i="6"/>
  <c r="G186" i="6"/>
  <c r="J186" i="6" s="1"/>
  <c r="G193" i="6"/>
  <c r="G201" i="6"/>
  <c r="J201" i="6" s="1"/>
  <c r="G209" i="6"/>
  <c r="J209" i="6" s="1"/>
  <c r="G217" i="6"/>
  <c r="G225" i="6"/>
  <c r="F128" i="5" s="1"/>
  <c r="G233" i="6"/>
  <c r="G241" i="6"/>
  <c r="G249" i="6"/>
  <c r="J249" i="6" s="1"/>
  <c r="G257" i="6"/>
  <c r="G265" i="6"/>
  <c r="G273" i="6"/>
  <c r="G281" i="6"/>
  <c r="J281" i="6" s="1"/>
  <c r="G289" i="6"/>
  <c r="G297" i="6"/>
  <c r="F148" i="5" s="1"/>
  <c r="G305" i="6"/>
  <c r="G313" i="6"/>
  <c r="J313" i="6" s="1"/>
  <c r="G321" i="6"/>
  <c r="G329" i="6"/>
  <c r="G337" i="6"/>
  <c r="G345" i="6"/>
  <c r="J345" i="6" s="1"/>
  <c r="G353" i="6"/>
  <c r="G384" i="6"/>
  <c r="J384" i="6" s="1"/>
  <c r="G362" i="6"/>
  <c r="J362" i="6" s="1"/>
  <c r="G366" i="6"/>
  <c r="J366" i="6" s="1"/>
  <c r="G370" i="6"/>
  <c r="J370" i="6" s="1"/>
  <c r="G374" i="6"/>
  <c r="J374" i="6" s="1"/>
  <c r="G378" i="6"/>
  <c r="J378" i="6" s="1"/>
  <c r="G389" i="6"/>
  <c r="J389" i="6" s="1"/>
  <c r="G393" i="6"/>
  <c r="J393" i="6" s="1"/>
  <c r="G397" i="6"/>
  <c r="J397" i="6" s="1"/>
  <c r="G401" i="6"/>
  <c r="J401" i="6" s="1"/>
  <c r="G405" i="6"/>
  <c r="J405" i="6" s="1"/>
  <c r="G409" i="6"/>
  <c r="J409" i="6" s="1"/>
  <c r="G413" i="6"/>
  <c r="J413" i="6" s="1"/>
  <c r="G417" i="6"/>
  <c r="J417" i="6" s="1"/>
  <c r="G429" i="6"/>
  <c r="J429" i="6" s="1"/>
  <c r="G433" i="6"/>
  <c r="J433" i="6" s="1"/>
  <c r="G437" i="6"/>
  <c r="J437" i="6" s="1"/>
  <c r="G441" i="6"/>
  <c r="J441" i="6" s="1"/>
  <c r="G445" i="6"/>
  <c r="J445" i="6" s="1"/>
  <c r="G449" i="6"/>
  <c r="J449" i="6" s="1"/>
  <c r="G453" i="6"/>
  <c r="J453" i="6" s="1"/>
  <c r="G457" i="6"/>
  <c r="J457" i="6" s="1"/>
  <c r="G461" i="6"/>
  <c r="J461" i="6" s="1"/>
  <c r="G465" i="6"/>
  <c r="J465" i="6" s="1"/>
  <c r="G469" i="6"/>
  <c r="J469" i="6" s="1"/>
  <c r="G473" i="6"/>
  <c r="J473" i="6" s="1"/>
  <c r="G477" i="6"/>
  <c r="J477" i="6" s="1"/>
  <c r="G481" i="6"/>
  <c r="J481" i="6" s="1"/>
  <c r="G485" i="6"/>
  <c r="J485" i="6" s="1"/>
  <c r="G489" i="6"/>
  <c r="J489" i="6" s="1"/>
  <c r="G493" i="6"/>
  <c r="J493" i="6" s="1"/>
  <c r="G497" i="6"/>
  <c r="J497" i="6" s="1"/>
  <c r="G423" i="6"/>
  <c r="G427" i="6"/>
  <c r="G505" i="6"/>
  <c r="J505" i="6" s="1"/>
  <c r="G500" i="6"/>
  <c r="J500" i="6" s="1"/>
  <c r="G512" i="6"/>
  <c r="G520" i="6"/>
  <c r="G528" i="6"/>
  <c r="J528" i="6" s="1"/>
  <c r="G536" i="6"/>
  <c r="G544" i="6"/>
  <c r="G559" i="6"/>
  <c r="J559" i="6" s="1"/>
  <c r="G567" i="6"/>
  <c r="J567" i="6" s="1"/>
  <c r="G575" i="6"/>
  <c r="J575" i="6" s="1"/>
  <c r="G583" i="6"/>
  <c r="J583" i="6" s="1"/>
  <c r="G513" i="6"/>
  <c r="J513" i="6" s="1"/>
  <c r="G521" i="6"/>
  <c r="J521" i="6" s="1"/>
  <c r="G529" i="6"/>
  <c r="J529" i="6" s="1"/>
  <c r="G537" i="6"/>
  <c r="J537" i="6" s="1"/>
  <c r="G545" i="6"/>
  <c r="J545" i="6" s="1"/>
  <c r="G548" i="6"/>
  <c r="J548" i="6" s="1"/>
  <c r="G552" i="6"/>
  <c r="J552" i="6" s="1"/>
  <c r="G560" i="6"/>
  <c r="J560" i="6" s="1"/>
  <c r="G568" i="6"/>
  <c r="J568" i="6" s="1"/>
  <c r="G576" i="6"/>
  <c r="J576" i="6" s="1"/>
  <c r="G584" i="6"/>
  <c r="J584" i="6" s="1"/>
  <c r="G592" i="6"/>
  <c r="J592" i="6" s="1"/>
  <c r="G596" i="6"/>
  <c r="J596" i="6" s="1"/>
  <c r="G600" i="6"/>
  <c r="J600" i="6" s="1"/>
  <c r="G604" i="6"/>
  <c r="J604" i="6" s="1"/>
  <c r="G608" i="6"/>
  <c r="J608" i="6" s="1"/>
  <c r="G612" i="6"/>
  <c r="J612" i="6" s="1"/>
  <c r="G616" i="6"/>
  <c r="J616" i="6" s="1"/>
  <c r="G620" i="6"/>
  <c r="J620" i="6" s="1"/>
  <c r="G624" i="6"/>
  <c r="J624" i="6" s="1"/>
  <c r="G628" i="6"/>
  <c r="J628" i="6" s="1"/>
  <c r="G632" i="6"/>
  <c r="J632" i="6" s="1"/>
  <c r="G636" i="6"/>
  <c r="J636" i="6" s="1"/>
  <c r="G640" i="6"/>
  <c r="J640" i="6" s="1"/>
  <c r="G648" i="6"/>
  <c r="J648" i="6" s="1"/>
  <c r="G652" i="6"/>
  <c r="J652" i="6" s="1"/>
  <c r="G656" i="6"/>
  <c r="J656" i="6" s="1"/>
  <c r="G660" i="6"/>
  <c r="J660" i="6" s="1"/>
  <c r="G664" i="6"/>
  <c r="J664" i="6" s="1"/>
  <c r="G643" i="6"/>
  <c r="J643" i="6" s="1"/>
  <c r="G670" i="6"/>
  <c r="J670" i="6" s="1"/>
  <c r="G674" i="6"/>
  <c r="J674" i="6" s="1"/>
  <c r="G678" i="6"/>
  <c r="J678" i="6" s="1"/>
  <c r="G682" i="6"/>
  <c r="J682" i="6" s="1"/>
  <c r="G686" i="6"/>
  <c r="J686" i="6" s="1"/>
  <c r="G691" i="6"/>
  <c r="J691" i="6" s="1"/>
  <c r="G695" i="6"/>
  <c r="J695" i="6" s="1"/>
  <c r="G699" i="6"/>
  <c r="J699" i="6" s="1"/>
  <c r="G704" i="6"/>
  <c r="J704" i="6" s="1"/>
  <c r="G708" i="6"/>
  <c r="J708" i="6" s="1"/>
  <c r="G712" i="6"/>
  <c r="J712" i="6" s="1"/>
  <c r="G715" i="6"/>
  <c r="J715" i="6" s="1"/>
  <c r="G719" i="6"/>
  <c r="J719" i="6" s="1"/>
  <c r="G723" i="6"/>
  <c r="G727" i="6"/>
  <c r="J727" i="6" s="1"/>
  <c r="G731" i="6"/>
  <c r="J731" i="6" s="1"/>
  <c r="G735" i="6"/>
  <c r="J735" i="6" s="1"/>
  <c r="G740" i="6"/>
  <c r="J740" i="6" s="1"/>
  <c r="G750" i="6"/>
  <c r="J750" i="6" s="1"/>
  <c r="G751" i="6"/>
  <c r="J751" i="6" s="1"/>
  <c r="G758" i="6"/>
  <c r="J758" i="6" s="1"/>
  <c r="G763" i="6"/>
  <c r="G789" i="6"/>
  <c r="J789" i="6" s="1"/>
  <c r="G767" i="6"/>
  <c r="J767" i="6" s="1"/>
  <c r="G775" i="6"/>
  <c r="J775" i="6" s="1"/>
  <c r="G783" i="6"/>
  <c r="J783" i="6" s="1"/>
  <c r="G768" i="6"/>
  <c r="G776" i="6"/>
  <c r="G784" i="6"/>
  <c r="G802" i="6"/>
  <c r="J802" i="6" s="1"/>
  <c r="G788" i="6"/>
  <c r="G796" i="6"/>
  <c r="J796" i="6" s="1"/>
  <c r="G804" i="6"/>
  <c r="J804" i="6" s="1"/>
  <c r="J199" i="6"/>
  <c r="J184" i="6"/>
  <c r="J180" i="6"/>
  <c r="J176" i="6"/>
  <c r="J172" i="6"/>
  <c r="J157" i="6"/>
  <c r="J153" i="6"/>
  <c r="J149" i="6"/>
  <c r="J145" i="6"/>
  <c r="J141" i="6"/>
  <c r="J137" i="6"/>
  <c r="J133" i="6"/>
  <c r="J129" i="6"/>
  <c r="J125" i="6"/>
  <c r="J121" i="6"/>
  <c r="J117" i="6"/>
  <c r="G65" i="5" s="1"/>
  <c r="J113" i="6"/>
  <c r="J109" i="6"/>
  <c r="J105" i="6"/>
  <c r="J101" i="6"/>
  <c r="J97" i="6"/>
  <c r="J93" i="6"/>
  <c r="J89" i="6"/>
  <c r="J84" i="6"/>
  <c r="G81" i="5" s="1"/>
  <c r="J80" i="6"/>
  <c r="G77" i="5" s="1"/>
  <c r="J76" i="6"/>
  <c r="J72" i="6"/>
  <c r="J68" i="6"/>
  <c r="J60" i="6"/>
  <c r="J56" i="6"/>
  <c r="G62" i="5" s="1"/>
  <c r="J48" i="6"/>
  <c r="G83" i="5" s="1"/>
  <c r="J40" i="6"/>
  <c r="J36" i="6"/>
  <c r="F51" i="5" s="1"/>
  <c r="J32" i="6"/>
  <c r="J28" i="6"/>
  <c r="J24" i="6"/>
  <c r="J16" i="6"/>
  <c r="J12" i="6"/>
  <c r="J158" i="6"/>
  <c r="I804" i="6"/>
  <c r="I803" i="6"/>
  <c r="I802" i="6"/>
  <c r="I801" i="6"/>
  <c r="I800" i="6"/>
  <c r="I799" i="6"/>
  <c r="I798" i="6"/>
  <c r="I797" i="6"/>
  <c r="I795" i="6"/>
  <c r="I793" i="6"/>
  <c r="I791" i="6"/>
  <c r="I789" i="6"/>
  <c r="I787" i="6"/>
  <c r="I786" i="6"/>
  <c r="I785" i="6"/>
  <c r="I794" i="6"/>
  <c r="I766" i="6"/>
  <c r="I765" i="6"/>
  <c r="I792" i="6"/>
  <c r="I783" i="6"/>
  <c r="I781" i="6"/>
  <c r="I779" i="6"/>
  <c r="I777" i="6"/>
  <c r="I775" i="6"/>
  <c r="I773" i="6"/>
  <c r="I771" i="6"/>
  <c r="I769" i="6"/>
  <c r="I767" i="6"/>
  <c r="I790" i="6"/>
  <c r="I796" i="6"/>
  <c r="I788" i="6"/>
  <c r="I784" i="6"/>
  <c r="I782" i="6"/>
  <c r="I780" i="6"/>
  <c r="I778" i="6"/>
  <c r="I776" i="6"/>
  <c r="I774" i="6"/>
  <c r="I772" i="6"/>
  <c r="I770" i="6"/>
  <c r="I768" i="6"/>
  <c r="I764" i="6"/>
  <c r="I763" i="6"/>
  <c r="I762" i="6"/>
  <c r="I761" i="6"/>
  <c r="I760" i="6"/>
  <c r="I759" i="6"/>
  <c r="I758" i="6"/>
  <c r="I757" i="6"/>
  <c r="I756" i="6"/>
  <c r="I755" i="6"/>
  <c r="I752" i="6"/>
  <c r="I750" i="6"/>
  <c r="I748" i="6"/>
  <c r="I746" i="6"/>
  <c r="I744" i="6"/>
  <c r="I754" i="6"/>
  <c r="I753" i="6"/>
  <c r="I751" i="6"/>
  <c r="I749" i="6"/>
  <c r="I747" i="6"/>
  <c r="I745" i="6"/>
  <c r="I738" i="6"/>
  <c r="I737" i="6"/>
  <c r="I743" i="6"/>
  <c r="I742" i="6"/>
  <c r="I741" i="6"/>
  <c r="I740" i="6"/>
  <c r="I739" i="6"/>
  <c r="I736" i="6"/>
  <c r="I735" i="6"/>
  <c r="I734" i="6"/>
  <c r="I733" i="6"/>
  <c r="I732" i="6"/>
  <c r="I731" i="6"/>
  <c r="I730" i="6"/>
  <c r="I729" i="6"/>
  <c r="I728" i="6"/>
  <c r="I727" i="6"/>
  <c r="I726" i="6"/>
  <c r="I725" i="6"/>
  <c r="I724" i="6"/>
  <c r="I723" i="6"/>
  <c r="I722" i="6"/>
  <c r="I721" i="6"/>
  <c r="I720" i="6"/>
  <c r="I719" i="6"/>
  <c r="I718" i="6"/>
  <c r="I717" i="6"/>
  <c r="I716" i="6"/>
  <c r="I715" i="6"/>
  <c r="I703" i="6"/>
  <c r="I713" i="6"/>
  <c r="I712" i="6"/>
  <c r="I711" i="6"/>
  <c r="I710" i="6"/>
  <c r="I709" i="6"/>
  <c r="I708" i="6"/>
  <c r="I707" i="6"/>
  <c r="I706" i="6"/>
  <c r="I705" i="6"/>
  <c r="I704" i="6"/>
  <c r="I714" i="6"/>
  <c r="I691" i="6"/>
  <c r="I702" i="6"/>
  <c r="I701" i="6"/>
  <c r="I700" i="6"/>
  <c r="I699" i="6"/>
  <c r="I698" i="6"/>
  <c r="I697" i="6"/>
  <c r="I696" i="6"/>
  <c r="I695" i="6"/>
  <c r="I694" i="6"/>
  <c r="I693" i="6"/>
  <c r="I692" i="6"/>
  <c r="I690" i="6"/>
  <c r="I668" i="6"/>
  <c r="I667" i="6"/>
  <c r="I689" i="6"/>
  <c r="I688" i="6"/>
  <c r="I687" i="6"/>
  <c r="I686" i="6"/>
  <c r="I685" i="6"/>
  <c r="I684" i="6"/>
  <c r="I683" i="6"/>
  <c r="I682" i="6"/>
  <c r="I681" i="6"/>
  <c r="I680" i="6"/>
  <c r="I679" i="6"/>
  <c r="I678" i="6"/>
  <c r="I677" i="6"/>
  <c r="I676" i="6"/>
  <c r="I675" i="6"/>
  <c r="I674" i="6"/>
  <c r="I673" i="6"/>
  <c r="I672" i="6"/>
  <c r="I671" i="6"/>
  <c r="I670" i="6"/>
  <c r="I669" i="6"/>
  <c r="I666" i="6"/>
  <c r="I665" i="6"/>
  <c r="I664" i="6"/>
  <c r="I663" i="6"/>
  <c r="I662" i="6"/>
  <c r="I661" i="6"/>
  <c r="I660" i="6"/>
  <c r="I659" i="6"/>
  <c r="I658" i="6"/>
  <c r="I657" i="6"/>
  <c r="I656" i="6"/>
  <c r="I655" i="6"/>
  <c r="I654" i="6"/>
  <c r="I653" i="6"/>
  <c r="I652" i="6"/>
  <c r="I651" i="6"/>
  <c r="I650" i="6"/>
  <c r="I649" i="6"/>
  <c r="I648" i="6"/>
  <c r="I647" i="6"/>
  <c r="I646" i="6"/>
  <c r="I645" i="6"/>
  <c r="I644" i="6"/>
  <c r="I643" i="6"/>
  <c r="I642" i="6"/>
  <c r="I641" i="6"/>
  <c r="I640" i="6"/>
  <c r="I639" i="6"/>
  <c r="I638" i="6"/>
  <c r="I637" i="6"/>
  <c r="I636" i="6"/>
  <c r="I635" i="6"/>
  <c r="I634" i="6"/>
  <c r="I633" i="6"/>
  <c r="I632" i="6"/>
  <c r="I631" i="6"/>
  <c r="I630" i="6"/>
  <c r="I629" i="6"/>
  <c r="I628" i="6"/>
  <c r="I626" i="6"/>
  <c r="I624" i="6"/>
  <c r="I622" i="6"/>
  <c r="I620" i="6"/>
  <c r="I618" i="6"/>
  <c r="I616" i="6"/>
  <c r="I614" i="6"/>
  <c r="I612" i="6"/>
  <c r="I610" i="6"/>
  <c r="I608" i="6"/>
  <c r="I606" i="6"/>
  <c r="I604" i="6"/>
  <c r="I602" i="6"/>
  <c r="I600" i="6"/>
  <c r="I597" i="6"/>
  <c r="I593" i="6"/>
  <c r="I589" i="6"/>
  <c r="I587" i="6"/>
  <c r="I585" i="6"/>
  <c r="I583" i="6"/>
  <c r="I581" i="6"/>
  <c r="I579" i="6"/>
  <c r="I577" i="6"/>
  <c r="I575" i="6"/>
  <c r="I573" i="6"/>
  <c r="I571" i="6"/>
  <c r="I569" i="6"/>
  <c r="I567" i="6"/>
  <c r="I565" i="6"/>
  <c r="I563" i="6"/>
  <c r="I561" i="6"/>
  <c r="I559" i="6"/>
  <c r="I557" i="6"/>
  <c r="I555" i="6"/>
  <c r="I553" i="6"/>
  <c r="I596" i="6"/>
  <c r="I592" i="6"/>
  <c r="I627" i="6"/>
  <c r="I625" i="6"/>
  <c r="I623" i="6"/>
  <c r="I621" i="6"/>
  <c r="I619" i="6"/>
  <c r="I617" i="6"/>
  <c r="I615" i="6"/>
  <c r="I613" i="6"/>
  <c r="I611" i="6"/>
  <c r="I609" i="6"/>
  <c r="I607" i="6"/>
  <c r="I605" i="6"/>
  <c r="I603" i="6"/>
  <c r="I601" i="6"/>
  <c r="I599" i="6"/>
  <c r="I595" i="6"/>
  <c r="I594" i="6"/>
  <c r="I588" i="6"/>
  <c r="I584" i="6"/>
  <c r="I580" i="6"/>
  <c r="I576" i="6"/>
  <c r="I572" i="6"/>
  <c r="I568" i="6"/>
  <c r="I564" i="6"/>
  <c r="I560" i="6"/>
  <c r="I556" i="6"/>
  <c r="I548" i="6"/>
  <c r="I598" i="6"/>
  <c r="I551" i="6"/>
  <c r="I547" i="6"/>
  <c r="I544" i="6"/>
  <c r="I542" i="6"/>
  <c r="I540" i="6"/>
  <c r="I538" i="6"/>
  <c r="I536" i="6"/>
  <c r="I534" i="6"/>
  <c r="I532" i="6"/>
  <c r="I530" i="6"/>
  <c r="I528" i="6"/>
  <c r="I526" i="6"/>
  <c r="I524" i="6"/>
  <c r="I522" i="6"/>
  <c r="I520" i="6"/>
  <c r="I518" i="6"/>
  <c r="I516" i="6"/>
  <c r="I514" i="6"/>
  <c r="I512" i="6"/>
  <c r="I510" i="6"/>
  <c r="I508" i="6"/>
  <c r="I506" i="6"/>
  <c r="I505" i="6"/>
  <c r="I504" i="6"/>
  <c r="I503" i="6"/>
  <c r="I502" i="6"/>
  <c r="I501" i="6"/>
  <c r="I500" i="6"/>
  <c r="I499" i="6"/>
  <c r="I498" i="6"/>
  <c r="I591" i="6"/>
  <c r="I590" i="6"/>
  <c r="I586" i="6"/>
  <c r="I582" i="6"/>
  <c r="I578" i="6"/>
  <c r="I574" i="6"/>
  <c r="I570" i="6"/>
  <c r="I566" i="6"/>
  <c r="I562" i="6"/>
  <c r="I558" i="6"/>
  <c r="I554" i="6"/>
  <c r="I550" i="6"/>
  <c r="I546" i="6"/>
  <c r="I552" i="6"/>
  <c r="I549" i="6"/>
  <c r="I545" i="6"/>
  <c r="I543" i="6"/>
  <c r="I541" i="6"/>
  <c r="I539" i="6"/>
  <c r="I537" i="6"/>
  <c r="I535" i="6"/>
  <c r="I533" i="6"/>
  <c r="I531" i="6"/>
  <c r="I529" i="6"/>
  <c r="I527" i="6"/>
  <c r="I525" i="6"/>
  <c r="I523" i="6"/>
  <c r="I521" i="6"/>
  <c r="I519" i="6"/>
  <c r="I517" i="6"/>
  <c r="I515" i="6"/>
  <c r="I427" i="6"/>
  <c r="I426" i="6"/>
  <c r="I425" i="6"/>
  <c r="I424" i="6"/>
  <c r="I423" i="6"/>
  <c r="I422" i="6"/>
  <c r="I421" i="6"/>
  <c r="I420" i="6"/>
  <c r="I513" i="6"/>
  <c r="I509" i="6"/>
  <c r="I497" i="6"/>
  <c r="I496" i="6"/>
  <c r="I495" i="6"/>
  <c r="I494" i="6"/>
  <c r="I493" i="6"/>
  <c r="I492" i="6"/>
  <c r="I491" i="6"/>
  <c r="I490"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511" i="6"/>
  <c r="I507" i="6"/>
  <c r="I381" i="6"/>
  <c r="I380" i="6"/>
  <c r="I379" i="6"/>
  <c r="I378" i="6"/>
  <c r="I377" i="6"/>
  <c r="I376" i="6"/>
  <c r="I375" i="6"/>
  <c r="I374" i="6"/>
  <c r="I373" i="6"/>
  <c r="I372" i="6"/>
  <c r="I371" i="6"/>
  <c r="I370" i="6"/>
  <c r="I369" i="6"/>
  <c r="I368" i="6"/>
  <c r="I367" i="6"/>
  <c r="I366" i="6"/>
  <c r="I365" i="6"/>
  <c r="I364" i="6"/>
  <c r="I363" i="6"/>
  <c r="I362" i="6"/>
  <c r="I361"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60" i="6"/>
  <c r="I357" i="6"/>
  <c r="I355" i="6"/>
  <c r="I353" i="6"/>
  <c r="I351" i="6"/>
  <c r="I349" i="6"/>
  <c r="I347" i="6"/>
  <c r="I345" i="6"/>
  <c r="I343" i="6"/>
  <c r="I341" i="6"/>
  <c r="I339" i="6"/>
  <c r="I337" i="6"/>
  <c r="I335" i="6"/>
  <c r="I333" i="6"/>
  <c r="I331" i="6"/>
  <c r="I329" i="6"/>
  <c r="I327" i="6"/>
  <c r="I325" i="6"/>
  <c r="I323" i="6"/>
  <c r="I321" i="6"/>
  <c r="I319" i="6"/>
  <c r="I317" i="6"/>
  <c r="I315" i="6"/>
  <c r="I313" i="6"/>
  <c r="I311" i="6"/>
  <c r="I309" i="6"/>
  <c r="I307" i="6"/>
  <c r="I305" i="6"/>
  <c r="I303" i="6"/>
  <c r="I301" i="6"/>
  <c r="I299" i="6"/>
  <c r="I297" i="6"/>
  <c r="I295" i="6"/>
  <c r="I293" i="6"/>
  <c r="I291" i="6"/>
  <c r="I289" i="6"/>
  <c r="I287" i="6"/>
  <c r="I285" i="6"/>
  <c r="I283" i="6"/>
  <c r="I281" i="6"/>
  <c r="I279" i="6"/>
  <c r="I277" i="6"/>
  <c r="I275" i="6"/>
  <c r="I273" i="6"/>
  <c r="I271" i="6"/>
  <c r="I269" i="6"/>
  <c r="I267" i="6"/>
  <c r="I265" i="6"/>
  <c r="I263" i="6"/>
  <c r="I261" i="6"/>
  <c r="I259" i="6"/>
  <c r="I257" i="6"/>
  <c r="I255" i="6"/>
  <c r="I253" i="6"/>
  <c r="I251" i="6"/>
  <c r="I249" i="6"/>
  <c r="I247" i="6"/>
  <c r="I245" i="6"/>
  <c r="I243" i="6"/>
  <c r="I241" i="6"/>
  <c r="I239" i="6"/>
  <c r="I237" i="6"/>
  <c r="I235" i="6"/>
  <c r="I233" i="6"/>
  <c r="I231" i="6"/>
  <c r="I229" i="6"/>
  <c r="I227" i="6"/>
  <c r="I225" i="6"/>
  <c r="I223" i="6"/>
  <c r="I221" i="6"/>
  <c r="I219" i="6"/>
  <c r="I217" i="6"/>
  <c r="I215" i="6"/>
  <c r="I213" i="6"/>
  <c r="I211" i="6"/>
  <c r="I209" i="6"/>
  <c r="I207" i="6"/>
  <c r="I205" i="6"/>
  <c r="I203" i="6"/>
  <c r="I201" i="6"/>
  <c r="I199" i="6"/>
  <c r="I197" i="6"/>
  <c r="I195" i="6"/>
  <c r="I193" i="6"/>
  <c r="I191" i="6"/>
  <c r="I189" i="6"/>
  <c r="I187" i="6"/>
  <c r="I359" i="6"/>
  <c r="I358" i="6"/>
  <c r="I356" i="6"/>
  <c r="I354" i="6"/>
  <c r="I352" i="6"/>
  <c r="I350" i="6"/>
  <c r="I348" i="6"/>
  <c r="I346" i="6"/>
  <c r="I344" i="6"/>
  <c r="I342" i="6"/>
  <c r="I340" i="6"/>
  <c r="I338" i="6"/>
  <c r="I336" i="6"/>
  <c r="I334" i="6"/>
  <c r="I332" i="6"/>
  <c r="I330" i="6"/>
  <c r="I328" i="6"/>
  <c r="I326" i="6"/>
  <c r="I324" i="6"/>
  <c r="I322" i="6"/>
  <c r="I320" i="6"/>
  <c r="I318" i="6"/>
  <c r="I316" i="6"/>
  <c r="I314" i="6"/>
  <c r="I312" i="6"/>
  <c r="I310" i="6"/>
  <c r="I308" i="6"/>
  <c r="I306" i="6"/>
  <c r="I304" i="6"/>
  <c r="I302" i="6"/>
  <c r="I300" i="6"/>
  <c r="I298" i="6"/>
  <c r="I296" i="6"/>
  <c r="I294" i="6"/>
  <c r="I292" i="6"/>
  <c r="I290" i="6"/>
  <c r="I288" i="6"/>
  <c r="I286" i="6"/>
  <c r="I284" i="6"/>
  <c r="I282" i="6"/>
  <c r="I280" i="6"/>
  <c r="I278" i="6"/>
  <c r="I276" i="6"/>
  <c r="I274" i="6"/>
  <c r="I272" i="6"/>
  <c r="I270" i="6"/>
  <c r="I268" i="6"/>
  <c r="I266" i="6"/>
  <c r="I264" i="6"/>
  <c r="I262" i="6"/>
  <c r="I260" i="6"/>
  <c r="I258" i="6"/>
  <c r="I256" i="6"/>
  <c r="I254" i="6"/>
  <c r="I252" i="6"/>
  <c r="I250" i="6"/>
  <c r="I248" i="6"/>
  <c r="I246" i="6"/>
  <c r="I244" i="6"/>
  <c r="I242" i="6"/>
  <c r="I240" i="6"/>
  <c r="I238" i="6"/>
  <c r="I236" i="6"/>
  <c r="I234" i="6"/>
  <c r="I232" i="6"/>
  <c r="I230" i="6"/>
  <c r="I228" i="6"/>
  <c r="I226" i="6"/>
  <c r="I224" i="6"/>
  <c r="I222" i="6"/>
  <c r="I220" i="6"/>
  <c r="I218" i="6"/>
  <c r="I216" i="6"/>
  <c r="I214" i="6"/>
  <c r="I212" i="6"/>
  <c r="I210" i="6"/>
  <c r="I208" i="6"/>
  <c r="I206" i="6"/>
  <c r="I204" i="6"/>
  <c r="I202" i="6"/>
  <c r="I200" i="6"/>
  <c r="I198" i="6"/>
  <c r="I196" i="6"/>
  <c r="I194" i="6"/>
  <c r="I192" i="6"/>
  <c r="I190" i="6"/>
  <c r="I188" i="6"/>
  <c r="I168" i="6"/>
  <c r="I164" i="6"/>
  <c r="I160"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77" i="6"/>
  <c r="I71" i="6"/>
  <c r="I63" i="6"/>
  <c r="I57" i="6"/>
  <c r="I53" i="6"/>
  <c r="I49" i="6"/>
  <c r="I37" i="6"/>
  <c r="I31" i="6"/>
  <c r="I29" i="6"/>
  <c r="I25" i="6"/>
  <c r="I19" i="6"/>
  <c r="I13" i="6"/>
  <c r="I186" i="6"/>
  <c r="I185" i="6"/>
  <c r="I184" i="6"/>
  <c r="I183" i="6"/>
  <c r="I182" i="6"/>
  <c r="I181" i="6"/>
  <c r="I180" i="6"/>
  <c r="I179" i="6"/>
  <c r="I178" i="6"/>
  <c r="I177" i="6"/>
  <c r="I176" i="6"/>
  <c r="I175" i="6"/>
  <c r="I174" i="6"/>
  <c r="I173" i="6"/>
  <c r="I172" i="6"/>
  <c r="I171" i="6"/>
  <c r="I170" i="6"/>
  <c r="I169" i="6"/>
  <c r="I165" i="6"/>
  <c r="I161" i="6"/>
  <c r="I157" i="6"/>
  <c r="I85" i="6"/>
  <c r="I83" i="6"/>
  <c r="I81" i="6"/>
  <c r="I79" i="6"/>
  <c r="I65" i="6"/>
  <c r="I59" i="6"/>
  <c r="I39" i="6"/>
  <c r="I33" i="6"/>
  <c r="I23" i="6"/>
  <c r="I21" i="6"/>
  <c r="I15" i="6"/>
  <c r="I11" i="6"/>
  <c r="I9" i="6"/>
  <c r="I166" i="6"/>
  <c r="I162" i="6"/>
  <c r="I158" i="6"/>
  <c r="I167" i="6"/>
  <c r="I163" i="6"/>
  <c r="I159" i="6"/>
  <c r="I84" i="6"/>
  <c r="I82" i="6"/>
  <c r="I80" i="6"/>
  <c r="I78" i="6"/>
  <c r="I76" i="6"/>
  <c r="I74" i="6"/>
  <c r="I72" i="6"/>
  <c r="I70" i="6"/>
  <c r="I68" i="6"/>
  <c r="I66" i="6"/>
  <c r="I64" i="6"/>
  <c r="I62" i="6"/>
  <c r="I60" i="6"/>
  <c r="I58" i="6"/>
  <c r="I56" i="6"/>
  <c r="I54" i="6"/>
  <c r="I52" i="6"/>
  <c r="I50" i="6"/>
  <c r="I48" i="6"/>
  <c r="I46" i="6"/>
  <c r="I44" i="6"/>
  <c r="I42" i="6"/>
  <c r="I40" i="6"/>
  <c r="I38" i="6"/>
  <c r="I36" i="6"/>
  <c r="I34" i="6"/>
  <c r="I32" i="6"/>
  <c r="I30" i="6"/>
  <c r="I28" i="6"/>
  <c r="I26" i="6"/>
  <c r="I24" i="6"/>
  <c r="I22" i="6"/>
  <c r="I20" i="6"/>
  <c r="I18" i="6"/>
  <c r="I16" i="6"/>
  <c r="I14" i="6"/>
  <c r="I12" i="6"/>
  <c r="I10" i="6"/>
  <c r="I75" i="6"/>
  <c r="I73" i="6"/>
  <c r="I69" i="6"/>
  <c r="I67" i="6"/>
  <c r="I61" i="6"/>
  <c r="I55" i="6"/>
  <c r="I51" i="6"/>
  <c r="I47" i="6"/>
  <c r="I45" i="6"/>
  <c r="I43" i="6"/>
  <c r="I41" i="6"/>
  <c r="I35" i="6"/>
  <c r="I27" i="6"/>
  <c r="I17" i="6"/>
  <c r="X5" i="6"/>
  <c r="S5" i="6"/>
  <c r="Y5" i="6"/>
  <c r="J216" i="6"/>
  <c r="G115" i="5" s="1"/>
  <c r="J392" i="6"/>
  <c r="J400" i="6"/>
  <c r="J432" i="6"/>
  <c r="J440" i="6"/>
  <c r="J460" i="6"/>
  <c r="J472" i="6"/>
  <c r="J492" i="6"/>
  <c r="J511" i="6"/>
  <c r="J535" i="6"/>
  <c r="J611" i="6"/>
  <c r="J627" i="6"/>
  <c r="J639" i="6"/>
  <c r="J663" i="6"/>
  <c r="J677" i="6"/>
  <c r="J723" i="6"/>
  <c r="J739" i="6"/>
  <c r="J754" i="6"/>
  <c r="J766" i="6"/>
  <c r="J788" i="6"/>
  <c r="J198" i="6"/>
  <c r="J354" i="6"/>
  <c r="J346" i="6"/>
  <c r="J338" i="6"/>
  <c r="J330" i="6"/>
  <c r="J322" i="6"/>
  <c r="J314" i="6"/>
  <c r="J306" i="6"/>
  <c r="J298" i="6"/>
  <c r="G149" i="5" s="1"/>
  <c r="J290" i="6"/>
  <c r="J282" i="6"/>
  <c r="J274" i="6"/>
  <c r="J266" i="6"/>
  <c r="J258" i="6"/>
  <c r="J250" i="6"/>
  <c r="J242" i="6"/>
  <c r="J234" i="6"/>
  <c r="J226" i="6"/>
  <c r="G129" i="5" s="1"/>
  <c r="J218" i="6"/>
  <c r="G119" i="5" s="1"/>
  <c r="J210" i="6"/>
  <c r="J202" i="6"/>
  <c r="J194" i="6"/>
  <c r="J391" i="6"/>
  <c r="J395" i="6"/>
  <c r="J399" i="6"/>
  <c r="J403" i="6"/>
  <c r="J407" i="6"/>
  <c r="J411" i="6"/>
  <c r="J415" i="6"/>
  <c r="J419" i="6"/>
  <c r="J423" i="6"/>
  <c r="J427" i="6"/>
  <c r="J431" i="6"/>
  <c r="J435" i="6"/>
  <c r="J439" i="6"/>
  <c r="J443" i="6"/>
  <c r="J447" i="6"/>
  <c r="J451" i="6"/>
  <c r="J455" i="6"/>
  <c r="J459" i="6"/>
  <c r="J463" i="6"/>
  <c r="J467" i="6"/>
  <c r="J471" i="6"/>
  <c r="J475" i="6"/>
  <c r="J479" i="6"/>
  <c r="J483" i="6"/>
  <c r="J487" i="6"/>
  <c r="J491" i="6"/>
  <c r="J495" i="6"/>
  <c r="J498" i="6"/>
  <c r="J512" i="6"/>
  <c r="J520" i="6"/>
  <c r="J536" i="6"/>
  <c r="J544" i="6"/>
  <c r="J642" i="6"/>
  <c r="J718" i="6"/>
  <c r="J722" i="6"/>
  <c r="J726" i="6"/>
  <c r="J734" i="6"/>
  <c r="J749" i="6"/>
  <c r="J757" i="6"/>
  <c r="J763" i="6"/>
  <c r="J768" i="6"/>
  <c r="J776" i="6"/>
  <c r="J784" i="6"/>
  <c r="J794" i="6"/>
  <c r="J803" i="6"/>
  <c r="J353" i="6"/>
  <c r="J337" i="6"/>
  <c r="J329" i="6"/>
  <c r="J321" i="6"/>
  <c r="J305" i="6"/>
  <c r="J297" i="6"/>
  <c r="G148" i="5" s="1"/>
  <c r="J289" i="6"/>
  <c r="J273" i="6"/>
  <c r="J265" i="6"/>
  <c r="J257" i="6"/>
  <c r="J241" i="6"/>
  <c r="J233" i="6"/>
  <c r="J225" i="6"/>
  <c r="G128" i="5" s="1"/>
  <c r="J85" i="6"/>
  <c r="G78" i="5" s="1"/>
  <c r="J81" i="6"/>
  <c r="G74" i="5" s="1"/>
  <c r="J77" i="6"/>
  <c r="J73" i="6"/>
  <c r="J69" i="6"/>
  <c r="J65" i="6"/>
  <c r="J61" i="6"/>
  <c r="J57" i="6"/>
  <c r="J53" i="6"/>
  <c r="J49" i="6"/>
  <c r="J45" i="6"/>
  <c r="G42" i="5" s="1"/>
  <c r="J41" i="6"/>
  <c r="J37" i="6"/>
  <c r="J33" i="6"/>
  <c r="F49" i="5" s="1"/>
  <c r="J29" i="6"/>
  <c r="J25" i="6"/>
  <c r="J21" i="6"/>
  <c r="J17" i="6"/>
  <c r="G29" i="5" s="1"/>
  <c r="J13" i="6"/>
  <c r="J9" i="6"/>
  <c r="G224" i="6"/>
  <c r="J224" i="6" s="1"/>
  <c r="G232" i="6"/>
  <c r="F140" i="5" s="1"/>
  <c r="G240" i="6"/>
  <c r="J240" i="6" s="1"/>
  <c r="G248" i="6"/>
  <c r="J248" i="6" s="1"/>
  <c r="G256" i="6"/>
  <c r="G264" i="6"/>
  <c r="J264" i="6" s="1"/>
  <c r="G272" i="6"/>
  <c r="J272" i="6" s="1"/>
  <c r="G280" i="6"/>
  <c r="J280" i="6" s="1"/>
  <c r="G288" i="6"/>
  <c r="J288" i="6" s="1"/>
  <c r="G296" i="6"/>
  <c r="G304" i="6"/>
  <c r="J304" i="6" s="1"/>
  <c r="G312" i="6"/>
  <c r="J312" i="6" s="1"/>
  <c r="G320" i="6"/>
  <c r="J320" i="6" s="1"/>
  <c r="G328" i="6"/>
  <c r="J328" i="6" s="1"/>
  <c r="G336" i="6"/>
  <c r="J336" i="6" s="1"/>
  <c r="G344" i="6"/>
  <c r="J344" i="6" s="1"/>
  <c r="G352" i="6"/>
  <c r="J352" i="6" s="1"/>
  <c r="G383" i="6"/>
  <c r="J383" i="6" s="1"/>
  <c r="G167" i="6"/>
  <c r="G171" i="6"/>
  <c r="J171" i="6" s="1"/>
  <c r="G175" i="6"/>
  <c r="J175" i="6" s="1"/>
  <c r="G179" i="6"/>
  <c r="G183" i="6"/>
  <c r="G187" i="6"/>
  <c r="J187" i="6" s="1"/>
  <c r="G195" i="6"/>
  <c r="J195" i="6" s="1"/>
  <c r="G203" i="6"/>
  <c r="J203" i="6" s="1"/>
  <c r="G211" i="6"/>
  <c r="J211" i="6" s="1"/>
  <c r="G219" i="6"/>
  <c r="J219" i="6" s="1"/>
  <c r="G227" i="6"/>
  <c r="G235" i="6"/>
  <c r="J235" i="6" s="1"/>
  <c r="G243" i="6"/>
  <c r="J243" i="6" s="1"/>
  <c r="G251" i="6"/>
  <c r="J251" i="6" s="1"/>
  <c r="G259" i="6"/>
  <c r="J259" i="6" s="1"/>
  <c r="G267" i="6"/>
  <c r="J267" i="6" s="1"/>
  <c r="G275" i="6"/>
  <c r="J275" i="6" s="1"/>
  <c r="G283" i="6"/>
  <c r="J283" i="6" s="1"/>
  <c r="G291" i="6"/>
  <c r="J291" i="6" s="1"/>
  <c r="G299" i="6"/>
  <c r="G307" i="6"/>
  <c r="J307" i="6" s="1"/>
  <c r="G315" i="6"/>
  <c r="J315" i="6" s="1"/>
  <c r="G323" i="6"/>
  <c r="J323" i="6" s="1"/>
  <c r="G331" i="6"/>
  <c r="J331" i="6" s="1"/>
  <c r="G339" i="6"/>
  <c r="J339" i="6" s="1"/>
  <c r="G347" i="6"/>
  <c r="J347" i="6" s="1"/>
  <c r="G355" i="6"/>
  <c r="J355" i="6" s="1"/>
  <c r="G386" i="6"/>
  <c r="J386" i="6" s="1"/>
  <c r="G359" i="6"/>
  <c r="J359" i="6" s="1"/>
  <c r="G363" i="6"/>
  <c r="J363" i="6" s="1"/>
  <c r="G367" i="6"/>
  <c r="J367" i="6" s="1"/>
  <c r="G371" i="6"/>
  <c r="J371" i="6" s="1"/>
  <c r="G375" i="6"/>
  <c r="J375" i="6" s="1"/>
  <c r="G379" i="6"/>
  <c r="J379" i="6" s="1"/>
  <c r="G390" i="6"/>
  <c r="J390" i="6" s="1"/>
  <c r="G394" i="6"/>
  <c r="J394" i="6" s="1"/>
  <c r="G398" i="6"/>
  <c r="J398" i="6" s="1"/>
  <c r="G402" i="6"/>
  <c r="J402" i="6" s="1"/>
  <c r="G406" i="6"/>
  <c r="J406" i="6" s="1"/>
  <c r="G410" i="6"/>
  <c r="J410" i="6" s="1"/>
  <c r="G414" i="6"/>
  <c r="J414" i="6" s="1"/>
  <c r="G418" i="6"/>
  <c r="J418" i="6" s="1"/>
  <c r="G430" i="6"/>
  <c r="J430" i="6" s="1"/>
  <c r="G434" i="6"/>
  <c r="J434" i="6" s="1"/>
  <c r="G438" i="6"/>
  <c r="J438" i="6" s="1"/>
  <c r="G442" i="6"/>
  <c r="J442" i="6" s="1"/>
  <c r="G446" i="6"/>
  <c r="J446" i="6" s="1"/>
  <c r="G450" i="6"/>
  <c r="J450" i="6" s="1"/>
  <c r="G454" i="6"/>
  <c r="J454" i="6" s="1"/>
  <c r="G458" i="6"/>
  <c r="J458" i="6" s="1"/>
  <c r="G462" i="6"/>
  <c r="J462" i="6" s="1"/>
  <c r="G466" i="6"/>
  <c r="J466" i="6" s="1"/>
  <c r="G470" i="6"/>
  <c r="J470" i="6" s="1"/>
  <c r="G474" i="6"/>
  <c r="J474" i="6" s="1"/>
  <c r="G478" i="6"/>
  <c r="J478" i="6" s="1"/>
  <c r="G482" i="6"/>
  <c r="J482" i="6" s="1"/>
  <c r="G486" i="6"/>
  <c r="J486" i="6" s="1"/>
  <c r="G490" i="6"/>
  <c r="J490" i="6" s="1"/>
  <c r="G494" i="6"/>
  <c r="J494" i="6" s="1"/>
  <c r="G420" i="6"/>
  <c r="J420" i="6" s="1"/>
  <c r="G424" i="6"/>
  <c r="J424" i="6" s="1"/>
  <c r="G499" i="6"/>
  <c r="J499" i="6" s="1"/>
  <c r="G502" i="6"/>
  <c r="J502" i="6" s="1"/>
  <c r="G557" i="6"/>
  <c r="J557" i="6" s="1"/>
  <c r="G565" i="6"/>
  <c r="J565" i="6" s="1"/>
  <c r="G573" i="6"/>
  <c r="J573" i="6" s="1"/>
  <c r="G581" i="6"/>
  <c r="J581" i="6" s="1"/>
  <c r="G589" i="6"/>
  <c r="J589" i="6" s="1"/>
  <c r="G506" i="6"/>
  <c r="J506" i="6" s="1"/>
  <c r="G514" i="6"/>
  <c r="J514" i="6" s="1"/>
  <c r="G522" i="6"/>
  <c r="J522" i="6" s="1"/>
  <c r="G530" i="6"/>
  <c r="J530" i="6" s="1"/>
  <c r="G538" i="6"/>
  <c r="J538" i="6" s="1"/>
  <c r="G507" i="6"/>
  <c r="J507" i="6" s="1"/>
  <c r="G515" i="6"/>
  <c r="J515" i="6" s="1"/>
  <c r="G523" i="6"/>
  <c r="J523" i="6" s="1"/>
  <c r="G531" i="6"/>
  <c r="J531" i="6" s="1"/>
  <c r="G539" i="6"/>
  <c r="J539" i="6" s="1"/>
  <c r="G549" i="6"/>
  <c r="J549" i="6" s="1"/>
  <c r="G554" i="6"/>
  <c r="J554" i="6" s="1"/>
  <c r="G562" i="6"/>
  <c r="J562" i="6" s="1"/>
  <c r="G570" i="6"/>
  <c r="J570" i="6" s="1"/>
  <c r="G578" i="6"/>
  <c r="J578" i="6" s="1"/>
  <c r="G586" i="6"/>
  <c r="J586" i="6" s="1"/>
  <c r="G593" i="6"/>
  <c r="J593" i="6" s="1"/>
  <c r="G597" i="6"/>
  <c r="J597" i="6" s="1"/>
  <c r="G601" i="6"/>
  <c r="J601" i="6" s="1"/>
  <c r="G605" i="6"/>
  <c r="J605" i="6" s="1"/>
  <c r="G609" i="6"/>
  <c r="J609" i="6" s="1"/>
  <c r="G613" i="6"/>
  <c r="J613" i="6" s="1"/>
  <c r="G617" i="6"/>
  <c r="J617" i="6" s="1"/>
  <c r="G621" i="6"/>
  <c r="J621" i="6" s="1"/>
  <c r="G625" i="6"/>
  <c r="J625" i="6" s="1"/>
  <c r="G629" i="6"/>
  <c r="J629" i="6" s="1"/>
  <c r="G633" i="6"/>
  <c r="J633" i="6" s="1"/>
  <c r="G637" i="6"/>
  <c r="J637" i="6" s="1"/>
  <c r="G641" i="6"/>
  <c r="J641" i="6" s="1"/>
  <c r="G649" i="6"/>
  <c r="J649" i="6" s="1"/>
  <c r="G653" i="6"/>
  <c r="J653" i="6" s="1"/>
  <c r="G657" i="6"/>
  <c r="J657" i="6" s="1"/>
  <c r="G661" i="6"/>
  <c r="J661" i="6" s="1"/>
  <c r="G665" i="6"/>
  <c r="J665" i="6" s="1"/>
  <c r="G644" i="6"/>
  <c r="J644" i="6" s="1"/>
  <c r="G667" i="6"/>
  <c r="J667" i="6" s="1"/>
  <c r="G671" i="6"/>
  <c r="J671" i="6" s="1"/>
  <c r="G675" i="6"/>
  <c r="J675" i="6" s="1"/>
  <c r="G679" i="6"/>
  <c r="J679" i="6" s="1"/>
  <c r="G683" i="6"/>
  <c r="J683" i="6" s="1"/>
  <c r="G687" i="6"/>
  <c r="J687" i="6" s="1"/>
  <c r="G692" i="6"/>
  <c r="J692" i="6" s="1"/>
  <c r="G696" i="6"/>
  <c r="J696" i="6" s="1"/>
  <c r="G700" i="6"/>
  <c r="J700" i="6" s="1"/>
  <c r="G705" i="6"/>
  <c r="J705" i="6" s="1"/>
  <c r="G709" i="6"/>
  <c r="J709" i="6" s="1"/>
  <c r="G713" i="6"/>
  <c r="J713" i="6" s="1"/>
  <c r="G716" i="6"/>
  <c r="J716" i="6" s="1"/>
  <c r="G720" i="6"/>
  <c r="J720" i="6" s="1"/>
  <c r="G724" i="6"/>
  <c r="J724" i="6" s="1"/>
  <c r="G728" i="6"/>
  <c r="J728" i="6" s="1"/>
  <c r="G732" i="6"/>
  <c r="J732" i="6" s="1"/>
  <c r="G736" i="6"/>
  <c r="J736" i="6" s="1"/>
  <c r="G737" i="6"/>
  <c r="J737" i="6" s="1"/>
  <c r="G741" i="6"/>
  <c r="J741" i="6" s="1"/>
  <c r="G744" i="6"/>
  <c r="J744" i="6" s="1"/>
  <c r="G752" i="6"/>
  <c r="J752" i="6" s="1"/>
  <c r="G745" i="6"/>
  <c r="J745" i="6" s="1"/>
  <c r="G755" i="6"/>
  <c r="J755" i="6" s="1"/>
  <c r="G759" i="6"/>
  <c r="J759" i="6" s="1"/>
  <c r="G764" i="6"/>
  <c r="J764" i="6" s="1"/>
  <c r="G797" i="6"/>
  <c r="J797" i="6" s="1"/>
  <c r="G769" i="6"/>
  <c r="J769" i="6" s="1"/>
  <c r="G777" i="6"/>
  <c r="J777" i="6" s="1"/>
  <c r="G791" i="6"/>
  <c r="J791" i="6" s="1"/>
  <c r="G770" i="6"/>
  <c r="J770" i="6" s="1"/>
  <c r="G778" i="6"/>
  <c r="J778" i="6" s="1"/>
  <c r="G787" i="6"/>
  <c r="J787" i="6" s="1"/>
  <c r="G801" i="6"/>
  <c r="J801" i="6" s="1"/>
  <c r="G790" i="6"/>
  <c r="J790" i="6" s="1"/>
  <c r="J205" i="6"/>
  <c r="J213" i="6"/>
  <c r="J193" i="6"/>
  <c r="G162" i="6"/>
  <c r="J191" i="6"/>
  <c r="J183" i="6"/>
  <c r="J179" i="6"/>
  <c r="G163" i="6"/>
  <c r="J120" i="6"/>
  <c r="G164" i="6"/>
  <c r="AJ5" i="6"/>
  <c r="T5" i="6"/>
  <c r="U5" i="6"/>
  <c r="J256" i="6"/>
  <c r="J200" i="6"/>
  <c r="G504" i="6"/>
  <c r="J504" i="6" s="1"/>
  <c r="G508" i="6"/>
  <c r="J508" i="6" s="1"/>
  <c r="G516" i="6"/>
  <c r="J516" i="6" s="1"/>
  <c r="G524" i="6"/>
  <c r="J524" i="6" s="1"/>
  <c r="G532" i="6"/>
  <c r="J532" i="6" s="1"/>
  <c r="G540" i="6"/>
  <c r="J540" i="6" s="1"/>
  <c r="G555" i="6"/>
  <c r="J555" i="6" s="1"/>
  <c r="G563" i="6"/>
  <c r="J563" i="6" s="1"/>
  <c r="G571" i="6"/>
  <c r="J571" i="6" s="1"/>
  <c r="G579" i="6"/>
  <c r="J579" i="6" s="1"/>
  <c r="G587" i="6"/>
  <c r="J587" i="6" s="1"/>
  <c r="G509" i="6"/>
  <c r="J509" i="6" s="1"/>
  <c r="G517" i="6"/>
  <c r="J517" i="6" s="1"/>
  <c r="G525" i="6"/>
  <c r="J525" i="6" s="1"/>
  <c r="G533" i="6"/>
  <c r="J533" i="6" s="1"/>
  <c r="G541" i="6"/>
  <c r="J541" i="6" s="1"/>
  <c r="G546" i="6"/>
  <c r="J546" i="6" s="1"/>
  <c r="G550" i="6"/>
  <c r="J550" i="6" s="1"/>
  <c r="G556" i="6"/>
  <c r="J556" i="6" s="1"/>
  <c r="G564" i="6"/>
  <c r="J564" i="6" s="1"/>
  <c r="G572" i="6"/>
  <c r="J572" i="6" s="1"/>
  <c r="G580" i="6"/>
  <c r="J580" i="6" s="1"/>
  <c r="G588" i="6"/>
  <c r="J588" i="6" s="1"/>
  <c r="G590" i="6"/>
  <c r="J590" i="6" s="1"/>
  <c r="G594" i="6"/>
  <c r="J594" i="6" s="1"/>
  <c r="G598" i="6"/>
  <c r="J598" i="6" s="1"/>
  <c r="G602" i="6"/>
  <c r="J602" i="6" s="1"/>
  <c r="G606" i="6"/>
  <c r="J606" i="6" s="1"/>
  <c r="G610" i="6"/>
  <c r="J610" i="6" s="1"/>
  <c r="G614" i="6"/>
  <c r="J614" i="6" s="1"/>
  <c r="G618" i="6"/>
  <c r="J618" i="6" s="1"/>
  <c r="G622" i="6"/>
  <c r="J622" i="6" s="1"/>
  <c r="G626" i="6"/>
  <c r="J626" i="6" s="1"/>
  <c r="G630" i="6"/>
  <c r="J630" i="6" s="1"/>
  <c r="G634" i="6"/>
  <c r="J634" i="6" s="1"/>
  <c r="G638" i="6"/>
  <c r="J638" i="6" s="1"/>
  <c r="G646" i="6"/>
  <c r="J646" i="6" s="1"/>
  <c r="G650" i="6"/>
  <c r="J650" i="6" s="1"/>
  <c r="G654" i="6"/>
  <c r="J654" i="6" s="1"/>
  <c r="G658" i="6"/>
  <c r="J658" i="6" s="1"/>
  <c r="G662" i="6"/>
  <c r="J662" i="6" s="1"/>
  <c r="G666" i="6"/>
  <c r="J666" i="6" s="1"/>
  <c r="G645" i="6"/>
  <c r="J645" i="6" s="1"/>
  <c r="G668" i="6"/>
  <c r="J668" i="6" s="1"/>
  <c r="G672" i="6"/>
  <c r="J672" i="6" s="1"/>
  <c r="G676" i="6"/>
  <c r="J676" i="6" s="1"/>
  <c r="G680" i="6"/>
  <c r="J680" i="6" s="1"/>
  <c r="G684" i="6"/>
  <c r="J684" i="6" s="1"/>
  <c r="G688" i="6"/>
  <c r="J688" i="6" s="1"/>
  <c r="G693" i="6"/>
  <c r="J693" i="6" s="1"/>
  <c r="G697" i="6"/>
  <c r="J697" i="6" s="1"/>
  <c r="G701" i="6"/>
  <c r="J701" i="6" s="1"/>
  <c r="G706" i="6"/>
  <c r="J706" i="6" s="1"/>
  <c r="G710" i="6"/>
  <c r="J710" i="6" s="1"/>
  <c r="G703" i="6"/>
  <c r="J703" i="6" s="1"/>
  <c r="G717" i="6"/>
  <c r="J717" i="6" s="1"/>
  <c r="G721" i="6"/>
  <c r="J721" i="6" s="1"/>
  <c r="G725" i="6"/>
  <c r="J725" i="6" s="1"/>
  <c r="G729" i="6"/>
  <c r="J729" i="6" s="1"/>
  <c r="G733" i="6"/>
  <c r="J733" i="6" s="1"/>
  <c r="G738" i="6"/>
  <c r="J738" i="6" s="1"/>
  <c r="G742" i="6"/>
  <c r="J742" i="6" s="1"/>
  <c r="G746" i="6"/>
  <c r="J746" i="6" s="1"/>
  <c r="G753" i="6"/>
  <c r="J753" i="6" s="1"/>
  <c r="G747" i="6"/>
  <c r="J747" i="6" s="1"/>
  <c r="G756" i="6"/>
  <c r="J756" i="6" s="1"/>
  <c r="G760" i="6"/>
  <c r="J760" i="6" s="1"/>
  <c r="G765" i="6"/>
  <c r="J765" i="6" s="1"/>
  <c r="G771" i="6"/>
  <c r="J771" i="6" s="1"/>
  <c r="G779" i="6"/>
  <c r="J779" i="6" s="1"/>
  <c r="G772" i="6"/>
  <c r="J772" i="6" s="1"/>
  <c r="G780" i="6"/>
  <c r="J780" i="6" s="1"/>
  <c r="G795" i="6"/>
  <c r="J795" i="6" s="1"/>
  <c r="G785" i="6"/>
  <c r="J785" i="6" s="1"/>
  <c r="G798" i="6"/>
  <c r="J798" i="6" s="1"/>
  <c r="G792" i="6"/>
  <c r="J792" i="6" s="1"/>
  <c r="G799" i="6"/>
  <c r="J799" i="6" s="1"/>
  <c r="J207" i="6"/>
  <c r="J215" i="6"/>
  <c r="G117" i="5" s="1"/>
  <c r="J168" i="6"/>
  <c r="J160" i="6"/>
  <c r="H96" i="5" s="1"/>
  <c r="J182" i="6"/>
  <c r="J178" i="6"/>
  <c r="J174" i="6"/>
  <c r="J161" i="6"/>
  <c r="H97" i="5" s="1"/>
  <c r="J155" i="6"/>
  <c r="J151" i="6"/>
  <c r="J147" i="6"/>
  <c r="J143" i="6"/>
  <c r="J139" i="6"/>
  <c r="J135" i="6"/>
  <c r="J131" i="6"/>
  <c r="J127" i="6"/>
  <c r="J123" i="6"/>
  <c r="J119" i="6"/>
  <c r="J115" i="6"/>
  <c r="J111" i="6"/>
  <c r="J107" i="6"/>
  <c r="J103" i="6"/>
  <c r="J99" i="6"/>
  <c r="J95" i="6"/>
  <c r="J91" i="6"/>
  <c r="J87" i="6"/>
  <c r="G75" i="5" s="1"/>
  <c r="J78" i="6"/>
  <c r="J74" i="6"/>
  <c r="J70" i="6"/>
  <c r="J62" i="6"/>
  <c r="J58" i="6"/>
  <c r="J54" i="6"/>
  <c r="J46" i="6"/>
  <c r="J42" i="6"/>
  <c r="J38" i="6"/>
  <c r="G61" i="5" s="1"/>
  <c r="J34" i="6"/>
  <c r="F50" i="5" s="1"/>
  <c r="J26" i="6"/>
  <c r="J22" i="6"/>
  <c r="J18" i="6"/>
  <c r="G44" i="5" s="1"/>
  <c r="J10" i="6"/>
  <c r="J197" i="6"/>
  <c r="AF5" i="6"/>
  <c r="P5" i="6"/>
  <c r="AI5" i="6"/>
  <c r="AK5" i="6"/>
  <c r="M5" i="6"/>
  <c r="J163" i="6" l="1"/>
  <c r="H99" i="5" s="1"/>
  <c r="G99" i="5"/>
  <c r="J47" i="6"/>
  <c r="G82" i="5" s="1"/>
  <c r="F82" i="5"/>
  <c r="K137" i="5"/>
  <c r="L137" i="5" s="1"/>
  <c r="P24" i="11"/>
  <c r="D57" i="8"/>
  <c r="P23" i="11"/>
  <c r="D56" i="8"/>
  <c r="I44" i="5"/>
  <c r="L44" i="5"/>
  <c r="M44" i="5" s="1"/>
  <c r="J88" i="6"/>
  <c r="G80" i="5" s="1"/>
  <c r="J299" i="6"/>
  <c r="G150" i="5" s="1"/>
  <c r="F150" i="5"/>
  <c r="J296" i="6"/>
  <c r="G147" i="5" s="1"/>
  <c r="F147" i="5"/>
  <c r="L29" i="5"/>
  <c r="M29" i="5" s="1"/>
  <c r="I29" i="5"/>
  <c r="L74" i="5"/>
  <c r="M74" i="5" s="1"/>
  <c r="I74" i="5"/>
  <c r="J74" i="5" s="1"/>
  <c r="K129" i="5"/>
  <c r="L129" i="5" s="1"/>
  <c r="I129" i="5"/>
  <c r="J232" i="6"/>
  <c r="G140" i="5" s="1"/>
  <c r="I81" i="5"/>
  <c r="J81" i="5" s="1"/>
  <c r="B10" i="5" s="1"/>
  <c r="N59" i="4" s="1"/>
  <c r="L81" i="5"/>
  <c r="M81" i="5" s="1"/>
  <c r="I65" i="5"/>
  <c r="J65" i="5" s="1"/>
  <c r="L65" i="5"/>
  <c r="M65" i="5" s="1"/>
  <c r="J11" i="6"/>
  <c r="G27" i="5" s="1"/>
  <c r="F27" i="5"/>
  <c r="J83" i="6"/>
  <c r="G76" i="5" s="1"/>
  <c r="H74" i="5" s="1"/>
  <c r="F76" i="5"/>
  <c r="J86" i="6"/>
  <c r="G79" i="5" s="1"/>
  <c r="F79" i="5"/>
  <c r="J118" i="6"/>
  <c r="G64" i="5" s="1"/>
  <c r="F64" i="5"/>
  <c r="P27" i="11"/>
  <c r="D60" i="8"/>
  <c r="P16" i="11"/>
  <c r="D51" i="8"/>
  <c r="P31" i="11"/>
  <c r="D62" i="8"/>
  <c r="P28" i="11"/>
  <c r="D61" i="8"/>
  <c r="L32" i="14"/>
  <c r="M32" i="14" s="1"/>
  <c r="L37" i="14"/>
  <c r="M37" i="14" s="1"/>
  <c r="L95" i="14"/>
  <c r="M95" i="14" s="1"/>
  <c r="L96" i="14"/>
  <c r="M96" i="14" s="1"/>
  <c r="H131" i="5"/>
  <c r="K131" i="5"/>
  <c r="L131" i="5" s="1"/>
  <c r="I131" i="5"/>
  <c r="H151" i="5"/>
  <c r="I151" i="5"/>
  <c r="K151" i="5"/>
  <c r="L151" i="5" s="1"/>
  <c r="E139" i="5"/>
  <c r="P14" i="11"/>
  <c r="D49" i="8"/>
  <c r="P26" i="11"/>
  <c r="D59" i="8"/>
  <c r="F73" i="8"/>
  <c r="P40" i="8"/>
  <c r="H128" i="5"/>
  <c r="I128" i="5"/>
  <c r="K128" i="5"/>
  <c r="L128" i="5" s="1"/>
  <c r="L62" i="5"/>
  <c r="M62" i="5" s="1"/>
  <c r="I62" i="5"/>
  <c r="J62" i="5" s="1"/>
  <c r="J15" i="6"/>
  <c r="G30" i="5" s="1"/>
  <c r="F30" i="5"/>
  <c r="J20" i="6"/>
  <c r="G40" i="5" s="1"/>
  <c r="F40" i="5"/>
  <c r="J214" i="6"/>
  <c r="G118" i="5" s="1"/>
  <c r="F118" i="5"/>
  <c r="I61" i="5"/>
  <c r="J61" i="5" s="1"/>
  <c r="L61" i="5"/>
  <c r="M61" i="5" s="1"/>
  <c r="J97" i="5"/>
  <c r="L97" i="5"/>
  <c r="M97" i="5" s="1"/>
  <c r="L96" i="5"/>
  <c r="M96" i="5" s="1"/>
  <c r="J96" i="5"/>
  <c r="J227" i="6"/>
  <c r="G130" i="5" s="1"/>
  <c r="H129" i="5" s="1"/>
  <c r="F130" i="5"/>
  <c r="L78" i="5"/>
  <c r="M78" i="5" s="1"/>
  <c r="H78" i="5"/>
  <c r="I78" i="5"/>
  <c r="H148" i="5"/>
  <c r="K148" i="5"/>
  <c r="L148" i="5" s="1"/>
  <c r="I148" i="5"/>
  <c r="H149" i="5"/>
  <c r="I149" i="5"/>
  <c r="K149" i="5"/>
  <c r="L149" i="5" s="1"/>
  <c r="J166" i="6"/>
  <c r="H102" i="5" s="1"/>
  <c r="L83" i="5"/>
  <c r="M83" i="5" s="1"/>
  <c r="H83" i="5"/>
  <c r="I83" i="5"/>
  <c r="J83" i="5" s="1"/>
  <c r="P39" i="11"/>
  <c r="D68" i="8"/>
  <c r="P43" i="11"/>
  <c r="D72" i="8"/>
  <c r="P41" i="11"/>
  <c r="D70" i="8"/>
  <c r="P35" i="11"/>
  <c r="D66" i="8"/>
  <c r="P42" i="11"/>
  <c r="D71" i="8"/>
  <c r="L89" i="14"/>
  <c r="M89" i="14" s="1"/>
  <c r="L55" i="14"/>
  <c r="M55" i="14" s="1"/>
  <c r="L80" i="14"/>
  <c r="M80" i="14" s="1"/>
  <c r="L19" i="14"/>
  <c r="M19" i="14" s="1"/>
  <c r="L44" i="14"/>
  <c r="M44" i="14" s="1"/>
  <c r="L11" i="14"/>
  <c r="M11" i="14" s="1"/>
  <c r="L50" i="14"/>
  <c r="M50" i="14" s="1"/>
  <c r="L74" i="14"/>
  <c r="M74" i="14" s="1"/>
  <c r="L65" i="14"/>
  <c r="M65" i="14" s="1"/>
  <c r="L62" i="14"/>
  <c r="M62" i="14" s="1"/>
  <c r="L88" i="14"/>
  <c r="M88" i="14" s="1"/>
  <c r="L67" i="14"/>
  <c r="M67" i="14" s="1"/>
  <c r="P22" i="11"/>
  <c r="D55" i="8"/>
  <c r="B154" i="5"/>
  <c r="A154" i="5"/>
  <c r="J231" i="6"/>
  <c r="G139" i="5" s="1"/>
  <c r="E140" i="5"/>
  <c r="H146" i="5"/>
  <c r="K146" i="5"/>
  <c r="L146" i="5" s="1"/>
  <c r="I146" i="5"/>
  <c r="J230" i="6"/>
  <c r="G138" i="5" s="1"/>
  <c r="L70" i="14"/>
  <c r="M70" i="14" s="1"/>
  <c r="K2" i="14"/>
  <c r="L84" i="14" s="1"/>
  <c r="M84" i="14" s="1"/>
  <c r="L24" i="14"/>
  <c r="M24" i="14" s="1"/>
  <c r="P33" i="11"/>
  <c r="D64" i="8"/>
  <c r="P21" i="8"/>
  <c r="F54" i="8"/>
  <c r="J162" i="6"/>
  <c r="H98" i="5" s="1"/>
  <c r="I97" i="5" s="1"/>
  <c r="G98" i="5"/>
  <c r="B106" i="5" s="1"/>
  <c r="A109" i="5" s="1"/>
  <c r="B16" i="5" s="1"/>
  <c r="N90" i="4" s="1"/>
  <c r="G28" i="5"/>
  <c r="H2" i="14" a="1"/>
  <c r="J217" i="6"/>
  <c r="G116" i="5" s="1"/>
  <c r="H119" i="5" s="1"/>
  <c r="F116" i="5"/>
  <c r="J55" i="6"/>
  <c r="G31" i="5" s="1"/>
  <c r="F31" i="5"/>
  <c r="P15" i="11"/>
  <c r="Q47" i="11" s="1"/>
  <c r="D50" i="8"/>
  <c r="P18" i="11"/>
  <c r="D53" i="8"/>
  <c r="P25" i="11"/>
  <c r="Q25" i="11" s="1"/>
  <c r="D58" i="8"/>
  <c r="J14" i="6"/>
  <c r="G41" i="5" s="1"/>
  <c r="J66" i="6"/>
  <c r="G63" i="5" s="1"/>
  <c r="H61" i="5" s="1"/>
  <c r="I75" i="5"/>
  <c r="J75" i="5" s="1"/>
  <c r="H75" i="5"/>
  <c r="L75" i="5"/>
  <c r="M75" i="5" s="1"/>
  <c r="K117" i="5"/>
  <c r="L117" i="5" s="1"/>
  <c r="I117" i="5"/>
  <c r="J164" i="6"/>
  <c r="H100" i="5" s="1"/>
  <c r="G100" i="5"/>
  <c r="J167" i="6"/>
  <c r="H103" i="5" s="1"/>
  <c r="G103" i="5"/>
  <c r="I42" i="5"/>
  <c r="L42" i="5"/>
  <c r="M42" i="5" s="1"/>
  <c r="K119" i="5"/>
  <c r="L119" i="5" s="1"/>
  <c r="I119" i="5"/>
  <c r="H115" i="5"/>
  <c r="K115" i="5"/>
  <c r="L115" i="5" s="1"/>
  <c r="I115" i="5"/>
  <c r="H77" i="5"/>
  <c r="I77" i="5"/>
  <c r="J77" i="5" s="1"/>
  <c r="B11" i="5" s="1"/>
  <c r="N63" i="4" s="1"/>
  <c r="L77" i="5"/>
  <c r="M77" i="5" s="1"/>
  <c r="J165" i="6"/>
  <c r="H101" i="5" s="1"/>
  <c r="F43" i="5"/>
  <c r="G43" i="5" s="1"/>
  <c r="P38" i="11"/>
  <c r="Q38" i="11" s="1"/>
  <c r="D67" i="8"/>
  <c r="P32" i="11"/>
  <c r="D63" i="8"/>
  <c r="P34" i="11"/>
  <c r="Q34" i="11" s="1"/>
  <c r="D65" i="8"/>
  <c r="L9" i="14"/>
  <c r="M9" i="14" s="1"/>
  <c r="L92" i="14"/>
  <c r="M92" i="14" s="1"/>
  <c r="L71" i="14"/>
  <c r="M71" i="14" s="1"/>
  <c r="L39" i="14"/>
  <c r="M39" i="14" s="1"/>
  <c r="L42" i="14"/>
  <c r="M42" i="14" s="1"/>
  <c r="L21" i="14"/>
  <c r="M21" i="14" s="1"/>
  <c r="L87" i="14"/>
  <c r="M87" i="14" s="1"/>
  <c r="L30" i="14"/>
  <c r="M30" i="14" s="1"/>
  <c r="L78" i="14"/>
  <c r="M78" i="14" s="1"/>
  <c r="L16" i="14"/>
  <c r="M16" i="14" s="1"/>
  <c r="L91" i="14"/>
  <c r="M91" i="14" s="1"/>
  <c r="L77" i="14"/>
  <c r="M77" i="14" s="1"/>
  <c r="L45" i="14"/>
  <c r="M45" i="14" s="1"/>
  <c r="L34" i="14"/>
  <c r="M34" i="14" s="1"/>
  <c r="L14" i="14"/>
  <c r="M14" i="14" s="1"/>
  <c r="L64" i="14"/>
  <c r="M64" i="14" s="1"/>
  <c r="L12" i="14"/>
  <c r="M12" i="14" s="1"/>
  <c r="L81" i="14"/>
  <c r="M81" i="14" s="1"/>
  <c r="L49" i="14"/>
  <c r="M49" i="14" s="1"/>
  <c r="L97" i="14"/>
  <c r="M97" i="14" s="1"/>
  <c r="L20" i="14"/>
  <c r="M20" i="14" s="1"/>
  <c r="L85" i="14"/>
  <c r="M85" i="14" s="1"/>
  <c r="L51" i="14"/>
  <c r="M51" i="14" s="1"/>
  <c r="L54" i="14"/>
  <c r="M54" i="14" s="1"/>
  <c r="F69" i="8"/>
  <c r="P36" i="8"/>
  <c r="P17" i="11"/>
  <c r="D52" i="8"/>
  <c r="Q27" i="11"/>
  <c r="Q41" i="11"/>
  <c r="Q14" i="11"/>
  <c r="Q17" i="11"/>
  <c r="Q37" i="11"/>
  <c r="Q40" i="11"/>
  <c r="Q29" i="11"/>
  <c r="Q21" i="11"/>
  <c r="Q36" i="11"/>
  <c r="I103" i="5" l="1"/>
  <c r="L103" i="5"/>
  <c r="M103" i="5" s="1"/>
  <c r="J103" i="5"/>
  <c r="Q46" i="11"/>
  <c r="Q45" i="11"/>
  <c r="Q30" i="11"/>
  <c r="Q18" i="11"/>
  <c r="Q43" i="11"/>
  <c r="Q33" i="11"/>
  <c r="Q26" i="11"/>
  <c r="Q35" i="11"/>
  <c r="Q15" i="11"/>
  <c r="Q48" i="11"/>
  <c r="Q44" i="11"/>
  <c r="Q22" i="11"/>
  <c r="Q23" i="11"/>
  <c r="Q39" i="11"/>
  <c r="F52" i="8"/>
  <c r="P19" i="8"/>
  <c r="F65" i="8"/>
  <c r="P32" i="8"/>
  <c r="P34" i="8"/>
  <c r="F67" i="8"/>
  <c r="P25" i="8"/>
  <c r="F58" i="8"/>
  <c r="P17" i="8"/>
  <c r="F50" i="8"/>
  <c r="F64" i="8"/>
  <c r="P31" i="8"/>
  <c r="I102" i="5"/>
  <c r="L102" i="5"/>
  <c r="M102" i="5" s="1"/>
  <c r="J102" i="5"/>
  <c r="H40" i="5"/>
  <c r="I40" i="5"/>
  <c r="L40" i="5"/>
  <c r="M40" i="5" s="1"/>
  <c r="L75" i="14"/>
  <c r="M75" i="14" s="1"/>
  <c r="L73" i="14"/>
  <c r="M73" i="14" s="1"/>
  <c r="L26" i="14"/>
  <c r="M26" i="14" s="1"/>
  <c r="L33" i="14"/>
  <c r="M33" i="14" s="1"/>
  <c r="L38" i="14"/>
  <c r="M38" i="14" s="1"/>
  <c r="F61" i="8"/>
  <c r="P28" i="8"/>
  <c r="P18" i="8"/>
  <c r="F51" i="8"/>
  <c r="I79" i="5"/>
  <c r="J79" i="5" s="1"/>
  <c r="L79" i="5"/>
  <c r="M79" i="5" s="1"/>
  <c r="H79" i="5"/>
  <c r="I27" i="5"/>
  <c r="L27" i="5"/>
  <c r="M27" i="5" s="1"/>
  <c r="H27" i="5"/>
  <c r="H150" i="5"/>
  <c r="K150" i="5"/>
  <c r="L150" i="5" s="1"/>
  <c r="I150" i="5"/>
  <c r="L82" i="5"/>
  <c r="M82" i="5" s="1"/>
  <c r="H82" i="5"/>
  <c r="I82" i="5"/>
  <c r="J82" i="5" s="1"/>
  <c r="H116" i="5"/>
  <c r="K116" i="5"/>
  <c r="L116" i="5" s="1"/>
  <c r="I116" i="5"/>
  <c r="J98" i="5"/>
  <c r="L98" i="5"/>
  <c r="M98" i="5" s="1"/>
  <c r="I98" i="5"/>
  <c r="H138" i="5"/>
  <c r="K138" i="5"/>
  <c r="L138" i="5" s="1"/>
  <c r="P33" i="8"/>
  <c r="F66" i="8"/>
  <c r="F72" i="8"/>
  <c r="P39" i="8"/>
  <c r="F49" i="8"/>
  <c r="P16" i="8"/>
  <c r="L63" i="14"/>
  <c r="M63" i="14" s="1"/>
  <c r="H80" i="5"/>
  <c r="L80" i="5"/>
  <c r="M80" i="5" s="1"/>
  <c r="I80" i="5"/>
  <c r="J80" i="5" s="1"/>
  <c r="F56" i="8"/>
  <c r="P23" i="8"/>
  <c r="H2" i="14"/>
  <c r="AE18" i="14" s="1"/>
  <c r="K19" i="9" s="1"/>
  <c r="A19" i="9" s="1"/>
  <c r="AE49" i="14"/>
  <c r="K50" i="9" s="1"/>
  <c r="A50" i="9" s="1"/>
  <c r="AE30" i="14"/>
  <c r="K31" i="9" s="1"/>
  <c r="A31" i="9" s="1"/>
  <c r="AE32" i="14"/>
  <c r="K33" i="9" s="1"/>
  <c r="A33" i="9" s="1"/>
  <c r="AE51" i="14"/>
  <c r="K52" i="9" s="1"/>
  <c r="A52" i="9" s="1"/>
  <c r="AE35" i="14"/>
  <c r="K36" i="9" s="1"/>
  <c r="A36" i="9" s="1"/>
  <c r="AE39" i="14"/>
  <c r="K40" i="9" s="1"/>
  <c r="A40" i="9" s="1"/>
  <c r="AE29" i="14"/>
  <c r="K30" i="9" s="1"/>
  <c r="A30" i="9" s="1"/>
  <c r="AE36" i="14"/>
  <c r="K37" i="9" s="1"/>
  <c r="A37" i="9" s="1"/>
  <c r="AE52" i="14"/>
  <c r="K53" i="9" s="1"/>
  <c r="A53" i="9" s="1"/>
  <c r="AE40" i="14"/>
  <c r="K41" i="9" s="1"/>
  <c r="A41" i="9" s="1"/>
  <c r="AE27" i="14"/>
  <c r="K28" i="9" s="1"/>
  <c r="A28" i="9" s="1"/>
  <c r="AE48" i="14"/>
  <c r="K49" i="9" s="1"/>
  <c r="A49" i="9" s="1"/>
  <c r="AE41" i="14"/>
  <c r="K42" i="9" s="1"/>
  <c r="A42" i="9" s="1"/>
  <c r="AE24" i="14"/>
  <c r="K25" i="9" s="1"/>
  <c r="A25" i="9" s="1"/>
  <c r="AE43" i="14"/>
  <c r="K44" i="9" s="1"/>
  <c r="A44" i="9" s="1"/>
  <c r="AE47" i="14"/>
  <c r="K48" i="9" s="1"/>
  <c r="A48" i="9" s="1"/>
  <c r="AE26" i="14"/>
  <c r="K27" i="9" s="1"/>
  <c r="A27" i="9" s="1"/>
  <c r="AE20" i="14"/>
  <c r="K21" i="9" s="1"/>
  <c r="A21" i="9" s="1"/>
  <c r="AE31" i="14"/>
  <c r="K32" i="9" s="1"/>
  <c r="A32" i="9" s="1"/>
  <c r="AE22" i="14"/>
  <c r="K23" i="9" s="1"/>
  <c r="A23" i="9" s="1"/>
  <c r="AE50" i="14"/>
  <c r="K51" i="9" s="1"/>
  <c r="A51" i="9" s="1"/>
  <c r="AE38" i="14"/>
  <c r="K39" i="9" s="1"/>
  <c r="A39" i="9" s="1"/>
  <c r="AE33" i="14"/>
  <c r="K34" i="9" s="1"/>
  <c r="A34" i="9" s="1"/>
  <c r="AE44" i="14"/>
  <c r="K45" i="9" s="1"/>
  <c r="A45" i="9" s="1"/>
  <c r="AE21" i="14"/>
  <c r="K22" i="9" s="1"/>
  <c r="A22" i="9" s="1"/>
  <c r="AE25" i="14"/>
  <c r="K26" i="9" s="1"/>
  <c r="A26" i="9" s="1"/>
  <c r="AE45" i="14"/>
  <c r="K46" i="9" s="1"/>
  <c r="A46" i="9" s="1"/>
  <c r="AE34" i="14"/>
  <c r="K35" i="9" s="1"/>
  <c r="A35" i="9" s="1"/>
  <c r="AE28" i="14"/>
  <c r="K29" i="9" s="1"/>
  <c r="A29" i="9" s="1"/>
  <c r="AE23" i="14"/>
  <c r="K24" i="9" s="1"/>
  <c r="A24" i="9" s="1"/>
  <c r="AE37" i="14"/>
  <c r="K38" i="9" s="1"/>
  <c r="A38" i="9" s="1"/>
  <c r="AE19" i="14"/>
  <c r="K20" i="9" s="1"/>
  <c r="A20" i="9" s="1"/>
  <c r="AE42" i="14"/>
  <c r="K43" i="9" s="1"/>
  <c r="A43" i="9" s="1"/>
  <c r="AE46" i="14"/>
  <c r="K47" i="9" s="1"/>
  <c r="A47" i="9" s="1"/>
  <c r="B17" i="5"/>
  <c r="N94" i="4" s="1"/>
  <c r="L15" i="14"/>
  <c r="M15" i="14" s="1"/>
  <c r="L94" i="14"/>
  <c r="M94" i="14" s="1"/>
  <c r="L5" i="14"/>
  <c r="M5" i="14" s="1"/>
  <c r="L8" i="14"/>
  <c r="M8" i="14" s="1"/>
  <c r="L22" i="14"/>
  <c r="M22" i="14" s="1"/>
  <c r="I96" i="5"/>
  <c r="H118" i="5"/>
  <c r="I118" i="5"/>
  <c r="K118" i="5"/>
  <c r="L118" i="5" s="1"/>
  <c r="I30" i="5"/>
  <c r="H30" i="5"/>
  <c r="L30" i="5"/>
  <c r="M30" i="5" s="1"/>
  <c r="L58" i="14"/>
  <c r="M58" i="14" s="1"/>
  <c r="L4" i="14"/>
  <c r="M4" i="14" s="1"/>
  <c r="L68" i="14"/>
  <c r="M68" i="14" s="1"/>
  <c r="L69" i="14"/>
  <c r="M69" i="14" s="1"/>
  <c r="L72" i="14"/>
  <c r="M72" i="14" s="1"/>
  <c r="P29" i="8"/>
  <c r="F62" i="8"/>
  <c r="F60" i="8"/>
  <c r="P27" i="8"/>
  <c r="H64" i="5"/>
  <c r="L64" i="5"/>
  <c r="M64" i="5" s="1"/>
  <c r="I64" i="5"/>
  <c r="J64" i="5" s="1"/>
  <c r="H76" i="5"/>
  <c r="L76" i="5"/>
  <c r="M76" i="5" s="1"/>
  <c r="I76" i="5"/>
  <c r="J76" i="5" s="1"/>
  <c r="B9" i="5" s="1"/>
  <c r="N55" i="4" s="1"/>
  <c r="H81" i="5"/>
  <c r="J42" i="5"/>
  <c r="J29" i="5"/>
  <c r="H147" i="5"/>
  <c r="I147" i="5"/>
  <c r="K147" i="5"/>
  <c r="L147" i="5" s="1"/>
  <c r="H137" i="5"/>
  <c r="L99" i="5"/>
  <c r="M99" i="5" s="1"/>
  <c r="J99" i="5"/>
  <c r="I99" i="5"/>
  <c r="B122" i="5"/>
  <c r="A122" i="5"/>
  <c r="Q31" i="11"/>
  <c r="Q32" i="11"/>
  <c r="Q19" i="11"/>
  <c r="P30" i="8"/>
  <c r="F63" i="8"/>
  <c r="L43" i="5"/>
  <c r="M43" i="5" s="1"/>
  <c r="H43" i="5"/>
  <c r="I43" i="5"/>
  <c r="H117" i="5"/>
  <c r="I63" i="5"/>
  <c r="J63" i="5" s="1"/>
  <c r="H63" i="5"/>
  <c r="L63" i="5"/>
  <c r="M63" i="5" s="1"/>
  <c r="F53" i="8"/>
  <c r="P20" i="8"/>
  <c r="Q42" i="11"/>
  <c r="Q16" i="11"/>
  <c r="Q28" i="11"/>
  <c r="Q20" i="11"/>
  <c r="Q24" i="11"/>
  <c r="J101" i="5"/>
  <c r="L101" i="5"/>
  <c r="M101" i="5" s="1"/>
  <c r="I101" i="5"/>
  <c r="H42" i="5"/>
  <c r="I100" i="5"/>
  <c r="L100" i="5"/>
  <c r="M100" i="5" s="1"/>
  <c r="J100" i="5"/>
  <c r="H41" i="5"/>
  <c r="I41" i="5"/>
  <c r="L41" i="5"/>
  <c r="M41" i="5" s="1"/>
  <c r="I31" i="5"/>
  <c r="H31" i="5"/>
  <c r="L31" i="5"/>
  <c r="M31" i="5" s="1"/>
  <c r="I28" i="5"/>
  <c r="H28" i="5"/>
  <c r="L28" i="5"/>
  <c r="M28" i="5" s="1"/>
  <c r="L25" i="14"/>
  <c r="M25" i="14" s="1"/>
  <c r="L90" i="14"/>
  <c r="M90" i="14" s="1"/>
  <c r="L93" i="14"/>
  <c r="M93" i="14" s="1"/>
  <c r="L56" i="14"/>
  <c r="M56" i="14" s="1"/>
  <c r="L66" i="14"/>
  <c r="M66" i="14" s="1"/>
  <c r="L57" i="14"/>
  <c r="M57" i="14" s="1"/>
  <c r="L7" i="14"/>
  <c r="M7" i="14" s="1"/>
  <c r="L83" i="14"/>
  <c r="M83" i="14" s="1"/>
  <c r="L82" i="14"/>
  <c r="M82" i="14" s="1"/>
  <c r="L46" i="14"/>
  <c r="M46" i="14" s="1"/>
  <c r="L53" i="14"/>
  <c r="M53" i="14" s="1"/>
  <c r="L3" i="14"/>
  <c r="M3" i="14" s="1"/>
  <c r="L60" i="14"/>
  <c r="M60" i="14" s="1"/>
  <c r="L6" i="14"/>
  <c r="M6" i="14" s="1"/>
  <c r="L52" i="14"/>
  <c r="M52" i="14" s="1"/>
  <c r="L48" i="14"/>
  <c r="M48" i="14" s="1"/>
  <c r="L17" i="14"/>
  <c r="M17" i="14" s="1"/>
  <c r="L13" i="14"/>
  <c r="M13" i="14" s="1"/>
  <c r="L86" i="14"/>
  <c r="M86" i="14" s="1"/>
  <c r="L47" i="14"/>
  <c r="M47" i="14" s="1"/>
  <c r="L79" i="14"/>
  <c r="M79" i="14" s="1"/>
  <c r="L40" i="14"/>
  <c r="M40" i="14" s="1"/>
  <c r="L29" i="14"/>
  <c r="M29" i="14" s="1"/>
  <c r="S2" i="14" a="1"/>
  <c r="S2" i="14" s="1"/>
  <c r="L2" i="14"/>
  <c r="M2" i="14" s="1"/>
  <c r="L59" i="14"/>
  <c r="M59" i="14" s="1"/>
  <c r="K139" i="5"/>
  <c r="L139" i="5" s="1"/>
  <c r="H139" i="5"/>
  <c r="P22" i="8"/>
  <c r="F55" i="8"/>
  <c r="L23" i="14"/>
  <c r="M23" i="14" s="1"/>
  <c r="L76" i="14"/>
  <c r="M76" i="14" s="1"/>
  <c r="L61" i="14"/>
  <c r="M61" i="14" s="1"/>
  <c r="L36" i="14"/>
  <c r="M36" i="14" s="1"/>
  <c r="L28" i="14"/>
  <c r="M28" i="14" s="1"/>
  <c r="P38" i="8"/>
  <c r="F71" i="8"/>
  <c r="F70" i="8"/>
  <c r="P37" i="8"/>
  <c r="F68" i="8"/>
  <c r="P35" i="8"/>
  <c r="J78" i="5"/>
  <c r="B12" i="5"/>
  <c r="N68" i="4" s="1"/>
  <c r="H130" i="5"/>
  <c r="I130" i="5"/>
  <c r="K130" i="5"/>
  <c r="L130" i="5" s="1"/>
  <c r="H62" i="5"/>
  <c r="D68" i="5" s="1"/>
  <c r="P26" i="8"/>
  <c r="F59" i="8"/>
  <c r="L43" i="14"/>
  <c r="M43" i="14" s="1"/>
  <c r="L41" i="14"/>
  <c r="M41" i="14" s="1"/>
  <c r="L18" i="14"/>
  <c r="M18" i="14" s="1"/>
  <c r="L27" i="14"/>
  <c r="M27" i="14" s="1"/>
  <c r="L31" i="14"/>
  <c r="M31" i="14" s="1"/>
  <c r="L10" i="14"/>
  <c r="M10" i="14" s="1"/>
  <c r="H65" i="5"/>
  <c r="H140" i="5"/>
  <c r="K140" i="5"/>
  <c r="L140" i="5" s="1"/>
  <c r="H29" i="5"/>
  <c r="H44" i="5"/>
  <c r="F57" i="8"/>
  <c r="P24" i="8"/>
  <c r="L35" i="14"/>
  <c r="M35" i="14" s="1"/>
  <c r="B18" i="5" l="1"/>
  <c r="N98" i="4" s="1"/>
  <c r="Y17" i="14"/>
  <c r="X5" i="14"/>
  <c r="Y13" i="14"/>
  <c r="Y22" i="14"/>
  <c r="Y3" i="14"/>
  <c r="X10" i="14"/>
  <c r="W12" i="14"/>
  <c r="X18" i="14"/>
  <c r="X14" i="14"/>
  <c r="Y10" i="14"/>
  <c r="W4" i="14"/>
  <c r="X3" i="14"/>
  <c r="Y14" i="14"/>
  <c r="W3" i="14"/>
  <c r="X8" i="14"/>
  <c r="Y6" i="14"/>
  <c r="Y12" i="14"/>
  <c r="Y19" i="14"/>
  <c r="X12" i="14"/>
  <c r="Y20" i="14"/>
  <c r="X22" i="14"/>
  <c r="W18" i="14"/>
  <c r="X19" i="14"/>
  <c r="W13" i="14"/>
  <c r="Y23" i="14"/>
  <c r="X21" i="14"/>
  <c r="Y11" i="14"/>
  <c r="Y8" i="14"/>
  <c r="Y5" i="14"/>
  <c r="W8" i="14"/>
  <c r="W20" i="14"/>
  <c r="W21" i="14"/>
  <c r="Y18" i="14"/>
  <c r="Y16" i="14"/>
  <c r="W9" i="14"/>
  <c r="W10" i="14"/>
  <c r="W5" i="14"/>
  <c r="X6" i="14"/>
  <c r="X17" i="14"/>
  <c r="Y7" i="14"/>
  <c r="Y4" i="14"/>
  <c r="Y15" i="14"/>
  <c r="X4" i="14"/>
  <c r="X13" i="14"/>
  <c r="X7" i="14"/>
  <c r="W22" i="14"/>
  <c r="W17" i="14"/>
  <c r="X20" i="14"/>
  <c r="W15" i="14"/>
  <c r="W16" i="14"/>
  <c r="X15" i="14"/>
  <c r="W6" i="14"/>
  <c r="X9" i="14"/>
  <c r="W19" i="14"/>
  <c r="X16" i="14"/>
  <c r="W7" i="14"/>
  <c r="W14" i="14"/>
  <c r="Y9" i="14"/>
  <c r="X11" i="14"/>
  <c r="W11" i="14"/>
  <c r="Y21" i="14"/>
  <c r="J43" i="5"/>
  <c r="J30" i="5"/>
  <c r="J44" i="5"/>
  <c r="J31" i="5"/>
  <c r="A55" i="5"/>
  <c r="B55" i="5"/>
  <c r="C55" i="5"/>
  <c r="J41" i="5"/>
  <c r="J28" i="5"/>
  <c r="J27" i="5"/>
  <c r="J40" i="5"/>
  <c r="A68" i="5"/>
  <c r="B6" i="5" s="1"/>
  <c r="N21" i="4" s="1"/>
  <c r="C68" i="5"/>
  <c r="B34" i="5"/>
  <c r="C34" i="5"/>
  <c r="A34" i="5"/>
  <c r="B39" i="12"/>
  <c r="B37" i="12"/>
  <c r="B35" i="12"/>
  <c r="B33" i="12"/>
  <c r="B31" i="12"/>
  <c r="B29" i="12"/>
  <c r="B27" i="12"/>
  <c r="B25" i="12"/>
  <c r="B23" i="12"/>
  <c r="B21" i="12"/>
  <c r="B19" i="12"/>
  <c r="B17" i="12"/>
  <c r="B15" i="12"/>
  <c r="B13" i="12"/>
  <c r="B38" i="12"/>
  <c r="B36" i="12"/>
  <c r="B34" i="12"/>
  <c r="B28" i="12"/>
  <c r="B20" i="12"/>
  <c r="B26" i="12"/>
  <c r="B18" i="12"/>
  <c r="B32" i="12"/>
  <c r="B24" i="12"/>
  <c r="B16" i="12"/>
  <c r="B30" i="12"/>
  <c r="B22" i="12"/>
  <c r="B14" i="12"/>
  <c r="W24" i="14" l="1"/>
  <c r="Y24" i="14"/>
  <c r="B4" i="5"/>
  <c r="N13" i="4" s="1"/>
  <c r="B5" i="5"/>
  <c r="N17" i="4" s="1"/>
  <c r="X24" i="14"/>
  <c r="A77" i="12"/>
  <c r="V37" i="12"/>
  <c r="R37" i="12"/>
  <c r="C37" i="12"/>
  <c r="U37" i="12"/>
  <c r="Q37" i="12"/>
  <c r="T37" i="12"/>
  <c r="P37" i="12"/>
  <c r="S37" i="12"/>
  <c r="D37" i="12"/>
  <c r="A73" i="12"/>
  <c r="V33" i="12"/>
  <c r="R33" i="12"/>
  <c r="C33" i="12"/>
  <c r="U33" i="12"/>
  <c r="Q33" i="12"/>
  <c r="T33" i="12"/>
  <c r="P33" i="12"/>
  <c r="S33" i="12"/>
  <c r="D33" i="12"/>
  <c r="A63" i="12"/>
  <c r="V23" i="12"/>
  <c r="R23" i="12"/>
  <c r="C23" i="12"/>
  <c r="U23" i="12"/>
  <c r="Q23" i="12"/>
  <c r="T23" i="12"/>
  <c r="P23" i="12"/>
  <c r="D23" i="12"/>
  <c r="S23" i="12"/>
  <c r="A71" i="12"/>
  <c r="V31" i="12"/>
  <c r="R31" i="12"/>
  <c r="C31" i="12"/>
  <c r="U31" i="12"/>
  <c r="Q31" i="12"/>
  <c r="T31" i="12"/>
  <c r="P31" i="12"/>
  <c r="D31" i="12"/>
  <c r="S31" i="12"/>
  <c r="T20" i="12"/>
  <c r="P20" i="12"/>
  <c r="A60" i="12"/>
  <c r="S20" i="12"/>
  <c r="D20" i="12"/>
  <c r="V20" i="12"/>
  <c r="R20" i="12"/>
  <c r="C20" i="12"/>
  <c r="U20" i="12"/>
  <c r="Q20" i="12"/>
  <c r="T14" i="12"/>
  <c r="P14" i="12"/>
  <c r="S14" i="12"/>
  <c r="D14" i="12"/>
  <c r="V14" i="12"/>
  <c r="R14" i="12"/>
  <c r="C14" i="12"/>
  <c r="A54" i="12"/>
  <c r="U14" i="12"/>
  <c r="Q14" i="12"/>
  <c r="V15" i="12"/>
  <c r="R15" i="12"/>
  <c r="C15" i="12"/>
  <c r="U15" i="12"/>
  <c r="Q15" i="12"/>
  <c r="T15" i="12"/>
  <c r="P15" i="12"/>
  <c r="A55" i="12"/>
  <c r="D15" i="12"/>
  <c r="S15" i="12"/>
  <c r="V13" i="12"/>
  <c r="R13" i="12"/>
  <c r="C13" i="12"/>
  <c r="U13" i="12"/>
  <c r="Q13" i="12"/>
  <c r="T13" i="12"/>
  <c r="P13" i="12"/>
  <c r="A53" i="12"/>
  <c r="S13" i="12"/>
  <c r="D13" i="12"/>
  <c r="A67" i="12"/>
  <c r="V27" i="12"/>
  <c r="R27" i="12"/>
  <c r="C27" i="12"/>
  <c r="U27" i="12"/>
  <c r="Q27" i="12"/>
  <c r="T27" i="12"/>
  <c r="P27" i="12"/>
  <c r="S27" i="12"/>
  <c r="D27" i="12"/>
  <c r="V17" i="12"/>
  <c r="R17" i="12"/>
  <c r="C17" i="12"/>
  <c r="U17" i="12"/>
  <c r="Q17" i="12"/>
  <c r="T17" i="12"/>
  <c r="P17" i="12"/>
  <c r="A57" i="12"/>
  <c r="S17" i="12"/>
  <c r="D17" i="12"/>
  <c r="A74" i="12"/>
  <c r="T34" i="12"/>
  <c r="P34" i="12"/>
  <c r="S34" i="12"/>
  <c r="D34" i="12"/>
  <c r="V34" i="12"/>
  <c r="R34" i="12"/>
  <c r="C34" i="12"/>
  <c r="U34" i="12"/>
  <c r="Q34" i="12"/>
  <c r="A66" i="12"/>
  <c r="T26" i="12"/>
  <c r="P26" i="12"/>
  <c r="S26" i="12"/>
  <c r="D26" i="12"/>
  <c r="V26" i="12"/>
  <c r="R26" i="12"/>
  <c r="C26" i="12"/>
  <c r="Q26" i="12"/>
  <c r="U26" i="12"/>
  <c r="A75" i="12"/>
  <c r="V35" i="12"/>
  <c r="R35" i="12"/>
  <c r="C35" i="12"/>
  <c r="U35" i="12"/>
  <c r="Q35" i="12"/>
  <c r="T35" i="12"/>
  <c r="P35" i="12"/>
  <c r="S35" i="12"/>
  <c r="D35" i="12"/>
  <c r="V25" i="12"/>
  <c r="R25" i="12"/>
  <c r="C25" i="12"/>
  <c r="U25" i="12"/>
  <c r="Q25" i="12"/>
  <c r="A65" i="12"/>
  <c r="T25" i="12"/>
  <c r="P25" i="12"/>
  <c r="S25" i="12"/>
  <c r="D25" i="12"/>
  <c r="A61" i="12"/>
  <c r="V21" i="12"/>
  <c r="R21" i="12"/>
  <c r="C21" i="12"/>
  <c r="U21" i="12"/>
  <c r="Q21" i="12"/>
  <c r="T21" i="12"/>
  <c r="P21" i="12"/>
  <c r="S21" i="12"/>
  <c r="D21" i="12"/>
  <c r="A78" i="12"/>
  <c r="T38" i="12"/>
  <c r="P38" i="12"/>
  <c r="S38" i="12"/>
  <c r="D38" i="12"/>
  <c r="V38" i="12"/>
  <c r="R38" i="12"/>
  <c r="C38" i="12"/>
  <c r="U38" i="12"/>
  <c r="Q38" i="12"/>
  <c r="A64" i="12"/>
  <c r="T24" i="12"/>
  <c r="P24" i="12"/>
  <c r="S24" i="12"/>
  <c r="D24" i="12"/>
  <c r="V24" i="12"/>
  <c r="R24" i="12"/>
  <c r="C24" i="12"/>
  <c r="U24" i="12"/>
  <c r="Q24" i="12"/>
  <c r="T18" i="12"/>
  <c r="P18" i="12"/>
  <c r="S18" i="12"/>
  <c r="D18" i="12"/>
  <c r="V18" i="12"/>
  <c r="R18" i="12"/>
  <c r="C18" i="12"/>
  <c r="A58" i="12"/>
  <c r="Q18" i="12"/>
  <c r="U18" i="12"/>
  <c r="A69" i="12"/>
  <c r="V29" i="12"/>
  <c r="R29" i="12"/>
  <c r="C29" i="12"/>
  <c r="U29" i="12"/>
  <c r="Q29" i="12"/>
  <c r="T29" i="12"/>
  <c r="P29" i="12"/>
  <c r="S29" i="12"/>
  <c r="D29" i="12"/>
  <c r="V19" i="12"/>
  <c r="R19" i="12"/>
  <c r="C19" i="12"/>
  <c r="U19" i="12"/>
  <c r="Q19" i="12"/>
  <c r="T19" i="12"/>
  <c r="P19" i="12"/>
  <c r="A59" i="12"/>
  <c r="S19" i="12"/>
  <c r="D19" i="12"/>
  <c r="T16" i="12"/>
  <c r="P16" i="12"/>
  <c r="S16" i="12"/>
  <c r="D16" i="12"/>
  <c r="V16" i="12"/>
  <c r="R16" i="12"/>
  <c r="C16" i="12"/>
  <c r="A56" i="12"/>
  <c r="U16" i="12"/>
  <c r="Q16" i="12"/>
  <c r="A68" i="12"/>
  <c r="T28" i="12"/>
  <c r="P28" i="12"/>
  <c r="S28" i="12"/>
  <c r="D28" i="12"/>
  <c r="V28" i="12"/>
  <c r="R28" i="12"/>
  <c r="C28" i="12"/>
  <c r="U28" i="12"/>
  <c r="Q28" i="12"/>
  <c r="A62" i="12"/>
  <c r="T22" i="12"/>
  <c r="P22" i="12"/>
  <c r="S22" i="12"/>
  <c r="D22" i="12"/>
  <c r="V22" i="12"/>
  <c r="R22" i="12"/>
  <c r="C22" i="12"/>
  <c r="U22" i="12"/>
  <c r="Q22" i="12"/>
  <c r="A79" i="12"/>
  <c r="V39" i="12"/>
  <c r="R39" i="12"/>
  <c r="C39" i="12"/>
  <c r="U39" i="12"/>
  <c r="Q39" i="12"/>
  <c r="T39" i="12"/>
  <c r="P39" i="12"/>
  <c r="S39" i="12"/>
  <c r="D39" i="12"/>
  <c r="A72" i="12"/>
  <c r="T32" i="12"/>
  <c r="P32" i="12"/>
  <c r="S32" i="12"/>
  <c r="D32" i="12"/>
  <c r="V32" i="12"/>
  <c r="R32" i="12"/>
  <c r="C32" i="12"/>
  <c r="U32" i="12"/>
  <c r="Q32" i="12"/>
  <c r="A76" i="12"/>
  <c r="T36" i="12"/>
  <c r="P36" i="12"/>
  <c r="S36" i="12"/>
  <c r="D36" i="12"/>
  <c r="V36" i="12"/>
  <c r="R36" i="12"/>
  <c r="C36" i="12"/>
  <c r="U36" i="12"/>
  <c r="Q36" i="12"/>
  <c r="A70" i="12"/>
  <c r="T30" i="12"/>
  <c r="P30" i="12"/>
  <c r="S30" i="12"/>
  <c r="D30" i="12"/>
  <c r="V30" i="12"/>
  <c r="R30" i="12"/>
  <c r="C30" i="12"/>
  <c r="U30" i="12"/>
  <c r="Q30" i="12"/>
  <c r="AB70" i="12" l="1"/>
  <c r="X70" i="12"/>
  <c r="T70" i="12"/>
  <c r="P70" i="12"/>
  <c r="L70" i="12"/>
  <c r="H70" i="12"/>
  <c r="D70" i="12"/>
  <c r="AA70" i="12"/>
  <c r="V70" i="12"/>
  <c r="Q70" i="12"/>
  <c r="K70" i="12"/>
  <c r="F70" i="12"/>
  <c r="Y70" i="12"/>
  <c r="R70" i="12"/>
  <c r="J70" i="12"/>
  <c r="C70" i="12"/>
  <c r="W70" i="12"/>
  <c r="O70" i="12"/>
  <c r="I70" i="12"/>
  <c r="B70" i="12"/>
  <c r="U70" i="12"/>
  <c r="N70" i="12"/>
  <c r="G70" i="12"/>
  <c r="S70" i="12"/>
  <c r="M70" i="12"/>
  <c r="E70" i="12"/>
  <c r="Z70" i="12"/>
  <c r="AA62" i="12"/>
  <c r="W62" i="12"/>
  <c r="S62" i="12"/>
  <c r="O62" i="12"/>
  <c r="K62" i="12"/>
  <c r="G62" i="12"/>
  <c r="C62" i="12"/>
  <c r="Z62" i="12"/>
  <c r="V62" i="12"/>
  <c r="R62" i="12"/>
  <c r="N62" i="12"/>
  <c r="J62" i="12"/>
  <c r="F62" i="12"/>
  <c r="B62" i="12"/>
  <c r="Y62" i="12"/>
  <c r="U62" i="12"/>
  <c r="Q62" i="12"/>
  <c r="M62" i="12"/>
  <c r="I62" i="12"/>
  <c r="E62" i="12"/>
  <c r="AB62" i="12"/>
  <c r="L62" i="12"/>
  <c r="X62" i="12"/>
  <c r="H62" i="12"/>
  <c r="T62" i="12"/>
  <c r="D62" i="12"/>
  <c r="P62" i="12"/>
  <c r="AB69" i="12"/>
  <c r="X69" i="12"/>
  <c r="T69" i="12"/>
  <c r="P69" i="12"/>
  <c r="L69" i="12"/>
  <c r="H69" i="12"/>
  <c r="D69" i="12"/>
  <c r="W69" i="12"/>
  <c r="R69" i="12"/>
  <c r="M69" i="12"/>
  <c r="G69" i="12"/>
  <c r="B69" i="12"/>
  <c r="Y69" i="12"/>
  <c r="Q69" i="12"/>
  <c r="J69" i="12"/>
  <c r="C69" i="12"/>
  <c r="V69" i="12"/>
  <c r="O69" i="12"/>
  <c r="I69" i="12"/>
  <c r="AA69" i="12"/>
  <c r="U69" i="12"/>
  <c r="N69" i="12"/>
  <c r="F69" i="12"/>
  <c r="S69" i="12"/>
  <c r="K69" i="12"/>
  <c r="E69" i="12"/>
  <c r="Z69" i="12"/>
  <c r="AA58" i="12"/>
  <c r="W58" i="12"/>
  <c r="S58" i="12"/>
  <c r="O58" i="12"/>
  <c r="K58" i="12"/>
  <c r="G58" i="12"/>
  <c r="Z58" i="12"/>
  <c r="V58" i="12"/>
  <c r="R58" i="12"/>
  <c r="N58" i="12"/>
  <c r="J58" i="12"/>
  <c r="F58" i="12"/>
  <c r="AB58" i="12"/>
  <c r="T58" i="12"/>
  <c r="L58" i="12"/>
  <c r="D58" i="12"/>
  <c r="Y58" i="12"/>
  <c r="Q58" i="12"/>
  <c r="I58" i="12"/>
  <c r="C58" i="12"/>
  <c r="X58" i="12"/>
  <c r="P58" i="12"/>
  <c r="H58" i="12"/>
  <c r="B58" i="12"/>
  <c r="U58" i="12"/>
  <c r="M58" i="12"/>
  <c r="E58" i="12"/>
  <c r="AA61" i="12"/>
  <c r="W61" i="12"/>
  <c r="S61" i="12"/>
  <c r="O61" i="12"/>
  <c r="K61" i="12"/>
  <c r="G61" i="12"/>
  <c r="C61" i="12"/>
  <c r="Z61" i="12"/>
  <c r="V61" i="12"/>
  <c r="R61" i="12"/>
  <c r="N61" i="12"/>
  <c r="J61" i="12"/>
  <c r="F61" i="12"/>
  <c r="B61" i="12"/>
  <c r="Y61" i="12"/>
  <c r="U61" i="12"/>
  <c r="Q61" i="12"/>
  <c r="M61" i="12"/>
  <c r="I61" i="12"/>
  <c r="E61" i="12"/>
  <c r="X61" i="12"/>
  <c r="H61" i="12"/>
  <c r="T61" i="12"/>
  <c r="D61" i="12"/>
  <c r="P61" i="12"/>
  <c r="AB61" i="12"/>
  <c r="L61" i="12"/>
  <c r="AB74" i="12"/>
  <c r="X74" i="12"/>
  <c r="T74" i="12"/>
  <c r="P74" i="12"/>
  <c r="L74" i="12"/>
  <c r="H74" i="12"/>
  <c r="D74" i="12"/>
  <c r="W74" i="12"/>
  <c r="R74" i="12"/>
  <c r="M74" i="12"/>
  <c r="G74" i="12"/>
  <c r="AA74" i="12"/>
  <c r="V74" i="12"/>
  <c r="Q74" i="12"/>
  <c r="K74" i="12"/>
  <c r="F74" i="12"/>
  <c r="Z74" i="12"/>
  <c r="O74" i="12"/>
  <c r="E74" i="12"/>
  <c r="Y74" i="12"/>
  <c r="N74" i="12"/>
  <c r="C74" i="12"/>
  <c r="U74" i="12"/>
  <c r="J74" i="12"/>
  <c r="B74" i="12"/>
  <c r="S74" i="12"/>
  <c r="I74" i="12"/>
  <c r="AB57" i="12"/>
  <c r="X57" i="12"/>
  <c r="T57" i="12"/>
  <c r="P57" i="12"/>
  <c r="L57" i="12"/>
  <c r="H57" i="12"/>
  <c r="D57" i="12"/>
  <c r="AA57" i="12"/>
  <c r="W57" i="12"/>
  <c r="S57" i="12"/>
  <c r="O57" i="12"/>
  <c r="K57" i="12"/>
  <c r="G57" i="12"/>
  <c r="C57" i="12"/>
  <c r="Z57" i="12"/>
  <c r="V57" i="12"/>
  <c r="R57" i="12"/>
  <c r="N57" i="12"/>
  <c r="J57" i="12"/>
  <c r="F57" i="12"/>
  <c r="B57" i="12"/>
  <c r="Y57" i="12"/>
  <c r="U57" i="12"/>
  <c r="Q57" i="12"/>
  <c r="M57" i="12"/>
  <c r="I57" i="12"/>
  <c r="E57" i="12"/>
  <c r="R41" i="12"/>
  <c r="AB54" i="12"/>
  <c r="X54" i="12"/>
  <c r="T54" i="12"/>
  <c r="P54" i="12"/>
  <c r="L54" i="12"/>
  <c r="H54" i="12"/>
  <c r="D54" i="12"/>
  <c r="AA54" i="12"/>
  <c r="W54" i="12"/>
  <c r="S54" i="12"/>
  <c r="O54" i="12"/>
  <c r="K54" i="12"/>
  <c r="G54" i="12"/>
  <c r="C54" i="12"/>
  <c r="Z54" i="12"/>
  <c r="V54" i="12"/>
  <c r="R54" i="12"/>
  <c r="N54" i="12"/>
  <c r="J54" i="12"/>
  <c r="F54" i="12"/>
  <c r="B54" i="12"/>
  <c r="Y54" i="12"/>
  <c r="U54" i="12"/>
  <c r="Q54" i="12"/>
  <c r="M54" i="12"/>
  <c r="I54" i="12"/>
  <c r="E54" i="12"/>
  <c r="AA60" i="12"/>
  <c r="W60" i="12"/>
  <c r="S60" i="12"/>
  <c r="O60" i="12"/>
  <c r="K60" i="12"/>
  <c r="G60" i="12"/>
  <c r="C60" i="12"/>
  <c r="Z60" i="12"/>
  <c r="V60" i="12"/>
  <c r="R60" i="12"/>
  <c r="N60" i="12"/>
  <c r="J60" i="12"/>
  <c r="F60" i="12"/>
  <c r="B60" i="12"/>
  <c r="Y60" i="12"/>
  <c r="U60" i="12"/>
  <c r="T60" i="12"/>
  <c r="L60" i="12"/>
  <c r="D60" i="12"/>
  <c r="Q60" i="12"/>
  <c r="I60" i="12"/>
  <c r="AB60" i="12"/>
  <c r="P60" i="12"/>
  <c r="H60" i="12"/>
  <c r="X60" i="12"/>
  <c r="M60" i="12"/>
  <c r="E60" i="12"/>
  <c r="AA63" i="12"/>
  <c r="W63" i="12"/>
  <c r="S63" i="12"/>
  <c r="O63" i="12"/>
  <c r="K63" i="12"/>
  <c r="G63" i="12"/>
  <c r="C63" i="12"/>
  <c r="Z63" i="12"/>
  <c r="V63" i="12"/>
  <c r="R63" i="12"/>
  <c r="N63" i="12"/>
  <c r="J63" i="12"/>
  <c r="F63" i="12"/>
  <c r="B63" i="12"/>
  <c r="Y63" i="12"/>
  <c r="U63" i="12"/>
  <c r="Q63" i="12"/>
  <c r="M63" i="12"/>
  <c r="I63" i="12"/>
  <c r="E63" i="12"/>
  <c r="P63" i="12"/>
  <c r="AB63" i="12"/>
  <c r="L63" i="12"/>
  <c r="X63" i="12"/>
  <c r="H63" i="12"/>
  <c r="T63" i="12"/>
  <c r="D63" i="12"/>
  <c r="AB79" i="12"/>
  <c r="X79" i="12"/>
  <c r="T79" i="12"/>
  <c r="P79" i="12"/>
  <c r="L79" i="12"/>
  <c r="H79" i="12"/>
  <c r="D79" i="12"/>
  <c r="AA79" i="12"/>
  <c r="V79" i="12"/>
  <c r="Q79" i="12"/>
  <c r="K79" i="12"/>
  <c r="F79" i="12"/>
  <c r="Z79" i="12"/>
  <c r="U79" i="12"/>
  <c r="O79" i="12"/>
  <c r="J79" i="12"/>
  <c r="E79" i="12"/>
  <c r="Y79" i="12"/>
  <c r="N79" i="12"/>
  <c r="C79" i="12"/>
  <c r="W79" i="12"/>
  <c r="M79" i="12"/>
  <c r="B79" i="12"/>
  <c r="S79" i="12"/>
  <c r="I79" i="12"/>
  <c r="R79" i="12"/>
  <c r="G79" i="12"/>
  <c r="AB78" i="12"/>
  <c r="X78" i="12"/>
  <c r="T78" i="12"/>
  <c r="P78" i="12"/>
  <c r="L78" i="12"/>
  <c r="H78" i="12"/>
  <c r="D78" i="12"/>
  <c r="W78" i="12"/>
  <c r="R78" i="12"/>
  <c r="M78" i="12"/>
  <c r="G78" i="12"/>
  <c r="B78" i="12"/>
  <c r="AA78" i="12"/>
  <c r="V78" i="12"/>
  <c r="Q78" i="12"/>
  <c r="K78" i="12"/>
  <c r="F78" i="12"/>
  <c r="U78" i="12"/>
  <c r="J78" i="12"/>
  <c r="S78" i="12"/>
  <c r="I78" i="12"/>
  <c r="Z78" i="12"/>
  <c r="O78" i="12"/>
  <c r="E78" i="12"/>
  <c r="C78" i="12"/>
  <c r="Y78" i="12"/>
  <c r="N78" i="12"/>
  <c r="Z66" i="12"/>
  <c r="V66" i="12"/>
  <c r="R66" i="12"/>
  <c r="N66" i="12"/>
  <c r="J66" i="12"/>
  <c r="F66" i="12"/>
  <c r="B66" i="12"/>
  <c r="Y66" i="12"/>
  <c r="T66" i="12"/>
  <c r="O66" i="12"/>
  <c r="I66" i="12"/>
  <c r="D66" i="12"/>
  <c r="X66" i="12"/>
  <c r="S66" i="12"/>
  <c r="M66" i="12"/>
  <c r="H66" i="12"/>
  <c r="C66" i="12"/>
  <c r="AB66" i="12"/>
  <c r="W66" i="12"/>
  <c r="Q66" i="12"/>
  <c r="L66" i="12"/>
  <c r="G66" i="12"/>
  <c r="AA66" i="12"/>
  <c r="E66" i="12"/>
  <c r="U66" i="12"/>
  <c r="P66" i="12"/>
  <c r="K66" i="12"/>
  <c r="AB55" i="12"/>
  <c r="X55" i="12"/>
  <c r="T55" i="12"/>
  <c r="P55" i="12"/>
  <c r="L55" i="12"/>
  <c r="H55" i="12"/>
  <c r="D55" i="12"/>
  <c r="AA55" i="12"/>
  <c r="W55" i="12"/>
  <c r="S55" i="12"/>
  <c r="O55" i="12"/>
  <c r="K55" i="12"/>
  <c r="G55" i="12"/>
  <c r="C55" i="12"/>
  <c r="Z55" i="12"/>
  <c r="V55" i="12"/>
  <c r="R55" i="12"/>
  <c r="N55" i="12"/>
  <c r="J55" i="12"/>
  <c r="F55" i="12"/>
  <c r="B55" i="12"/>
  <c r="Y55" i="12"/>
  <c r="U55" i="12"/>
  <c r="Q55" i="12"/>
  <c r="M55" i="12"/>
  <c r="I55" i="12"/>
  <c r="E55" i="12"/>
  <c r="AB71" i="12"/>
  <c r="X71" i="12"/>
  <c r="T71" i="12"/>
  <c r="P71" i="12"/>
  <c r="L71" i="12"/>
  <c r="H71" i="12"/>
  <c r="D71" i="12"/>
  <c r="Z71" i="12"/>
  <c r="U71" i="12"/>
  <c r="O71" i="12"/>
  <c r="J71" i="12"/>
  <c r="E71" i="12"/>
  <c r="Y71" i="12"/>
  <c r="R71" i="12"/>
  <c r="K71" i="12"/>
  <c r="C71" i="12"/>
  <c r="W71" i="12"/>
  <c r="Q71" i="12"/>
  <c r="I71" i="12"/>
  <c r="B71" i="12"/>
  <c r="V71" i="12"/>
  <c r="N71" i="12"/>
  <c r="G71" i="12"/>
  <c r="S71" i="12"/>
  <c r="M71" i="12"/>
  <c r="F71" i="12"/>
  <c r="AA71" i="12"/>
  <c r="AB72" i="12"/>
  <c r="X72" i="12"/>
  <c r="T72" i="12"/>
  <c r="P72" i="12"/>
  <c r="L72" i="12"/>
  <c r="H72" i="12"/>
  <c r="D72" i="12"/>
  <c r="Y72" i="12"/>
  <c r="S72" i="12"/>
  <c r="N72" i="12"/>
  <c r="I72" i="12"/>
  <c r="C72" i="12"/>
  <c r="Z72" i="12"/>
  <c r="R72" i="12"/>
  <c r="K72" i="12"/>
  <c r="E72" i="12"/>
  <c r="W72" i="12"/>
  <c r="Q72" i="12"/>
  <c r="J72" i="12"/>
  <c r="B72" i="12"/>
  <c r="V72" i="12"/>
  <c r="O72" i="12"/>
  <c r="G72" i="12"/>
  <c r="U72" i="12"/>
  <c r="M72" i="12"/>
  <c r="F72" i="12"/>
  <c r="AA72" i="12"/>
  <c r="AA59" i="12"/>
  <c r="W59" i="12"/>
  <c r="S59" i="12"/>
  <c r="O59" i="12"/>
  <c r="K59" i="12"/>
  <c r="G59" i="12"/>
  <c r="C59" i="12"/>
  <c r="Z59" i="12"/>
  <c r="V59" i="12"/>
  <c r="R59" i="12"/>
  <c r="N59" i="12"/>
  <c r="J59" i="12"/>
  <c r="F59" i="12"/>
  <c r="B59" i="12"/>
  <c r="X59" i="12"/>
  <c r="P59" i="12"/>
  <c r="H59" i="12"/>
  <c r="U59" i="12"/>
  <c r="M59" i="12"/>
  <c r="E59" i="12"/>
  <c r="AB59" i="12"/>
  <c r="T59" i="12"/>
  <c r="L59" i="12"/>
  <c r="D59" i="12"/>
  <c r="Y59" i="12"/>
  <c r="Q59" i="12"/>
  <c r="I59" i="12"/>
  <c r="Z64" i="12"/>
  <c r="AB64" i="12"/>
  <c r="W64" i="12"/>
  <c r="S64" i="12"/>
  <c r="O64" i="12"/>
  <c r="K64" i="12"/>
  <c r="G64" i="12"/>
  <c r="C64" i="12"/>
  <c r="AA64" i="12"/>
  <c r="V64" i="12"/>
  <c r="R64" i="12"/>
  <c r="N64" i="12"/>
  <c r="J64" i="12"/>
  <c r="F64" i="12"/>
  <c r="B64" i="12"/>
  <c r="Y64" i="12"/>
  <c r="U64" i="12"/>
  <c r="Q64" i="12"/>
  <c r="M64" i="12"/>
  <c r="I64" i="12"/>
  <c r="E64" i="12"/>
  <c r="T64" i="12"/>
  <c r="D64" i="12"/>
  <c r="P64" i="12"/>
  <c r="L64" i="12"/>
  <c r="X64" i="12"/>
  <c r="H64" i="12"/>
  <c r="Z65" i="12"/>
  <c r="V65" i="12"/>
  <c r="R65" i="12"/>
  <c r="N65" i="12"/>
  <c r="J65" i="12"/>
  <c r="F65" i="12"/>
  <c r="B65" i="12"/>
  <c r="AA65" i="12"/>
  <c r="U65" i="12"/>
  <c r="P65" i="12"/>
  <c r="K65" i="12"/>
  <c r="E65" i="12"/>
  <c r="Y65" i="12"/>
  <c r="T65" i="12"/>
  <c r="O65" i="12"/>
  <c r="I65" i="12"/>
  <c r="D65" i="12"/>
  <c r="X65" i="12"/>
  <c r="S65" i="12"/>
  <c r="M65" i="12"/>
  <c r="H65" i="12"/>
  <c r="C65" i="12"/>
  <c r="L65" i="12"/>
  <c r="AB65" i="12"/>
  <c r="G65" i="12"/>
  <c r="W65" i="12"/>
  <c r="Q65" i="12"/>
  <c r="AB75" i="12"/>
  <c r="X75" i="12"/>
  <c r="T75" i="12"/>
  <c r="P75" i="12"/>
  <c r="L75" i="12"/>
  <c r="H75" i="12"/>
  <c r="D75" i="12"/>
  <c r="AA75" i="12"/>
  <c r="V75" i="12"/>
  <c r="Q75" i="12"/>
  <c r="K75" i="12"/>
  <c r="F75" i="12"/>
  <c r="Z75" i="12"/>
  <c r="U75" i="12"/>
  <c r="O75" i="12"/>
  <c r="J75" i="12"/>
  <c r="E75" i="12"/>
  <c r="S75" i="12"/>
  <c r="I75" i="12"/>
  <c r="R75" i="12"/>
  <c r="G75" i="12"/>
  <c r="Y75" i="12"/>
  <c r="N75" i="12"/>
  <c r="C75" i="12"/>
  <c r="B75" i="12"/>
  <c r="W75" i="12"/>
  <c r="M75" i="12"/>
  <c r="AB67" i="12"/>
  <c r="Z67" i="12"/>
  <c r="V67" i="12"/>
  <c r="R67" i="12"/>
  <c r="N67" i="12"/>
  <c r="J67" i="12"/>
  <c r="F67" i="12"/>
  <c r="B67" i="12"/>
  <c r="X67" i="12"/>
  <c r="S67" i="12"/>
  <c r="M67" i="12"/>
  <c r="H67" i="12"/>
  <c r="C67" i="12"/>
  <c r="W67" i="12"/>
  <c r="Q67" i="12"/>
  <c r="L67" i="12"/>
  <c r="G67" i="12"/>
  <c r="AA67" i="12"/>
  <c r="U67" i="12"/>
  <c r="P67" i="12"/>
  <c r="K67" i="12"/>
  <c r="E67" i="12"/>
  <c r="T67" i="12"/>
  <c r="O67" i="12"/>
  <c r="I67" i="12"/>
  <c r="Y67" i="12"/>
  <c r="D67" i="12"/>
  <c r="AB53" i="12"/>
  <c r="X53" i="12"/>
  <c r="T53" i="12"/>
  <c r="P53" i="12"/>
  <c r="L53" i="12"/>
  <c r="H53" i="12"/>
  <c r="D53" i="12"/>
  <c r="AA53" i="12"/>
  <c r="W53" i="12"/>
  <c r="S53" i="12"/>
  <c r="O53" i="12"/>
  <c r="K53" i="12"/>
  <c r="G53" i="12"/>
  <c r="C53" i="12"/>
  <c r="Z53" i="12"/>
  <c r="V53" i="12"/>
  <c r="R53" i="12"/>
  <c r="N53" i="12"/>
  <c r="J53" i="12"/>
  <c r="F53" i="12"/>
  <c r="B53" i="12"/>
  <c r="Y53" i="12"/>
  <c r="U53" i="12"/>
  <c r="Q53" i="12"/>
  <c r="M53" i="12"/>
  <c r="I53" i="12"/>
  <c r="E53" i="12"/>
  <c r="AB77" i="12"/>
  <c r="X77" i="12"/>
  <c r="T77" i="12"/>
  <c r="P77" i="12"/>
  <c r="L77" i="12"/>
  <c r="H77" i="12"/>
  <c r="D77" i="12"/>
  <c r="Y77" i="12"/>
  <c r="S77" i="12"/>
  <c r="N77" i="12"/>
  <c r="I77" i="12"/>
  <c r="C77" i="12"/>
  <c r="W77" i="12"/>
  <c r="R77" i="12"/>
  <c r="M77" i="12"/>
  <c r="G77" i="12"/>
  <c r="B77" i="12"/>
  <c r="AA77" i="12"/>
  <c r="Q77" i="12"/>
  <c r="F77" i="12"/>
  <c r="Z77" i="12"/>
  <c r="O77" i="12"/>
  <c r="E77" i="12"/>
  <c r="V77" i="12"/>
  <c r="K77" i="12"/>
  <c r="U77" i="12"/>
  <c r="J77" i="12"/>
  <c r="AB76" i="12"/>
  <c r="X76" i="12"/>
  <c r="T76" i="12"/>
  <c r="P76" i="12"/>
  <c r="L76" i="12"/>
  <c r="H76" i="12"/>
  <c r="D76" i="12"/>
  <c r="Z76" i="12"/>
  <c r="U76" i="12"/>
  <c r="O76" i="12"/>
  <c r="J76" i="12"/>
  <c r="E76" i="12"/>
  <c r="Y76" i="12"/>
  <c r="S76" i="12"/>
  <c r="N76" i="12"/>
  <c r="I76" i="12"/>
  <c r="C76" i="12"/>
  <c r="W76" i="12"/>
  <c r="M76" i="12"/>
  <c r="B76" i="12"/>
  <c r="V76" i="12"/>
  <c r="K76" i="12"/>
  <c r="R76" i="12"/>
  <c r="G76" i="12"/>
  <c r="Q76" i="12"/>
  <c r="F76" i="12"/>
  <c r="AA76" i="12"/>
  <c r="AB68" i="12"/>
  <c r="X68" i="12"/>
  <c r="T68" i="12"/>
  <c r="P68" i="12"/>
  <c r="L68" i="12"/>
  <c r="H68" i="12"/>
  <c r="D68" i="12"/>
  <c r="Y68" i="12"/>
  <c r="S68" i="12"/>
  <c r="N68" i="12"/>
  <c r="I68" i="12"/>
  <c r="C68" i="12"/>
  <c r="W68" i="12"/>
  <c r="Q68" i="12"/>
  <c r="J68" i="12"/>
  <c r="B68" i="12"/>
  <c r="V68" i="12"/>
  <c r="O68" i="12"/>
  <c r="G68" i="12"/>
  <c r="AA68" i="12"/>
  <c r="U68" i="12"/>
  <c r="M68" i="12"/>
  <c r="F68" i="12"/>
  <c r="R68" i="12"/>
  <c r="K68" i="12"/>
  <c r="E68" i="12"/>
  <c r="Z68" i="12"/>
  <c r="AB56" i="12"/>
  <c r="X56" i="12"/>
  <c r="T56" i="12"/>
  <c r="P56" i="12"/>
  <c r="L56" i="12"/>
  <c r="H56" i="12"/>
  <c r="D56" i="12"/>
  <c r="AA56" i="12"/>
  <c r="W56" i="12"/>
  <c r="S56" i="12"/>
  <c r="O56" i="12"/>
  <c r="K56" i="12"/>
  <c r="G56" i="12"/>
  <c r="C56" i="12"/>
  <c r="Z56" i="12"/>
  <c r="V56" i="12"/>
  <c r="R56" i="12"/>
  <c r="N56" i="12"/>
  <c r="J56" i="12"/>
  <c r="F56" i="12"/>
  <c r="B56" i="12"/>
  <c r="Y56" i="12"/>
  <c r="U56" i="12"/>
  <c r="Q56" i="12"/>
  <c r="M56" i="12"/>
  <c r="I56" i="12"/>
  <c r="E56" i="12"/>
  <c r="P41" i="12"/>
  <c r="AB73" i="12"/>
  <c r="X73" i="12"/>
  <c r="T73" i="12"/>
  <c r="P73" i="12"/>
  <c r="L73" i="12"/>
  <c r="H73" i="12"/>
  <c r="D73" i="12"/>
  <c r="W73" i="12"/>
  <c r="R73" i="12"/>
  <c r="M73" i="12"/>
  <c r="G73" i="12"/>
  <c r="B73" i="12"/>
  <c r="Z73" i="12"/>
  <c r="S73" i="12"/>
  <c r="K73" i="12"/>
  <c r="E73" i="12"/>
  <c r="Y73" i="12"/>
  <c r="Q73" i="12"/>
  <c r="J73" i="12"/>
  <c r="C73" i="12"/>
  <c r="V73" i="12"/>
  <c r="O73" i="12"/>
  <c r="I73" i="12"/>
  <c r="U73" i="12"/>
  <c r="N73" i="12"/>
  <c r="F73" i="12"/>
  <c r="AA73"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<sst xmlns="http://schemas.openxmlformats.org/spreadsheetml/2006/main" count="9581" uniqueCount="1808">
  <si>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</si>
  <si>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</si>
  <si>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</si>
  <si>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</si>
  <si>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</si>
  <si>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</si>
  <si>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</si>
  <si>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</si>
  <si>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</si>
  <si>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</si>
  <si>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</si>
  <si>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</si>
  <si>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</si>
  <si>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</si>
  <si>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</si>
  <si>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</si>
  <si>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</si>
  <si>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</si>
  <si>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</si>
  <si>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</si>
  <si>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</si>
  <si>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</si>
  <si>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</si>
  <si>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</si>
  <si>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</si>
  <si>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</si>
  <si>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</si>
  <si>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</si>
  <si>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</si>
  <si>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</si>
  <si>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</si>
  <si>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</si>
  <si>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</si>
  <si>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</si>
  <si>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</si>
  <si>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</si>
  <si>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</si>
  <si>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</si>
  <si>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</si>
  <si>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</si>
  <si>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</si>
  <si>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</si>
  <si>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</si>
  <si>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</si>
  <si>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</si>
  <si>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</si>
  <si>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</si>
  <si>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</si>
  <si>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</si>
  <si>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</si>
  <si>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</si>
  <si>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</si>
  <si>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</si>
  <si>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</si>
  <si>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</si>
  <si>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</si>
  <si>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</si>
  <si>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</si>
  <si>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</si>
  <si>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</si>
  <si>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</si>
  <si>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</si>
  <si>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</si>
  <si>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</si>
  <si>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</si>
  <si>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</si>
  <si>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</si>
  <si>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</si>
  <si>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</si>
  <si>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</si>
  <si>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</si>
  <si>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</si>
  <si>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</si>
  <si>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</si>
  <si>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</si>
  <si>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</si>
  <si>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</si>
  <si>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</si>
  <si>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</si>
  <si>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</si>
  <si>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</si>
  <si>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</si>
  <si>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</si>
  <si>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</si>
  <si>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</si>
  <si>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</si>
  <si>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</si>
  <si>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</si>
  <si>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</si>
  <si>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</si>
  <si>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</si>
  <si>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</si>
  <si>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</si>
  <si>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</si>
  <si>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</si>
  <si>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</si>
  <si>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</si>
  <si>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</si>
  <si>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</si>
  <si>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</si>
  <si>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</si>
  <si>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</si>
  <si>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</si>
  <si>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</si>
  <si>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</si>
  <si>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</si>
  <si>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</si>
  <si>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</si>
  <si>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</si>
  <si>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</si>
  <si>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</si>
  <si>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</si>
  <si>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</si>
  <si>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</si>
  <si>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</si>
  <si>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</si>
  <si>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</si>
  <si>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</si>
  <si>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</si>
  <si>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</si>
  <si>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</si>
  <si>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</si>
  <si>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</si>
  <si>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</si>
  <si>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</si>
  <si>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</si>
  <si>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</si>
  <si>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</si>
  <si>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</si>
  <si>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</si>
  <si>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</si>
  <si>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</si>
  <si>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</si>
  <si>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</si>
  <si>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</si>
  <si>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</si>
  <si>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</si>
  <si>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</si>
  <si>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</si>
  <si>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</si>
  <si>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</si>
  <si>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</si>
  <si>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</si>
  <si>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</si>
  <si>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</si>
  <si>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</si>
  <si>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</si>
  <si>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</si>
  <si>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</si>
  <si>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</si>
  <si>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</si>
  <si>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</si>
  <si>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</si>
  <si>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</si>
  <si>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</si>
  <si>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</si>
  <si>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</si>
  <si>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</si>
  <si>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</si>
  <si>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</si>
  <si>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</si>
  <si>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</si>
  <si>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</si>
  <si>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</si>
  <si>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</si>
  <si>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</si>
  <si>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</si>
  <si>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</si>
  <si>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</si>
  <si>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</si>
  <si>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</si>
  <si>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</si>
  <si>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</si>
  <si>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</si>
  <si>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</si>
  <si>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</si>
  <si>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</si>
  <si>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</si>
  <si>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</si>
  <si>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</si>
  <si>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</si>
  <si>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</si>
  <si>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</si>
  <si>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</si>
  <si>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</si>
  <si>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</si>
  <si>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</si>
  <si>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</si>
  <si>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</si>
  <si>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</si>
  <si>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</si>
  <si>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</si>
  <si>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</si>
  <si>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</si>
  <si>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</si>
  <si>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</si>
  <si>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</si>
  <si>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</si>
  <si>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</si>
  <si>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</si>
  <si>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</si>
  <si>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</si>
  <si>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</si>
  <si>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</si>
  <si>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</si>
  <si>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</si>
  <si>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</si>
  <si>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</si>
  <si>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</si>
  <si>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</si>
  <si>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</si>
  <si>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</si>
  <si>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</si>
  <si>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</si>
  <si>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</si>
  <si>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</si>
  <si>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</si>
  <si>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</si>
  <si>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</si>
  <si>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</si>
  <si>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</si>
  <si>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</si>
  <si>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</si>
  <si>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</si>
  <si>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</si>
  <si>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</si>
  <si>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</si>
  <si>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</si>
  <si>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</si>
  <si>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</si>
  <si>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</si>
  <si>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</si>
  <si>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</si>
  <si>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</si>
  <si>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</si>
  <si>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</si>
  <si>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</si>
  <si>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</si>
  <si>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</si>
  <si>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</si>
  <si>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</si>
  <si>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</si>
  <si>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</si>
  <si>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</si>
  <si>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</si>
  <si>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</si>
  <si>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</si>
  <si>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</si>
  <si>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</si>
  <si>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</si>
  <si>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</si>
  <si>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</si>
  <si>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</si>
  <si>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</si>
  <si>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</si>
  <si>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</si>
  <si>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</si>
  <si>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</si>
  <si>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</si>
  <si>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</si>
  <si>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</si>
  <si>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</si>
  <si>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</si>
  <si>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</si>
  <si>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</si>
  <si>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</si>
  <si>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</si>
  <si>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</si>
  <si>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</si>
  <si>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</si>
  <si>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</si>
  <si>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</si>
  <si>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</si>
  <si>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</si>
  <si>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</si>
  <si>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</si>
  <si>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</si>
  <si>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</si>
  <si>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</si>
  <si>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</si>
  <si>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</si>
  <si>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</si>
  <si>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</si>
  <si>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</si>
  <si>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</si>
  <si>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</si>
  <si>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</si>
  <si>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</si>
  <si>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</si>
  <si>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</si>
  <si>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</si>
  <si>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</si>
  <si>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</si>
  <si>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</si>
  <si>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</si>
  <si>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</si>
  <si>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</si>
  <si>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</si>
  <si>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</si>
  <si>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</si>
  <si>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</si>
  <si>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</si>
  <si>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</si>
  <si>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</si>
  <si>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</si>
  <si>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</si>
  <si>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</si>
  <si>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</si>
  <si>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</si>
  <si>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</si>
  <si>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</si>
  <si>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</si>
  <si>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</si>
  <si>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</si>
  <si>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</si>
  <si>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</si>
  <si>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</si>
  <si>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</si>
  <si>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</si>
  <si>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</si>
  <si>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</si>
  <si>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</si>
  <si>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</si>
  <si>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</si>
  <si>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</si>
  <si>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</si>
  <si>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</si>
  <si>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</si>
  <si>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</si>
  <si>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</si>
  <si>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</si>
  <si>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</si>
  <si>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</si>
  <si>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</si>
  <si>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</si>
  <si>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</si>
  <si>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</si>
  <si>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</si>
  <si>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</si>
  <si>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</si>
  <si>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</si>
  <si>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</si>
  <si>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</si>
  <si>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</si>
  <si>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</si>
  <si>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</si>
  <si>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</si>
  <si>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</si>
  <si>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</si>
  <si>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</si>
  <si>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</si>
  <si>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</si>
  <si>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</si>
  <si>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</si>
  <si>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</si>
  <si>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</si>
  <si>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</si>
  <si>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</si>
  <si>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</si>
  <si>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</si>
  <si>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</si>
  <si>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</si>
  <si>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</si>
  <si>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</si>
  <si>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</si>
  <si>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</si>
  <si>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</si>
  <si>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</si>
  <si>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</si>
  <si>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</si>
  <si>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</si>
  <si>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</si>
  <si>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</si>
  <si>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</si>
  <si>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</si>
  <si>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</si>
  <si>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</si>
  <si>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</si>
  <si>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</si>
  <si>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</si>
  <si>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</si>
  <si>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</si>
  <si>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</si>
  <si>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</si>
  <si>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</si>
  <si>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</si>
  <si>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</si>
  <si>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</si>
  <si>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</si>
  <si>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</si>
  <si>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</si>
  <si>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</si>
  <si>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</si>
  <si>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</si>
  <si>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</si>
  <si>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</si>
  <si>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</si>
  <si>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</si>
  <si>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</si>
  <si>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</si>
  <si>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</si>
  <si>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</si>
  <si>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</si>
  <si>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</si>
  <si>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</si>
  <si>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</si>
  <si>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</si>
  <si>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</si>
  <si>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</si>
  <si>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</si>
  <si>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</si>
  <si>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</si>
  <si>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</si>
  <si>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</si>
  <si>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</si>
  <si>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</si>
  <si>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</si>
  <si>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</si>
  <si>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</si>
  <si>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</si>
  <si>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</si>
  <si>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</si>
  <si>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</si>
  <si>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</si>
  <si>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</si>
  <si>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</si>
  <si>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</si>
  <si>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</si>
  <si>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</si>
  <si>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</si>
  <si>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</si>
  <si>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</si>
  <si>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</si>
  <si>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</si>
  <si>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</si>
  <si>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</si>
  <si>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</si>
  <si>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</si>
  <si>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</si>
  <si>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</si>
  <si>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</si>
  <si>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</si>
  <si>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</si>
  <si>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</si>
  <si>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</si>
  <si>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</si>
  <si>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</si>
  <si>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</si>
  <si>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</si>
  <si>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</si>
  <si>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</si>
  <si>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</si>
  <si>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</si>
  <si>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</si>
  <si>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</si>
  <si>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</si>
  <si>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</si>
  <si>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</si>
  <si>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</si>
  <si>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</si>
  <si>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</si>
  <si>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</si>
  <si>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</si>
  <si>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</si>
  <si>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</si>
  <si>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</si>
  <si>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</si>
  <si>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</si>
  <si>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</si>
  <si>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</si>
  <si>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</si>
  <si>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</si>
  <si>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</si>
  <si>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</si>
  <si>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</si>
  <si>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</si>
  <si>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</si>
  <si>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</si>
  <si>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</si>
  <si>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</si>
  <si>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</si>
  <si>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</si>
  <si>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</si>
  <si>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</si>
  <si>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</si>
  <si>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</si>
  <si>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</si>
  <si>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</si>
  <si>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</si>
  <si>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</si>
  <si>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</si>
  <si>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</si>
  <si>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</si>
  <si>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</si>
  <si>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</si>
  <si>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</si>
  <si>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</si>
  <si>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</si>
  <si>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</si>
  <si>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</si>
  <si>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</si>
  <si>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</si>
  <si>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</si>
  <si>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</si>
  <si>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</si>
  <si>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</si>
  <si>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</si>
  <si>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</si>
  <si>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</si>
  <si>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</si>
  <si>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</si>
  <si>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</si>
  <si>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</si>
  <si>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</si>
  <si>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</si>
  <si>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</si>
  <si>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</si>
  <si>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</si>
  <si>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</si>
  <si>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</si>
  <si>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</si>
  <si>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</si>
  <si>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</si>
  <si>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</si>
  <si>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</si>
  <si>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</si>
  <si>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</si>
  <si>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</si>
  <si>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</si>
  <si>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</si>
  <si>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</si>
  <si>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</si>
  <si>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</si>
  <si>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</si>
  <si>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</si>
  <si>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</si>
  <si>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</si>
  <si>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</si>
  <si>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</si>
  <si>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</si>
  <si>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</si>
  <si>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</si>
  <si>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</si>
  <si>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</si>
  <si>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</si>
  <si>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</si>
  <si>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</si>
  <si>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</si>
  <si>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</si>
  <si>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</si>
  <si>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</si>
  <si>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</si>
  <si>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</si>
  <si>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</si>
  <si>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</si>
  <si>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</si>
  <si>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</si>
  <si>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</si>
  <si>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</si>
  <si>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</si>
  <si>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</si>
  <si>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</si>
  <si>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</si>
  <si>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</si>
  <si>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</si>
  <si>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</si>
  <si>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</si>
  <si>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</si>
  <si>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</si>
  <si>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</si>
  <si>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</si>
  <si>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</si>
  <si>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</si>
  <si>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</si>
  <si>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</si>
  <si>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</si>
  <si>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</si>
  <si>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</si>
  <si>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</si>
  <si>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</si>
  <si>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</si>
  <si>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</si>
  <si>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</si>
  <si>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</si>
  <si>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</si>
  <si>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</si>
  <si>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</si>
  <si>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</si>
  <si>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</si>
  <si>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</si>
  <si>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</si>
  <si>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</si>
  <si>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</si>
  <si>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</si>
  <si>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</si>
  <si>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</si>
  <si>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</si>
  <si>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</si>
  <si>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</si>
  <si>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</si>
  <si>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</si>
  <si>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</si>
  <si>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</si>
  <si>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</si>
  <si>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</si>
  <si>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</si>
  <si>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</si>
  <si>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</si>
  <si>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</si>
  <si>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</si>
  <si>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</si>
  <si>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</si>
  <si>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</si>
  <si>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</si>
  <si>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</si>
  <si>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</si>
  <si>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</si>
  <si>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</si>
  <si>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</si>
  <si>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</si>
  <si>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</si>
  <si>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</si>
  <si>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</si>
  <si>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</si>
  <si>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</si>
  <si>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</si>
  <si>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</si>
  <si>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</si>
  <si>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</si>
  <si>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</si>
  <si>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</si>
  <si>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</si>
  <si>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</si>
  <si>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</si>
  <si>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</si>
  <si>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</si>
  <si>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</si>
  <si>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</si>
  <si>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</si>
  <si>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</si>
  <si>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</si>
  <si>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</si>
  <si>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</si>
  <si>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</si>
  <si>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</si>
  <si>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</si>
  <si>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</si>
  <si>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</si>
  <si>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</si>
  <si>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</si>
  <si>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</si>
  <si>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</si>
  <si>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</si>
  <si>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</si>
  <si>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</si>
  <si>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</si>
  <si>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</si>
  <si>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</si>
  <si>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</si>
  <si>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</si>
  <si>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</si>
  <si>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</si>
  <si>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</si>
  <si>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</si>
  <si>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</si>
  <si>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</si>
  <si>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</si>
  <si>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</si>
  <si>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</si>
  <si>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</si>
  <si>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</si>
  <si>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</si>
  <si>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</si>
  <si>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</si>
  <si>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</si>
  <si>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</si>
  <si>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</si>
  <si>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</si>
  <si>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</si>
  <si>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</si>
  <si>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</si>
  <si>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</si>
  <si>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</si>
  <si>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</si>
  <si>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</si>
  <si>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</si>
  <si>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</si>
  <si>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</si>
  <si>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</si>
  <si>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</si>
  <si>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</si>
  <si>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</si>
  <si>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</si>
  <si>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</si>
  <si>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</si>
  <si>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</si>
  <si>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</si>
  <si>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</si>
  <si>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</si>
  <si>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</si>
  <si>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</si>
  <si>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</si>
  <si>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</si>
  <si>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</si>
  <si>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</si>
  <si>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</si>
  <si>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</si>
  <si>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</si>
  <si>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</si>
  <si>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</si>
  <si>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</si>
  <si>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</si>
  <si>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</si>
  <si>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</si>
  <si>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</si>
  <si>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</si>
  <si>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</si>
  <si>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</si>
  <si>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</si>
  <si>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</si>
  <si>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</si>
  <si>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</si>
  <si>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</si>
  <si>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</si>
  <si>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</si>
  <si>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</si>
  <si>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</si>
  <si>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</si>
  <si>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</si>
  <si>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</si>
  <si>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</si>
  <si>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</si>
  <si>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</si>
  <si>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</si>
  <si>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</si>
  <si>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</si>
  <si>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</si>
  <si>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</si>
  <si>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</si>
  <si>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</si>
  <si>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</si>
  <si>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</si>
  <si>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</si>
  <si>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</si>
  <si>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</si>
  <si>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</si>
  <si>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</si>
  <si>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</si>
  <si>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</si>
  <si>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</si>
  <si>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</si>
  <si>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</si>
  <si>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</si>
  <si>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</si>
  <si>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</si>
  <si>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</si>
  <si>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</si>
  <si>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</si>
  <si>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</si>
  <si>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</si>
  <si>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</si>
  <si>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</si>
  <si>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</si>
  <si>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</si>
  <si>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</si>
  <si>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</si>
  <si>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</si>
  <si>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</si>
  <si>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</si>
  <si>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</si>
  <si>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</si>
  <si>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</si>
  <si>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</si>
  <si>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</si>
  <si>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</si>
  <si>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</si>
  <si>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</si>
  <si>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</si>
  <si>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</si>
  <si>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</si>
  <si>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</si>
  <si>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</si>
  <si>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</si>
  <si>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</si>
  <si>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</si>
  <si>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</si>
  <si>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</si>
  <si>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</si>
  <si>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</si>
  <si>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</si>
  <si>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</si>
  <si>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</si>
  <si>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</si>
  <si>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</si>
  <si>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</si>
  <si>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</si>
  <si>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</si>
  <si>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</si>
  <si>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</si>
  <si>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</si>
  <si>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</si>
  <si>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</si>
  <si>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</si>
  <si>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</si>
  <si>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</si>
  <si>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</si>
  <si>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</si>
  <si>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</si>
  <si>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</si>
  <si>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</si>
  <si>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</si>
  <si>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</si>
  <si>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</si>
  <si>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</si>
  <si>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</si>
  <si>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</si>
  <si>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</si>
  <si>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</si>
  <si>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</si>
  <si>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</si>
  <si>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</si>
  <si>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</si>
  <si>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</si>
  <si>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</si>
  <si>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</si>
  <si>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</si>
  <si>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</si>
  <si>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</si>
  <si>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</si>
  <si>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</si>
  <si>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</si>
  <si>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</si>
  <si>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</si>
  <si>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</si>
  <si>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</si>
  <si>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</si>
  <si>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</si>
  <si>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</si>
  <si>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</si>
  <si>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</si>
  <si>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</si>
  <si>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</si>
  <si>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</si>
  <si>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</si>
  <si>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</si>
  <si>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</si>
  <si>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</si>
  <si>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</si>
  <si>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</si>
  <si>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</si>
  <si>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</si>
  <si>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</si>
  <si>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</si>
  <si>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</si>
  <si>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</si>
  <si>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</si>
  <si>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</si>
  <si>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</si>
  <si>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</si>
  <si>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</si>
  <si>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</si>
  <si>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</si>
  <si>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</si>
  <si>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</si>
  <si>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</si>
  <si>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</si>
  <si>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</si>
  <si>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</si>
  <si>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</si>
  <si>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</si>
  <si>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</si>
  <si>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</si>
  <si>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</si>
  <si>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</si>
  <si>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</si>
  <si>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</si>
  <si>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</si>
  <si>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</si>
  <si>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</si>
  <si>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</si>
  <si>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</si>
  <si>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</si>
  <si>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</si>
  <si>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</si>
  <si>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</si>
  <si>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</si>
  <si>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</si>
  <si>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</si>
  <si>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</si>
  <si>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</si>
  <si>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</si>
  <si>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</si>
  <si>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</si>
  <si>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</si>
  <si>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</si>
  <si>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</si>
  <si>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</si>
  <si>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</si>
  <si>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</si>
  <si>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</si>
  <si>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</si>
  <si>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</si>
  <si>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</si>
  <si>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</si>
  <si>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</si>
  <si>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</si>
  <si>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</si>
  <si>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</si>
  <si>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</si>
  <si>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</si>
  <si>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</si>
  <si>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</si>
  <si>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</si>
  <si>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</si>
  <si>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</si>
  <si>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</si>
  <si>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</si>
  <si>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</si>
  <si>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</si>
  <si>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</si>
  <si>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</si>
  <si>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</si>
  <si>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</si>
  <si>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</si>
  <si>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</si>
  <si>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</si>
  <si>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</si>
  <si>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</si>
  <si>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</si>
  <si>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</si>
  <si>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</si>
  <si>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</si>
  <si>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</si>
  <si>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</si>
  <si>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</si>
  <si>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</si>
  <si>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</si>
  <si>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</si>
  <si>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</si>
  <si>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</si>
  <si>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</si>
  <si>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</si>
  <si>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</si>
  <si>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</si>
  <si>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</si>
  <si>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</si>
  <si>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</si>
  <si>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</si>
  <si>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</si>
  <si>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</si>
  <si>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</si>
  <si>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</si>
  <si>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</si>
  <si>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</si>
  <si>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</si>
  <si>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</si>
  <si>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</si>
  <si>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</si>
  <si>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</si>
  <si>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</si>
  <si>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</si>
  <si>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</si>
  <si>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</si>
  <si>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</si>
  <si>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</si>
  <si>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</si>
  <si>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</si>
  <si>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</si>
  <si>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</si>
  <si>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</si>
  <si>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</si>
  <si>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</si>
  <si>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</si>
  <si>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</si>
  <si>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</si>
  <si>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</si>
  <si>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</si>
  <si>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</si>
  <si>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</si>
  <si>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</si>
  <si>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</si>
  <si>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</si>
  <si>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</si>
  <si>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</si>
  <si>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</si>
  <si>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</si>
  <si>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</si>
  <si>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</si>
  <si>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</si>
  <si>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</si>
  <si>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</si>
  <si>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</si>
  <si>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</si>
  <si>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</si>
  <si>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</si>
  <si>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</si>
  <si>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</si>
  <si>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</si>
  <si>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</si>
  <si>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</si>
  <si>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</si>
  <si>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</si>
  <si>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</si>
  <si>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</si>
  <si>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</si>
  <si>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</si>
  <si>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</si>
  <si>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</si>
  <si>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</si>
  <si>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</si>
  <si>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</si>
  <si>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</si>
  <si>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</si>
  <si>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</si>
  <si>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</si>
  <si>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</si>
  <si>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</si>
  <si>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</si>
  <si>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</si>
  <si>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</si>
  <si>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</si>
  <si>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</si>
  <si>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</si>
  <si>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</si>
  <si>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</si>
  <si>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</si>
  <si>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</si>
  <si>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</si>
  <si>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</si>
  <si>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</si>
  <si>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</si>
  <si>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</si>
  <si>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</si>
  <si>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</si>
  <si>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</si>
  <si>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</si>
  <si>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</si>
  <si>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</si>
  <si>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</si>
  <si>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</si>
  <si>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</si>
  <si>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</si>
  <si>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</si>
  <si>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</si>
  <si>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</si>
  <si>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</si>
  <si>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</si>
  <si>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</si>
  <si>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</si>
  <si>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</si>
  <si>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</si>
  <si>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</si>
  <si>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</si>
  <si>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</si>
  <si>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</si>
  <si>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</si>
  <si>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</si>
  <si>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</si>
  <si>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</si>
  <si>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</si>
  <si>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</si>
  <si>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</si>
  <si>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</si>
  <si>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</si>
  <si>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</si>
  <si>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</si>
  <si>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</si>
  <si>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</si>
  <si>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</si>
  <si>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</si>
  <si>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</si>
  <si>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</si>
  <si>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</si>
  <si>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</si>
  <si>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</si>
  <si>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</si>
  <si>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</si>
  <si>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</si>
  <si>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</si>
  <si>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</si>
  <si>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</si>
  <si>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</si>
  <si>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</si>
  <si>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</si>
  <si>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</si>
  <si>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</si>
  <si>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</si>
  <si>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</si>
  <si>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</si>
  <si>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</si>
  <si>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</si>
  <si>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</si>
  <si>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</si>
  <si>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</si>
  <si>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</si>
  <si>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</si>
  <si>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</si>
  <si>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</si>
  <si>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</si>
  <si>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</si>
  <si>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</si>
  <si>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</si>
  <si>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</si>
  <si>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</si>
  <si>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</si>
  <si>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</si>
  <si>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</si>
  <si>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</si>
  <si>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</si>
  <si>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</si>
  <si>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</si>
  <si>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</si>
  <si>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</si>
  <si>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</si>
  <si>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</si>
  <si>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</si>
  <si>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</si>
  <si>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</si>
  <si>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</si>
  <si>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</si>
  <si>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</si>
  <si>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</si>
  <si>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</si>
  <si>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</si>
  <si>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</si>
  <si>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</si>
  <si>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</si>
  <si>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</si>
  <si>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</si>
  <si>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</si>
  <si>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</si>
  <si>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</si>
  <si>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</si>
  <si>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</si>
  <si>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</si>
  <si>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</si>
  <si>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</si>
  <si>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</si>
  <si>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</si>
  <si>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</si>
  <si>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</si>
  <si>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</si>
  <si>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</si>
  <si>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</si>
  <si>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</si>
  <si>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</si>
  <si>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</si>
  <si>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</si>
  <si>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</si>
  <si>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</si>
  <si>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</si>
  <si>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</si>
  <si>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</si>
  <si>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</si>
  <si>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</si>
  <si>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</si>
  <si>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</si>
  <si>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</si>
  <si>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</si>
  <si>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</si>
  <si>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</si>
  <si>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</si>
  <si>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</si>
  <si>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</si>
  <si>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</si>
  <si>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</si>
  <si>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</si>
  <si>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</si>
  <si>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</si>
  <si>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</si>
  <si>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</si>
  <si>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</si>
  <si>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</si>
  <si>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</si>
  <si>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</si>
  <si>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</si>
  <si>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</si>
  <si>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</si>
  <si>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</si>
  <si>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</si>
  <si>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</si>
  <si>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</si>
  <si>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</si>
  <si>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</si>
  <si>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</si>
  <si>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</si>
  <si>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</si>
  <si>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</si>
  <si>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</si>
  <si>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</si>
  <si>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</si>
  <si>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</si>
  <si>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</si>
  <si>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</si>
  <si>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</si>
  <si>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</si>
  <si>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</si>
  <si>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</si>
  <si>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</si>
  <si>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</si>
  <si>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</si>
  <si>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</si>
  <si>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</si>
  <si>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</si>
  <si>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</si>
  <si>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</si>
  <si>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</si>
  <si>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</si>
  <si>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</si>
  <si>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</si>
  <si>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</si>
  <si>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</si>
  <si>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</si>
  <si>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</si>
  <si>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</si>
  <si>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</si>
  <si>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</si>
  <si>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</si>
  <si>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</si>
  <si>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</si>
  <si>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</si>
  <si>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</si>
  <si>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</si>
  <si>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</si>
  <si>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</si>
  <si>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</si>
  <si>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</si>
  <si>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</si>
  <si>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</si>
  <si>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</si>
  <si>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</si>
  <si>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</si>
  <si>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</si>
  <si>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</si>
  <si>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</si>
  <si>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</si>
  <si>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</si>
  <si>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</si>
  <si>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</si>
  <si>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</si>
  <si>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</si>
  <si>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</si>
  <si>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</si>
  <si>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</si>
  <si>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</si>
  <si>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</si>
  <si>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</si>
  <si>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</si>
  <si>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</si>
  <si>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</si>
  <si>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</si>
  <si>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</si>
  <si>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</si>
  <si>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</si>
  <si>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</si>
  <si>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</si>
  <si>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</si>
  <si>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</si>
  <si>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</si>
  <si>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</si>
  <si>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</si>
  <si>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</si>
  <si>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</si>
  <si>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</si>
  <si>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</si>
  <si>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</si>
  <si>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</si>
  <si>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</si>
  <si>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</si>
  <si>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</si>
  <si>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</si>
  <si>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</si>
  <si>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</si>
  <si>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</si>
  <si>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</si>
  <si>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</si>
  <si>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</si>
  <si>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</si>
  <si>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</si>
  <si>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</si>
  <si>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</si>
  <si>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</si>
  <si>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</si>
  <si>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</si>
  <si>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</si>
  <si>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</si>
  <si>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</si>
  <si>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</si>
  <si>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</si>
  <si>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</si>
  <si>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</si>
  <si>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</si>
  <si>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</si>
  <si>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</si>
  <si>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</si>
  <si>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</si>
  <si>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</si>
  <si>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</si>
  <si>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</si>
  <si>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</si>
  <si>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</si>
  <si>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</si>
  <si>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</si>
  <si>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</si>
  <si>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</si>
  <si>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</si>
  <si>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</si>
  <si>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</si>
  <si>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</si>
  <si>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</si>
  <si>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</si>
  <si>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</si>
  <si>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</si>
  <si>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</si>
  <si>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</si>
  <si>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</si>
  <si>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</si>
  <si>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</si>
  <si>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</si>
  <si>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</si>
  <si>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</si>
  <si>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</si>
  <si>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</si>
  <si>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</si>
  <si>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</si>
  <si>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</si>
  <si>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</si>
  <si>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</si>
  <si>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</si>
  <si>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</si>
  <si>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</si>
  <si>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</si>
  <si>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</si>
  <si>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</si>
  <si>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</si>
  <si>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</si>
  <si>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</si>
  <si>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</si>
  <si>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</si>
  <si>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</si>
  <si>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</si>
  <si>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</si>
  <si>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</si>
  <si>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</si>
  <si>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</si>
  <si>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</si>
  <si>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</si>
  <si>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</si>
  <si>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</si>
  <si>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</si>
  <si>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</si>
  <si>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</si>
  <si>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</si>
  <si>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</si>
  <si>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</si>
  <si>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</si>
  <si>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</si>
  <si>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</si>
  <si>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</si>
  <si>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</si>
  <si>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</si>
  <si>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</si>
  <si>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</si>
  <si>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</si>
  <si>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</si>
  <si>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</si>
  <si>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</si>
  <si>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</si>
  <si>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</si>
  <si>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</si>
  <si>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</si>
  <si>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</si>
  <si>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</si>
  <si>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</si>
  <si>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</si>
  <si>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</si>
  <si>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</si>
  <si>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</si>
  <si>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</si>
  <si>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</si>
  <si>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</si>
  <si>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</si>
  <si>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</si>
  <si>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</si>
  <si>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</si>
  <si>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</si>
  <si>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</si>
  <si>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</si>
  <si>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</si>
  <si>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</si>
  <si>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</si>
  <si>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</si>
  <si>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</si>
  <si>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</si>
  <si>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</si>
  <si>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</si>
  <si>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</si>
  <si>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</si>
  <si>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</si>
  <si>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</si>
  <si>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</si>
  <si>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</si>
  <si>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</si>
  <si>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</si>
  <si>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</si>
  <si>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</si>
  <si>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</si>
  <si>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</si>
  <si>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</si>
  <si>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</si>
  <si>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</si>
  <si>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</si>
  <si>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</si>
  <si>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</si>
  <si>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</si>
  <si>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</si>
  <si>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</si>
  <si>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</si>
  <si>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</si>
  <si>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</si>
  <si>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</si>
  <si>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</si>
  <si>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</si>
  <si>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</si>
  <si>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</si>
  <si>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</si>
  <si>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</si>
  <si>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</si>
  <si>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</si>
  <si>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</si>
  <si>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</si>
  <si>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</si>
  <si>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</si>
  <si>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</si>
  <si>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</si>
  <si>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</si>
  <si>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</si>
  <si>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</si>
  <si>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</si>
  <si>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</si>
  <si>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</si>
  <si>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</si>
  <si>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</si>
  <si>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</si>
  <si>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</si>
  <si>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</si>
  <si>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</si>
  <si>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</si>
  <si>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</si>
  <si>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</si>
  <si>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</si>
  <si>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</si>
  <si>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</si>
  <si>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</si>
  <si>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</si>
  <si>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</si>
  <si>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</si>
  <si>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</si>
  <si>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</si>
  <si>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</si>
  <si>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</si>
  <si>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</si>
  <si>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</si>
  <si>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</si>
  <si>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</si>
  <si>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</si>
  <si>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</si>
  <si>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</si>
  <si>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</si>
  <si>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</si>
  <si>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</si>
  <si>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</si>
  <si>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</si>
  <si>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</si>
  <si>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</si>
  <si>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</si>
  <si>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</si>
  <si>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</si>
  <si>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</si>
  <si>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</si>
  <si>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</si>
  <si>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</si>
  <si>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</si>
  <si>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</si>
  <si>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</si>
  <si>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</si>
  <si>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</si>
  <si>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</si>
  <si>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</si>
  <si>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</si>
  <si>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</si>
  <si>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</si>
  <si>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</si>
  <si>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</si>
  <si>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</si>
  <si>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</si>
  <si>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</si>
  <si>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</si>
  <si>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</si>
  <si>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</si>
  <si>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</si>
  <si>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</si>
  <si>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</si>
  <si>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</si>
  <si>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</si>
  <si>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</si>
  <si>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</si>
  <si>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</si>
  <si>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</si>
  <si>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</si>
  <si>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</si>
  <si>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</si>
  <si>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</si>
  <si>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</si>
  <si>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</si>
  <si>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</si>
  <si>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</si>
  <si>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</si>
  <si>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</si>
  <si>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</si>
  <si>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</si>
  <si>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</si>
  <si>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</si>
  <si>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</si>
  <si>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</si>
  <si>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</si>
  <si>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</si>
  <si>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</si>
  <si>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</si>
  <si>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</si>
  <si>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</si>
  <si>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</si>
  <si>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</si>
  <si>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</si>
  <si>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</si>
  <si>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</si>
  <si>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</si>
  <si>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</si>
  <si>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</si>
  <si>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</si>
  <si>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</si>
  <si>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</si>
  <si>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</si>
  <si>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</si>
  <si>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</si>
  <si>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</si>
  <si>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</si>
  <si>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</si>
  <si>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</si>
  <si>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</si>
  <si>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</si>
  <si>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</si>
  <si>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</si>
  <si>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</si>
  <si>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</si>
  <si>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</si>
  <si>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</si>
  <si>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</si>
  <si>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</si>
  <si>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</si>
  <si>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</si>
  <si>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</si>
  <si>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</si>
  <si>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</si>
  <si>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</si>
  <si>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</si>
  <si>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</si>
  <si>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</si>
  <si>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</si>
  <si>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</si>
  <si>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</si>
  <si>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</si>
  <si>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</si>
  <si>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</si>
  <si>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</si>
  <si>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</si>
  <si>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</si>
  <si>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</si>
  <si>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</si>
  <si>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</si>
  <si>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</si>
  <si>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</si>
  <si>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</si>
  <si>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</si>
  <si>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</si>
  <si>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</si>
  <si>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</si>
  <si>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</si>
  <si>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</si>
  <si>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</si>
  <si>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</si>
  <si>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</si>
  <si>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</si>
  <si>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</si>
  <si>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</si>
  <si>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</si>
  <si>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</si>
  <si>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</si>
  <si>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</si>
  <si>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</si>
  <si>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</si>
  <si>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</si>
  <si>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</si>
  <si>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</si>
  <si>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</si>
  <si>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</si>
  <si>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</si>
  <si>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</si>
  <si>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</si>
  <si>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</si>
  <si>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</si>
  <si>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</si>
  <si>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</si>
  <si>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</si>
  <si>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</si>
  <si>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</si>
  <si>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</si>
  <si>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</si>
  <si>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</si>
  <si>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</si>
  <si>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</si>
  <si>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</si>
  <si>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</si>
  <si>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</si>
  <si>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</si>
  <si>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</si>
  <si>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</si>
  <si>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</si>
  <si>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</si>
  <si>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</si>
  <si>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</si>
  <si>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</si>
  <si>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</si>
  <si>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</si>
  <si>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</si>
  <si>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</si>
  <si>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</si>
  <si>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</si>
  <si>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</si>
  <si>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</si>
  <si>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</si>
  <si>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</si>
  <si>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</si>
  <si>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</si>
  <si>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</si>
  <si>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</si>
  <si>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</si>
  <si>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</si>
  <si>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</si>
  <si>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</si>
  <si>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</si>
  <si>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</si>
  <si>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</si>
  <si>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</si>
  <si>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</si>
  <si>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</si>
  <si>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</si>
  <si>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</si>
  <si>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</si>
  <si>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</si>
  <si>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</si>
  <si>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</si>
  <si>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</si>
  <si>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</si>
  <si>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</si>
  <si>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</si>
  <si>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</si>
  <si>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</si>
  <si>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</si>
  <si>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</si>
  <si>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</si>
  <si>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</si>
  <si>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</si>
  <si>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</si>
  <si>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</si>
  <si>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</si>
  <si>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</si>
  <si>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</si>
  <si>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</si>
  <si>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</si>
  <si>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</si>
  <si>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</si>
  <si>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</si>
  <si>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</si>
  <si>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</si>
  <si>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</si>
  <si>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</si>
  <si>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</si>
  <si>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</si>
  <si>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</si>
  <si>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</si>
  <si>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</si>
  <si>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</si>
  <si>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</si>
  <si>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</si>
  <si>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</si>
  <si>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</si>
  <si>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</si>
  <si>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</si>
  <si>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</si>
  <si>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</si>
  <si>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</si>
  <si>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</si>
  <si>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</si>
  <si>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</si>
  <si>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</si>
  <si>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</si>
  <si>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</si>
  <si>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</si>
  <si>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</si>
  <si>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</si>
  <si>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</si>
  <si>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</si>
  <si>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</si>
  <si>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</si>
  <si>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</si>
  <si>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</si>
  <si>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</si>
  <si>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</si>
  <si>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</si>
  <si>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</si>
  <si>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</si>
  <si>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</si>
  <si>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</si>
  <si>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</si>
  <si>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</si>
  <si>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</si>
  <si>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</si>
  <si>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</si>
  <si>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</si>
  <si>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</si>
  <si>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</si>
  <si>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</si>
  <si>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</si>
  <si>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</si>
  <si>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</si>
  <si>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</si>
  <si>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</si>
  <si>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</si>
  <si>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</si>
  <si>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</si>
  <si>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</si>
  <si>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</si>
  <si>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</si>
  <si>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</si>
  <si>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</si>
  <si>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</si>
  <si>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</si>
  <si>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</si>
  <si>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</si>
  <si>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</si>
  <si>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</si>
  <si>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</si>
  <si>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</si>
  <si>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</si>
  <si>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</si>
  <si>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</si>
  <si>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</si>
  <si>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</si>
  <si>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</si>
  <si>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</si>
  <si>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</si>
  <si>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</si>
  <si>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</si>
  <si>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</si>
  <si>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</si>
  <si>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</si>
  <si>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</si>
  <si>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</si>
  <si>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</si>
  <si>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</si>
  <si>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</si>
  <si>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</si>
  <si>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</si>
  <si>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</si>
  <si>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</si>
  <si>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</si>
  <si>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</si>
  <si>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</si>
  <si>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</si>
  <si>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</si>
  <si>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</si>
  <si>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</si>
  <si>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</si>
  <si>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</si>
  <si>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</si>
  <si>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</si>
  <si>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</si>
  <si>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</si>
  <si>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</si>
  <si>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</si>
  <si>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</si>
  <si>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</si>
  <si>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</si>
  <si>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</si>
  <si>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</si>
  <si>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</si>
  <si>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</si>
  <si>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</si>
  <si>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</si>
  <si>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</si>
  <si>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</si>
  <si>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</si>
  <si>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</si>
  <si>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</si>
  <si>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Central &amp; Grange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</si>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</sst>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12D492F7-C07D-419F-9186-88AAE3C898FC}"/>
    <cellStyle name="Bad 2" xfId="7" xr:uid="{A0BAFEB5-8FF3-4646-BCF7-8F5E4BC1131D}"/>
    <cellStyle name="Calculation 2" xfId="10" xr:uid="{BE7A9029-08BB-48A9-BD39-6A55FFB90B31}"/>
    <cellStyle name="Normal" xfId="0" builtinId="0"/>
    <cellStyle name="Normal 10" xfId="8" xr:uid="{C57F5B9D-6B27-40AA-AC0A-E18FCB87B15D}"/>
    <cellStyle name="Normal 2" xfId="1" xr:uid="{90B58287-EA84-4AEF-AD78-DE2AD46BCB0E}"/>
    <cellStyle name="Normal 2 2" xfId="2" xr:uid="{E2C6443F-7B91-426A-ABB1-749188E282FC}"/>
    <cellStyle name="Normal 2 3" xfId="11" xr:uid="{93057481-B927-4820-B8F0-38AE732FF5FB}"/>
    <cellStyle name="Normal 6" xfId="6" xr:uid="{4145BF94-F18A-4222-9659-3DFFF74611DA}"/>
    <cellStyle name="Normal 7" xfId="4" xr:uid="{6DB4F720-42CC-42FF-8D39-1BDCEC11E963}"/>
    <cellStyle name="Percent 2" xfId="3" xr:uid="{C21CB82F-451E-486E-AEBD-BA86DCE362BE}"/>
    <cellStyle name="Percent 3" xfId="5" xr:uid="{45C5A668-4846-4CE5-BC1C-76FDA45E74D9}"/>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1F46-4B22-990D-9CA0EC00408A}"/>
              </c:ext>
            </c:extLst>
          </c:dPt>
          <c:dPt>
            <c:idx val="1"/>
            <c:bubble3D val="0"/>
            <c:spPr>
              <a:solidFill>
                <a:srgbClr val="F7EBD9"/>
              </a:solidFill>
            </c:spPr>
            <c:extLst>
              <c:ext xmlns:c16="http://schemas.microsoft.com/office/drawing/2014/chart" uri="{C3380CC4-5D6E-409C-BE32-E72D297353CC}">
                <c16:uniqueId val="{00000003-1F46-4B22-990D-9CA0EC00408A}"/>
              </c:ext>
            </c:extLst>
          </c:dPt>
          <c:val>
            <c:numRef>
              <c:f>'Data - Overview'!$D$89:$D$90</c:f>
              <c:numCache>
                <c:formatCode>0%</c:formatCode>
                <c:ptCount val="2"/>
                <c:pt idx="0">
                  <c:v>0.28395402298850575</c:v>
                </c:pt>
                <c:pt idx="1">
                  <c:v>0.71604597701149419</c:v>
                </c:pt>
              </c:numCache>
            </c:numRef>
          </c:val>
          <c:extLst>
            <c:ext xmlns:c16="http://schemas.microsoft.com/office/drawing/2014/chart" uri="{C3380CC4-5D6E-409C-BE32-E72D297353CC}">
              <c16:uniqueId val="{00000004-1F46-4B22-990D-9CA0EC00408A}"/>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A2EB-40D4-89D4-14BAFE7B2FA4}"/>
              </c:ext>
            </c:extLst>
          </c:dPt>
          <c:dPt>
            <c:idx val="1"/>
            <c:bubble3D val="0"/>
            <c:spPr>
              <a:solidFill>
                <a:srgbClr val="6C6F71"/>
              </a:solidFill>
            </c:spPr>
            <c:extLst>
              <c:ext xmlns:c16="http://schemas.microsoft.com/office/drawing/2014/chart" uri="{C3380CC4-5D6E-409C-BE32-E72D297353CC}">
                <c16:uniqueId val="{00000003-A2EB-40D4-89D4-14BAFE7B2FA4}"/>
              </c:ext>
            </c:extLst>
          </c:dPt>
          <c:dPt>
            <c:idx val="2"/>
            <c:bubble3D val="0"/>
            <c:spPr>
              <a:solidFill>
                <a:srgbClr val="7A19C1"/>
              </a:solidFill>
            </c:spPr>
            <c:extLst>
              <c:ext xmlns:c16="http://schemas.microsoft.com/office/drawing/2014/chart" uri="{C3380CC4-5D6E-409C-BE32-E72D297353CC}">
                <c16:uniqueId val="{00000005-A2EB-40D4-89D4-14BAFE7B2FA4}"/>
              </c:ext>
            </c:extLst>
          </c:dPt>
          <c:dPt>
            <c:idx val="3"/>
            <c:bubble3D val="0"/>
            <c:spPr>
              <a:solidFill>
                <a:srgbClr val="8CC119"/>
              </a:solidFill>
            </c:spPr>
            <c:extLst>
              <c:ext xmlns:c16="http://schemas.microsoft.com/office/drawing/2014/chart" uri="{C3380CC4-5D6E-409C-BE32-E72D297353CC}">
                <c16:uniqueId val="{00000007-A2EB-40D4-89D4-14BAFE7B2FA4}"/>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A2EB-40D4-89D4-14BAFE7B2FA4}"/>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A2EB-40D4-89D4-14BAFE7B2FA4}"/>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A2EB-40D4-89D4-14BAFE7B2FA4}"/>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A2EB-40D4-89D4-14BAFE7B2FA4}"/>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A2EB-40D4-89D4-14BAFE7B2FA4}"/>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94</c:v>
                </c:pt>
                <c:pt idx="1">
                  <c:v>1 
Index: 116</c:v>
                </c:pt>
                <c:pt idx="2">
                  <c:v>2 
Index: 108</c:v>
                </c:pt>
                <c:pt idx="3">
                  <c:v>3+ 
Index: 135</c:v>
                </c:pt>
              </c:strCache>
            </c:strRef>
          </c:cat>
          <c:val>
            <c:numRef>
              <c:f>'Data - Overview'!$D$128:$D$131</c:f>
              <c:numCache>
                <c:formatCode>0%</c:formatCode>
                <c:ptCount val="4"/>
                <c:pt idx="0">
                  <c:v>0.68584674329501916</c:v>
                </c:pt>
                <c:pt idx="1">
                  <c:v>0.14557088122605363</c:v>
                </c:pt>
                <c:pt idx="2">
                  <c:v>0.11509195402298851</c:v>
                </c:pt>
                <c:pt idx="3">
                  <c:v>5.3773946360153257E-2</c:v>
                </c:pt>
              </c:numCache>
            </c:numRef>
          </c:val>
          <c:extLst>
            <c:ext xmlns:c16="http://schemas.microsoft.com/office/drawing/2014/chart" uri="{C3380CC4-5D6E-409C-BE32-E72D297353CC}">
              <c16:uniqueId val="{00000009-A2EB-40D4-89D4-14BAFE7B2FA4}"/>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825F-4D92-B546-FAC5AC6F3304}"/>
              </c:ext>
            </c:extLst>
          </c:dPt>
          <c:dPt>
            <c:idx val="1"/>
            <c:bubble3D val="0"/>
            <c:spPr>
              <a:solidFill>
                <a:srgbClr val="6C6F71"/>
              </a:solidFill>
            </c:spPr>
            <c:extLst>
              <c:ext xmlns:c16="http://schemas.microsoft.com/office/drawing/2014/chart" uri="{C3380CC4-5D6E-409C-BE32-E72D297353CC}">
                <c16:uniqueId val="{00000003-825F-4D92-B546-FAC5AC6F3304}"/>
              </c:ext>
            </c:extLst>
          </c:dPt>
          <c:dPt>
            <c:idx val="2"/>
            <c:bubble3D val="0"/>
            <c:spPr>
              <a:solidFill>
                <a:srgbClr val="7A19C1"/>
              </a:solidFill>
            </c:spPr>
            <c:extLst>
              <c:ext xmlns:c16="http://schemas.microsoft.com/office/drawing/2014/chart" uri="{C3380CC4-5D6E-409C-BE32-E72D297353CC}">
                <c16:uniqueId val="{00000005-825F-4D92-B546-FAC5AC6F3304}"/>
              </c:ext>
            </c:extLst>
          </c:dPt>
          <c:dPt>
            <c:idx val="3"/>
            <c:bubble3D val="0"/>
            <c:spPr>
              <a:solidFill>
                <a:srgbClr val="8CC119"/>
              </a:solidFill>
            </c:spPr>
            <c:extLst>
              <c:ext xmlns:c16="http://schemas.microsoft.com/office/drawing/2014/chart" uri="{C3380CC4-5D6E-409C-BE32-E72D297353CC}">
                <c16:uniqueId val="{00000007-825F-4D92-B546-FAC5AC6F3304}"/>
              </c:ext>
            </c:extLst>
          </c:dPt>
          <c:dPt>
            <c:idx val="4"/>
            <c:bubble3D val="0"/>
            <c:spPr>
              <a:solidFill>
                <a:srgbClr val="EBC61C"/>
              </a:solidFill>
            </c:spPr>
            <c:extLst>
              <c:ext xmlns:c16="http://schemas.microsoft.com/office/drawing/2014/chart" uri="{C3380CC4-5D6E-409C-BE32-E72D297353CC}">
                <c16:uniqueId val="{00000009-825F-4D92-B546-FAC5AC6F3304}"/>
              </c:ext>
            </c:extLst>
          </c:dPt>
          <c:dPt>
            <c:idx val="5"/>
            <c:bubble3D val="0"/>
            <c:spPr>
              <a:solidFill>
                <a:srgbClr val="1964C1"/>
              </a:solidFill>
            </c:spPr>
            <c:extLst>
              <c:ext xmlns:c16="http://schemas.microsoft.com/office/drawing/2014/chart" uri="{C3380CC4-5D6E-409C-BE32-E72D297353CC}">
                <c16:uniqueId val="{0000000B-825F-4D92-B546-FAC5AC6F3304}"/>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825F-4D92-B546-FAC5AC6F3304}"/>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825F-4D92-B546-FAC5AC6F3304}"/>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825F-4D92-B546-FAC5AC6F3304}"/>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825F-4D92-B546-FAC5AC6F3304}"/>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825F-4D92-B546-FAC5AC6F3304}"/>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825F-4D92-B546-FAC5AC6F3304}"/>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132</c:v>
                </c:pt>
                <c:pt idx="1">
                  <c:v>20k - 40k 
Index: 114</c:v>
                </c:pt>
                <c:pt idx="2">
                  <c:v>40k - 60k 
Index: 102</c:v>
                </c:pt>
                <c:pt idx="3">
                  <c:v>60k - 80k 
Index: 86</c:v>
                </c:pt>
                <c:pt idx="4">
                  <c:v>80k - 100k 
Index: 62</c:v>
                </c:pt>
                <c:pt idx="5">
                  <c:v>100k+ 
Index: 39</c:v>
                </c:pt>
              </c:strCache>
            </c:strRef>
          </c:cat>
          <c:val>
            <c:numRef>
              <c:f>'Data - Overview'!$D$146:$D$151</c:f>
              <c:numCache>
                <c:formatCode>0%</c:formatCode>
                <c:ptCount val="6"/>
                <c:pt idx="0">
                  <c:v>0.22285057471264369</c:v>
                </c:pt>
                <c:pt idx="1">
                  <c:v>0.35975862068965514</c:v>
                </c:pt>
                <c:pt idx="2">
                  <c:v>0.21620306513409962</c:v>
                </c:pt>
                <c:pt idx="3">
                  <c:v>0.11964750957854406</c:v>
                </c:pt>
                <c:pt idx="4">
                  <c:v>4.5088122605363976E-2</c:v>
                </c:pt>
                <c:pt idx="5">
                  <c:v>3.6363984674329504E-2</c:v>
                </c:pt>
              </c:numCache>
            </c:numRef>
          </c:val>
          <c:extLst>
            <c:ext xmlns:c16="http://schemas.microsoft.com/office/drawing/2014/chart" uri="{C3380CC4-5D6E-409C-BE32-E72D297353CC}">
              <c16:uniqueId val="{0000000C-825F-4D92-B546-FAC5AC6F3304}"/>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6.2586206896551727E-2</c:v>
                </c:pt>
                <c:pt idx="1">
                  <c:v>0.1642413793103448</c:v>
                </c:pt>
                <c:pt idx="2">
                  <c:v>8.4639846743295014E-2</c:v>
                </c:pt>
                <c:pt idx="3">
                  <c:v>0.14848275862068966</c:v>
                </c:pt>
                <c:pt idx="4">
                  <c:v>0.18824137931034482</c:v>
                </c:pt>
                <c:pt idx="5">
                  <c:v>0.18527969348658999</c:v>
                </c:pt>
                <c:pt idx="6">
                  <c:v>9.0091954022988488E-2</c:v>
                </c:pt>
                <c:pt idx="7">
                  <c:v>7.6333333333333336E-2</c:v>
                </c:pt>
              </c:numCache>
            </c:numRef>
          </c:val>
          <c:extLst>
            <c:ext xmlns:c16="http://schemas.microsoft.com/office/drawing/2014/chart" uri="{C3380CC4-5D6E-409C-BE32-E72D297353CC}">
              <c16:uniqueId val="{00000000-B03A-46EF-BB89-9C48F8C0CAC3}"/>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0.22663601532567051</c:v>
                </c:pt>
              </c:numCache>
            </c:numRef>
          </c:val>
          <c:extLst>
            <c:ext xmlns:c16="http://schemas.microsoft.com/office/drawing/2014/chart" uri="{C3380CC4-5D6E-409C-BE32-E72D297353CC}">
              <c16:uniqueId val="{00000000-86FF-493E-8650-101005CD272F}"/>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86FF-493E-8650-101005CD272F}"/>
              </c:ext>
            </c:extLst>
          </c:dPt>
          <c:val>
            <c:numRef>
              <c:f>'Data - Overview'!$D$116</c:f>
              <c:numCache>
                <c:formatCode>0%</c:formatCode>
                <c:ptCount val="1"/>
                <c:pt idx="0">
                  <c:v>0.17810344827586205</c:v>
                </c:pt>
              </c:numCache>
            </c:numRef>
          </c:val>
          <c:extLst>
            <c:ext xmlns:c16="http://schemas.microsoft.com/office/drawing/2014/chart" uri="{C3380CC4-5D6E-409C-BE32-E72D297353CC}">
              <c16:uniqueId val="{00000003-86FF-493E-8650-101005CD272F}"/>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4.5249042145593873E-2</c:v>
                </c:pt>
              </c:numCache>
            </c:numRef>
          </c:val>
          <c:extLst>
            <c:ext xmlns:c16="http://schemas.microsoft.com/office/drawing/2014/chart" uri="{C3380CC4-5D6E-409C-BE32-E72D297353CC}">
              <c16:uniqueId val="{00000004-86FF-493E-8650-101005CD272F}"/>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0.20550574712643679</c:v>
                </c:pt>
              </c:numCache>
            </c:numRef>
          </c:val>
          <c:extLst>
            <c:ext xmlns:c16="http://schemas.microsoft.com/office/drawing/2014/chart" uri="{C3380CC4-5D6E-409C-BE32-E72D297353CC}">
              <c16:uniqueId val="{00000005-86FF-493E-8650-101005CD272F}"/>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0.34491954022988502</c:v>
                </c:pt>
              </c:numCache>
            </c:numRef>
          </c:val>
          <c:extLst>
            <c:ext xmlns:c16="http://schemas.microsoft.com/office/drawing/2014/chart" uri="{C3380CC4-5D6E-409C-BE32-E72D297353CC}">
              <c16:uniqueId val="{00000006-86FF-493E-8650-101005CD272F}"/>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9B90-4A90-8358-C25F6B50A942}"/>
              </c:ext>
            </c:extLst>
          </c:dPt>
          <c:dPt>
            <c:idx val="1"/>
            <c:bubble3D val="0"/>
            <c:spPr>
              <a:solidFill>
                <a:srgbClr val="DBE6C4"/>
              </a:solidFill>
            </c:spPr>
            <c:extLst>
              <c:ext xmlns:c16="http://schemas.microsoft.com/office/drawing/2014/chart" uri="{C3380CC4-5D6E-409C-BE32-E72D297353CC}">
                <c16:uniqueId val="{00000003-9B90-4A90-8358-C25F6B50A942}"/>
              </c:ext>
            </c:extLst>
          </c:dPt>
          <c:val>
            <c:numRef>
              <c:f>'Data - Overview'!$A$89:$A$90</c:f>
              <c:numCache>
                <c:formatCode>0%</c:formatCode>
                <c:ptCount val="2"/>
                <c:pt idx="0">
                  <c:v>0.46775478927203074</c:v>
                </c:pt>
                <c:pt idx="1">
                  <c:v>0.53224521072796926</c:v>
                </c:pt>
              </c:numCache>
            </c:numRef>
          </c:val>
          <c:extLst>
            <c:ext xmlns:c16="http://schemas.microsoft.com/office/drawing/2014/chart" uri="{C3380CC4-5D6E-409C-BE32-E72D297353CC}">
              <c16:uniqueId val="{00000004-9B90-4A90-8358-C25F6B50A942}"/>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0901-4816-9847-66487DE41392}"/>
              </c:ext>
            </c:extLst>
          </c:dPt>
          <c:dPt>
            <c:idx val="1"/>
            <c:bubble3D val="0"/>
            <c:spPr>
              <a:solidFill>
                <a:schemeClr val="accent2">
                  <a:lumMod val="20000"/>
                  <a:lumOff val="80000"/>
                </a:schemeClr>
              </a:solidFill>
            </c:spPr>
            <c:extLst>
              <c:ext xmlns:c16="http://schemas.microsoft.com/office/drawing/2014/chart" uri="{C3380CC4-5D6E-409C-BE32-E72D297353CC}">
                <c16:uniqueId val="{00000003-0901-4816-9847-66487DE41392}"/>
              </c:ext>
            </c:extLst>
          </c:dPt>
          <c:val>
            <c:numRef>
              <c:f>'Data - Overview'!$A$89:$A$90</c:f>
              <c:numCache>
                <c:formatCode>0%</c:formatCode>
                <c:ptCount val="2"/>
                <c:pt idx="0">
                  <c:v>0.46775478927203074</c:v>
                </c:pt>
                <c:pt idx="1">
                  <c:v>0.53224521072796926</c:v>
                </c:pt>
              </c:numCache>
            </c:numRef>
          </c:val>
          <c:extLst>
            <c:ext xmlns:c16="http://schemas.microsoft.com/office/drawing/2014/chart" uri="{C3380CC4-5D6E-409C-BE32-E72D297353CC}">
              <c16:uniqueId val="{00000004-0901-4816-9847-66487DE41392}"/>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A33C-43DF-A07C-175BDAC7A04C}"/>
              </c:ext>
            </c:extLst>
          </c:dPt>
          <c:dPt>
            <c:idx val="1"/>
            <c:bubble3D val="0"/>
            <c:spPr>
              <a:solidFill>
                <a:srgbClr val="F7EBD9"/>
              </a:solidFill>
            </c:spPr>
            <c:extLst>
              <c:ext xmlns:c16="http://schemas.microsoft.com/office/drawing/2014/chart" uri="{C3380CC4-5D6E-409C-BE32-E72D297353CC}">
                <c16:uniqueId val="{00000003-A33C-43DF-A07C-175BDAC7A04C}"/>
              </c:ext>
            </c:extLst>
          </c:dPt>
          <c:val>
            <c:numRef>
              <c:f>'Data - Overview'!$E$89:$E$90</c:f>
              <c:numCache>
                <c:formatCode>0%</c:formatCode>
                <c:ptCount val="2"/>
                <c:pt idx="0">
                  <c:v>0.42753639846743297</c:v>
                </c:pt>
                <c:pt idx="1">
                  <c:v>0.57246360153256703</c:v>
                </c:pt>
              </c:numCache>
            </c:numRef>
          </c:val>
          <c:extLst>
            <c:ext xmlns:c16="http://schemas.microsoft.com/office/drawing/2014/chart" uri="{C3380CC4-5D6E-409C-BE32-E72D297353CC}">
              <c16:uniqueId val="{00000004-A33C-43DF-A07C-175BDAC7A04C}"/>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BBD1-46C0-A5C5-E3ACD28092E6}"/>
              </c:ext>
            </c:extLst>
          </c:dPt>
          <c:dPt>
            <c:idx val="1"/>
            <c:bubble3D val="0"/>
            <c:extLst>
              <c:ext xmlns:c16="http://schemas.microsoft.com/office/drawing/2014/chart" uri="{C3380CC4-5D6E-409C-BE32-E72D297353CC}">
                <c16:uniqueId val="{00000002-BBD1-46C0-A5C5-E3ACD28092E6}"/>
              </c:ext>
            </c:extLst>
          </c:dPt>
          <c:val>
            <c:numRef>
              <c:f>'Data - Overview'!$C$89:$C$90</c:f>
              <c:numCache>
                <c:formatCode>0%</c:formatCode>
                <c:ptCount val="2"/>
                <c:pt idx="0">
                  <c:v>0.20548659003831415</c:v>
                </c:pt>
                <c:pt idx="1">
                  <c:v>0.79451340996168585</c:v>
                </c:pt>
              </c:numCache>
            </c:numRef>
          </c:val>
          <c:extLst>
            <c:ext xmlns:c16="http://schemas.microsoft.com/office/drawing/2014/chart" uri="{C3380CC4-5D6E-409C-BE32-E72D297353CC}">
              <c16:uniqueId val="{00000003-BBD1-46C0-A5C5-E3ACD28092E6}"/>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0.22240996168582375</c:v>
                </c:pt>
              </c:numCache>
            </c:numRef>
          </c:val>
          <c:extLst>
            <c:ext xmlns:c16="http://schemas.microsoft.com/office/drawing/2014/chart" uri="{C3380CC4-5D6E-409C-BE32-E72D297353CC}">
              <c16:uniqueId val="{00000000-3AC2-4261-AE84-8A502FD0367B}"/>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3AC2-4261-AE84-8A502FD0367B}"/>
              </c:ext>
            </c:extLst>
          </c:dPt>
          <c:val>
            <c:numRef>
              <c:f>'Data - Overview'!$D$138</c:f>
              <c:numCache>
                <c:formatCode>0%</c:formatCode>
                <c:ptCount val="1"/>
                <c:pt idx="0">
                  <c:v>0.34690421455938697</c:v>
                </c:pt>
              </c:numCache>
            </c:numRef>
          </c:val>
          <c:extLst>
            <c:ext xmlns:c16="http://schemas.microsoft.com/office/drawing/2014/chart" uri="{C3380CC4-5D6E-409C-BE32-E72D297353CC}">
              <c16:uniqueId val="{00000003-3AC2-4261-AE84-8A502FD0367B}"/>
            </c:ext>
          </c:extLst>
        </c:ser>
        <c:ser>
          <c:idx val="1"/>
          <c:order val="2"/>
          <c:spPr>
            <a:solidFill>
              <a:srgbClr val="1964C1"/>
            </a:solidFill>
          </c:spPr>
          <c:invertIfNegative val="0"/>
          <c:val>
            <c:numRef>
              <c:f>'Data - Overview'!$D$139</c:f>
              <c:numCache>
                <c:formatCode>0%</c:formatCode>
                <c:ptCount val="1"/>
                <c:pt idx="0">
                  <c:v>0.34337164750957844</c:v>
                </c:pt>
              </c:numCache>
            </c:numRef>
          </c:val>
          <c:extLst>
            <c:ext xmlns:c16="http://schemas.microsoft.com/office/drawing/2014/chart" uri="{C3380CC4-5D6E-409C-BE32-E72D297353CC}">
              <c16:uniqueId val="{00000004-3AC2-4261-AE84-8A502FD0367B}"/>
            </c:ext>
          </c:extLst>
        </c:ser>
        <c:ser>
          <c:idx val="0"/>
          <c:order val="3"/>
          <c:spPr>
            <a:solidFill>
              <a:srgbClr val="7D38BA"/>
            </a:solidFill>
          </c:spPr>
          <c:invertIfNegative val="0"/>
          <c:val>
            <c:numRef>
              <c:f>'Data - Overview'!$D$140</c:f>
              <c:numCache>
                <c:formatCode>0%</c:formatCode>
                <c:ptCount val="1"/>
                <c:pt idx="0">
                  <c:v>8.7467432950191562E-2</c:v>
                </c:pt>
              </c:numCache>
            </c:numRef>
          </c:val>
          <c:extLst>
            <c:ext xmlns:c16="http://schemas.microsoft.com/office/drawing/2014/chart" uri="{C3380CC4-5D6E-409C-BE32-E72D297353CC}">
              <c16:uniqueId val="{00000005-3AC2-4261-AE84-8A502FD0367B}"/>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A396-4871-AFE5-F48EB315F0F1}"/>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A396-4871-AFE5-F48EB315F0F1}"/>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A396-4871-AFE5-F48EB315F0F1}"/>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A396-4871-AFE5-F48EB315F0F1}"/>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A396-4871-AFE5-F48EB315F0F1}"/>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A396-4871-AFE5-F48EB315F0F1}"/>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A396-4871-AFE5-F48EB315F0F1}"/>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A396-4871-AFE5-F48EB315F0F1}"/>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A396-4871-AFE5-F48EB315F0F1}"/>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A396-4871-AFE5-F48EB315F0F1}"/>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A396-4871-AFE5-F48EB315F0F1}"/>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A396-4871-AFE5-F48EB315F0F1}"/>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A396-4871-AFE5-F48EB315F0F1}"/>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A396-4871-AFE5-F48EB315F0F1}"/>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A396-4871-AFE5-F48EB315F0F1}"/>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A396-4871-AFE5-F48EB315F0F1}"/>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A396-4871-AFE5-F48EB315F0F1}"/>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A396-4871-AFE5-F48EB315F0F1}"/>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A396-4871-AFE5-F48EB315F0F1}"/>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A396-4871-AFE5-F48EB315F0F1}"/>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A396-4871-AFE5-F48EB315F0F1}"/>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A396-4871-AFE5-F48EB315F0F1}"/>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A396-4871-AFE5-F48EB315F0F1}"/>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A396-4871-AFE5-F48EB315F0F1}"/>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A396-4871-AFE5-F48EB315F0F1}"/>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{9A492981-ED9A-429C-9FA1-8547B2C9E68C}</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A396-4871-AFE5-F48EB315F0F1}"/>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{74BC19CB-048D-470C-8D8F-FDE734D6A3B6}</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A396-4871-AFE5-F48EB315F0F1}"/>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{1C8E10A6-A2C8-45D6-B71B-8954F3C1F4B8}</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A396-4871-AFE5-F48EB315F0F1}"/>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{61754DBE-42FC-48D7-842C-EF90C0791B4C}</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A396-4871-AFE5-F48EB315F0F1}"/>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{16025C60-0F95-4B82-A0DF-D8947AEE9066}</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A396-4871-AFE5-F48EB315F0F1}"/>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{5983D87B-13A9-4C38-A6DA-CCDFB810F604}</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A396-4871-AFE5-F48EB315F0F1}"/>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{D7C7BD85-D07B-4938-AD0B-D93162BE8EEA}</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A396-4871-AFE5-F48EB315F0F1}"/>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{1C577745-FBBF-4726-B2D2-2CC6884C8D64}</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A396-4871-AFE5-F48EB315F0F1}"/>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{00FF97C5-C943-49C5-BF9D-0C21B4C9B638}</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A396-4871-AFE5-F48EB315F0F1}"/>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{62BD2610-9FDC-4A4A-9364-94C9E3D602F1}</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A396-4871-AFE5-F48EB315F0F1}"/>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{B574FBDC-7DDB-4C5E-8A08-DE75CCA94326}</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A396-4871-AFE5-F48EB315F0F1}"/>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{BBA75779-7CDD-4316-8CC0-8F689A03AF05}</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A396-4871-AFE5-F48EB315F0F1}"/>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{F2118F96-EB23-4FB7-B23B-EBA3B3D135A1}</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A396-4871-AFE5-F48EB315F0F1}"/>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{C999F93C-F988-4B93-8234-86FB2A31621E}</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A396-4871-AFE5-F48EB315F0F1}"/>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{C2E130FE-AEA0-4987-8797-E37E5051D09D}</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A396-4871-AFE5-F48EB315F0F1}"/>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{579E731E-D7FC-4822-BEDD-E210D816C127}</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A396-4871-AFE5-F48EB315F0F1}"/>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{BC39E2AA-4ACC-494B-B1D6-EF0A4F4D94E8}</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A396-4871-AFE5-F48EB315F0F1}"/>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{E2AB21EF-E776-4D96-B92E-D6B307C7A5AD}</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A396-4871-AFE5-F48EB315F0F1}"/>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{0F26DC07-9F6E-434C-B057-31285F770F41}</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A396-4871-AFE5-F48EB315F0F1}"/>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{CC5C2313-0A10-471C-8C33-EF7B400B342A}</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A396-4871-AFE5-F48EB315F0F1}"/>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{9DAB86AB-A895-48FB-9D2A-A884460AD800}</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A396-4871-AFE5-F48EB315F0F1}"/>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{2500C906-BE09-4BBD-8B2E-8217FBF0F7E5}</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A396-4871-AFE5-F48EB315F0F1}"/>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{8CF28AC6-BF3B-47CF-A761-39106C324DC0}</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A396-4871-AFE5-F48EB315F0F1}"/>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{4705CD23-9F4F-4A56-AEA0-0A5DCF9796F3}</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A396-4871-AFE5-F48EB315F0F1}"/>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{AD474631-B066-4A58-BE22-49859A8D865C}</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A396-4871-AFE5-F48EB315F0F1}"/>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1.9011406844106463E-2</c:v>
                </c:pt>
                <c:pt idx="1">
                  <c:v>6.8441064638783272E-2</c:v>
                </c:pt>
                <c:pt idx="2">
                  <c:v>0.1</c:v>
                </c:pt>
                <c:pt idx="3">
                  <c:v>1.1406844106463879E-2</c:v>
                </c:pt>
                <c:pt idx="4">
                  <c:v>1.1406844106463879E-2</c:v>
                </c:pt>
                <c:pt idx="5">
                  <c:v>0.1</c:v>
                </c:pt>
                <c:pt idx="6">
                  <c:v>2.6615969581749048E-2</c:v>
                </c:pt>
                <c:pt idx="7">
                  <c:v>0</c:v>
                </c:pt>
                <c:pt idx="8">
                  <c:v>0.1</c:v>
                </c:pt>
                <c:pt idx="9">
                  <c:v>0.1</c:v>
                </c:pt>
                <c:pt idx="10">
                  <c:v>7.6045627376425853E-2</c:v>
                </c:pt>
                <c:pt idx="11">
                  <c:v>2.6615969581749048E-2</c:v>
                </c:pt>
                <c:pt idx="12">
                  <c:v>3.8022813688212928E-3</c:v>
                </c:pt>
                <c:pt idx="13">
                  <c:v>7.2243346007604556E-2</c:v>
                </c:pt>
                <c:pt idx="14">
                  <c:v>5.7034220532319393E-2</c:v>
                </c:pt>
                <c:pt idx="15">
                  <c:v>3.8022813688212928E-3</c:v>
                </c:pt>
                <c:pt idx="16">
                  <c:v>7.2243346007604556E-2</c:v>
                </c:pt>
                <c:pt idx="17">
                  <c:v>0</c:v>
                </c:pt>
                <c:pt idx="18">
                  <c:v>0</c:v>
                </c:pt>
                <c:pt idx="19">
                  <c:v>0</c:v>
                </c:pt>
                <c:pt idx="20">
                  <c:v>0</c:v>
                </c:pt>
                <c:pt idx="21">
                  <c:v>0</c:v>
                </c:pt>
                <c:pt idx="22">
                  <c:v>3.8022813688212928E-3</c:v>
                </c:pt>
                <c:pt idx="23">
                  <c:v>0</c:v>
                </c:pt>
                <c:pt idx="24">
                  <c:v>0</c:v>
                </c:pt>
              </c:numCache>
            </c:numRef>
          </c:xVal>
          <c:yVal>
            <c:numRef>
              <c:f>'Customer View Chart'!$F$49:$F$73</c:f>
              <c:numCache>
                <c:formatCode>0</c:formatCode>
                <c:ptCount val="25"/>
                <c:pt idx="0">
                  <c:v>103.94180332470278</c:v>
                </c:pt>
                <c:pt idx="1">
                  <c:v>182.36697019966982</c:v>
                </c:pt>
                <c:pt idx="2">
                  <c:v>185.77955831902003</c:v>
                </c:pt>
                <c:pt idx="3">
                  <c:v>23.321819647134365</c:v>
                </c:pt>
                <c:pt idx="4">
                  <c:v>33.408146739895791</c:v>
                </c:pt>
                <c:pt idx="5">
                  <c:v>200</c:v>
                </c:pt>
                <c:pt idx="6">
                  <c:v>164.20355260698071</c:v>
                </c:pt>
                <c:pt idx="7">
                  <c:v>0</c:v>
                </c:pt>
                <c:pt idx="8">
                  <c:v>200</c:v>
                </c:pt>
                <c:pt idx="9">
                  <c:v>200</c:v>
                </c:pt>
                <c:pt idx="10">
                  <c:v>200</c:v>
                </c:pt>
                <c:pt idx="11">
                  <c:v>149.17125986186025</c:v>
                </c:pt>
                <c:pt idx="12">
                  <c:v>14.659542297242236</c:v>
                </c:pt>
                <c:pt idx="13">
                  <c:v>179.6946713244198</c:v>
                </c:pt>
                <c:pt idx="14">
                  <c:v>128.9367426292583</c:v>
                </c:pt>
                <c:pt idx="15">
                  <c:v>6.170294737766131</c:v>
                </c:pt>
                <c:pt idx="16">
                  <c:v>99.569378518905083</c:v>
                </c:pt>
                <c:pt idx="17">
                  <c:v>0</c:v>
                </c:pt>
                <c:pt idx="18">
                  <c:v>0</c:v>
                </c:pt>
                <c:pt idx="19">
                  <c:v>0</c:v>
                </c:pt>
                <c:pt idx="20">
                  <c:v>0</c:v>
                </c:pt>
                <c:pt idx="21">
                  <c:v>0</c:v>
                </c:pt>
                <c:pt idx="22">
                  <c:v>9.0797857135168165</c:v>
                </c:pt>
                <c:pt idx="23">
                  <c:v>0</c:v>
                </c:pt>
                <c:pt idx="24">
                  <c:v>0</c:v>
                </c:pt>
              </c:numCache>
            </c:numRef>
          </c:yVal>
          <c:smooth val="0"/>
          <c:extLst>
            <c:ext xmlns:c16="http://schemas.microsoft.com/office/drawing/2014/chart" uri="{C3380CC4-5D6E-409C-BE32-E72D297353CC}">
              <c16:uniqueId val="{00000019-A396-4871-AFE5-F48EB315F0F1}"/>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110.49888258630899</c:v>
                </c:pt>
                <c:pt idx="1">
                  <c:v>114.379290606372</c:v>
                </c:pt>
                <c:pt idx="2">
                  <c:v>100.95805201653832</c:v>
                </c:pt>
                <c:pt idx="3">
                  <c:v>115.89629464126652</c:v>
                </c:pt>
                <c:pt idx="4">
                  <c:v>111.33406078949446</c:v>
                </c:pt>
                <c:pt idx="5">
                  <c:v>104.33485627496783</c:v>
                </c:pt>
                <c:pt idx="6">
                  <c:v>111.77427915995179</c:v>
                </c:pt>
                <c:pt idx="7">
                  <c:v>95.953979638075126</c:v>
                </c:pt>
                <c:pt idx="8">
                  <c:v>113.29385149683662</c:v>
                </c:pt>
                <c:pt idx="9">
                  <c:v>107.54816980573419</c:v>
                </c:pt>
                <c:pt idx="10">
                  <c:v>110.85240496459683</c:v>
                </c:pt>
                <c:pt idx="11">
                  <c:v>96.083390952934124</c:v>
                </c:pt>
                <c:pt idx="12">
                  <c:v>99.281755189891712</c:v>
                </c:pt>
                <c:pt idx="13">
                  <c:v>126.1018775584873</c:v>
                </c:pt>
                <c:pt idx="14">
                  <c:v>98.440169316065479</c:v>
                </c:pt>
                <c:pt idx="15">
                  <c:v>109.9665867297531</c:v>
                </c:pt>
                <c:pt idx="16">
                  <c:v>91.711712629625708</c:v>
                </c:pt>
                <c:pt idx="17">
                  <c:v>80.226900390722292</c:v>
                </c:pt>
                <c:pt idx="18">
                  <c:v>100.15764336231767</c:v>
                </c:pt>
                <c:pt idx="19">
                  <c:v>83.843824747481548</c:v>
                </c:pt>
                <c:pt idx="20">
                  <c:v>82.222527040636621</c:v>
                </c:pt>
                <c:pt idx="21">
                  <c:v>104.45545442379036</c:v>
                </c:pt>
                <c:pt idx="22">
                  <c:v>84.186314550463223</c:v>
                </c:pt>
                <c:pt idx="23">
                  <c:v>93.652128184327196</c:v>
                </c:pt>
                <c:pt idx="24">
                  <c:v>99.865942642202057</c:v>
                </c:pt>
                <c:pt idx="25">
                  <c:v>113.57260029958857</c:v>
                </c:pt>
                <c:pt idx="26">
                  <c:v>101.25601319643212</c:v>
                </c:pt>
                <c:pt idx="27">
                  <c:v>100.00000000000003</c:v>
                </c:pt>
                <c:pt idx="28">
                  <c:v>116.98098511762898</c:v>
                </c:pt>
                <c:pt idx="29">
                  <c:v>113.29790363680749</c:v>
                </c:pt>
                <c:pt idx="30">
                  <c:v>139.30441088063876</c:v>
                </c:pt>
                <c:pt idx="31">
                  <c:v>131.45788858687368</c:v>
                </c:pt>
                <c:pt idx="32">
                  <c:v>103.66817607937352</c:v>
                </c:pt>
                <c:pt idx="33">
                  <c:v>126.73768072908263</c:v>
                </c:pt>
                <c:pt idx="34">
                  <c:v>104.42044576850935</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34CA-41CC-AD0C-00D04C899064}"/>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4897-4F0B-AF49-5FAF4A376931}"/>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2D5B-4C6E-BFDD-422245C9D917}"/>
              </c:ext>
            </c:extLst>
          </c:dPt>
          <c:dPt>
            <c:idx val="1"/>
            <c:invertIfNegative val="0"/>
            <c:bubble3D val="0"/>
            <c:spPr>
              <a:solidFill>
                <a:srgbClr val="89756E"/>
              </a:solidFill>
            </c:spPr>
            <c:extLst>
              <c:ext xmlns:c16="http://schemas.microsoft.com/office/drawing/2014/chart" uri="{C3380CC4-5D6E-409C-BE32-E72D297353CC}">
                <c16:uniqueId val="{00000003-2D5B-4C6E-BFDD-422245C9D917}"/>
              </c:ext>
            </c:extLst>
          </c:dPt>
          <c:dPt>
            <c:idx val="2"/>
            <c:invertIfNegative val="0"/>
            <c:bubble3D val="0"/>
            <c:spPr>
              <a:solidFill>
                <a:srgbClr val="30499F"/>
              </a:solidFill>
            </c:spPr>
            <c:extLst>
              <c:ext xmlns:c16="http://schemas.microsoft.com/office/drawing/2014/chart" uri="{C3380CC4-5D6E-409C-BE32-E72D297353CC}">
                <c16:uniqueId val="{00000005-2D5B-4C6E-BFDD-422245C9D917}"/>
              </c:ext>
            </c:extLst>
          </c:dPt>
          <c:dPt>
            <c:idx val="3"/>
            <c:invertIfNegative val="0"/>
            <c:bubble3D val="0"/>
            <c:spPr>
              <a:solidFill>
                <a:srgbClr val="C1C630"/>
              </a:solidFill>
            </c:spPr>
            <c:extLst>
              <c:ext xmlns:c16="http://schemas.microsoft.com/office/drawing/2014/chart" uri="{C3380CC4-5D6E-409C-BE32-E72D297353CC}">
                <c16:uniqueId val="{00000007-2D5B-4C6E-BFDD-422245C9D917}"/>
              </c:ext>
            </c:extLst>
          </c:dPt>
          <c:dPt>
            <c:idx val="4"/>
            <c:invertIfNegative val="0"/>
            <c:bubble3D val="0"/>
            <c:spPr>
              <a:solidFill>
                <a:srgbClr val="AB347D"/>
              </a:solidFill>
            </c:spPr>
            <c:extLst>
              <c:ext xmlns:c16="http://schemas.microsoft.com/office/drawing/2014/chart" uri="{C3380CC4-5D6E-409C-BE32-E72D297353CC}">
                <c16:uniqueId val="{00000009-2D5B-4C6E-BFDD-422245C9D917}"/>
              </c:ext>
            </c:extLst>
          </c:dPt>
          <c:val>
            <c:numRef>
              <c:f>'Wellbeing Acorn Group'!$K$13:$K$17</c:f>
              <c:numCache>
                <c:formatCode>0</c:formatCode>
                <c:ptCount val="5"/>
                <c:pt idx="0">
                  <c:v>109.68073091522427</c:v>
                </c:pt>
                <c:pt idx="1">
                  <c:v>330.58683801561386</c:v>
                </c:pt>
                <c:pt idx="2">
                  <c:v>93.75863901450137</c:v>
                </c:pt>
                <c:pt idx="3">
                  <c:v>0.92366844106463875</c:v>
                </c:pt>
                <c:pt idx="4">
                  <c:v>281.6062320319021</c:v>
                </c:pt>
              </c:numCache>
            </c:numRef>
          </c:val>
          <c:extLst>
            <c:ext xmlns:c16="http://schemas.microsoft.com/office/drawing/2014/chart" uri="{C3380CC4-5D6E-409C-BE32-E72D297353CC}">
              <c16:uniqueId val="{0000000A-2D5B-4C6E-BFDD-422245C9D917}"/>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000E-4092-902A-16FC23F1BAB7}"/>
              </c:ext>
            </c:extLst>
          </c:dPt>
          <c:dPt>
            <c:idx val="1"/>
            <c:invertIfNegative val="0"/>
            <c:bubble3D val="0"/>
            <c:spPr>
              <a:solidFill>
                <a:srgbClr val="89756E"/>
              </a:solidFill>
            </c:spPr>
            <c:extLst>
              <c:ext xmlns:c16="http://schemas.microsoft.com/office/drawing/2014/chart" uri="{C3380CC4-5D6E-409C-BE32-E72D297353CC}">
                <c16:uniqueId val="{00000003-000E-4092-902A-16FC23F1BAB7}"/>
              </c:ext>
            </c:extLst>
          </c:dPt>
          <c:dPt>
            <c:idx val="2"/>
            <c:invertIfNegative val="0"/>
            <c:bubble3D val="0"/>
            <c:spPr>
              <a:solidFill>
                <a:srgbClr val="30499F"/>
              </a:solidFill>
            </c:spPr>
            <c:extLst>
              <c:ext xmlns:c16="http://schemas.microsoft.com/office/drawing/2014/chart" uri="{C3380CC4-5D6E-409C-BE32-E72D297353CC}">
                <c16:uniqueId val="{00000005-000E-4092-902A-16FC23F1BAB7}"/>
              </c:ext>
            </c:extLst>
          </c:dPt>
          <c:dPt>
            <c:idx val="3"/>
            <c:invertIfNegative val="0"/>
            <c:bubble3D val="0"/>
            <c:spPr>
              <a:solidFill>
                <a:srgbClr val="C1C630"/>
              </a:solidFill>
            </c:spPr>
            <c:extLst>
              <c:ext xmlns:c16="http://schemas.microsoft.com/office/drawing/2014/chart" uri="{C3380CC4-5D6E-409C-BE32-E72D297353CC}">
                <c16:uniqueId val="{00000007-000E-4092-902A-16FC23F1BAB7}"/>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0.21292775665399238</c:v>
                </c:pt>
                <c:pt idx="1">
                  <c:v>0.57034220532319391</c:v>
                </c:pt>
                <c:pt idx="2">
                  <c:v>0.20532319391634982</c:v>
                </c:pt>
                <c:pt idx="3">
                  <c:v>3.8022813688212928E-3</c:v>
                </c:pt>
              </c:numCache>
            </c:numRef>
          </c:val>
          <c:extLst>
            <c:ext xmlns:c16="http://schemas.microsoft.com/office/drawing/2014/chart" uri="{C3380CC4-5D6E-409C-BE32-E72D297353CC}">
              <c16:uniqueId val="{00000008-000E-4092-902A-16FC23F1BAB7}"/>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0.19413415180335644</c:v>
                </c:pt>
                <c:pt idx="1">
                  <c:v>0.17252417208946966</c:v>
                </c:pt>
                <c:pt idx="2">
                  <c:v>0.2189912269146666</c:v>
                </c:pt>
                <c:pt idx="3">
                  <c:v>0.41165002502832154</c:v>
                </c:pt>
              </c:numCache>
            </c:numRef>
          </c:val>
          <c:extLst>
            <c:ext xmlns:c16="http://schemas.microsoft.com/office/drawing/2014/chart" uri="{C3380CC4-5D6E-409C-BE32-E72D297353CC}">
              <c16:uniqueId val="{00000009-000E-4092-902A-16FC23F1BAB7}"/>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103.94180332470278</c:v>
                </c:pt>
                <c:pt idx="1">
                  <c:v>182.36697019966982</c:v>
                </c:pt>
                <c:pt idx="2">
                  <c:v>185.77955831902003</c:v>
                </c:pt>
                <c:pt idx="3">
                  <c:v>23.321819647134365</c:v>
                </c:pt>
                <c:pt idx="4">
                  <c:v>33.408146739895791</c:v>
                </c:pt>
              </c:numCache>
            </c:numRef>
          </c:val>
          <c:extLst>
            <c:ext xmlns:c16="http://schemas.microsoft.com/office/drawing/2014/chart" uri="{C3380CC4-5D6E-409C-BE32-E72D297353CC}">
              <c16:uniqueId val="{00000000-2CED-4728-AB5D-8BE45149256C}"/>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955.07995974055029</c:v>
                </c:pt>
                <c:pt idx="1">
                  <c:v>164.20355260698071</c:v>
                </c:pt>
                <c:pt idx="2">
                  <c:v>0</c:v>
                </c:pt>
                <c:pt idx="3">
                  <c:v>290.13523972074023</c:v>
                </c:pt>
                <c:pt idx="4">
                  <c:v>551.06221426632226</c:v>
                </c:pt>
                <c:pt idx="5">
                  <c:v>434.87214739389771</c:v>
                </c:pt>
                <c:pt idx="6">
                  <c:v>149.17125986186025</c:v>
                </c:pt>
                <c:pt idx="7">
                  <c:v>14.659542297242236</c:v>
                </c:pt>
              </c:numCache>
            </c:numRef>
          </c:val>
          <c:extLst>
            <c:ext xmlns:c16="http://schemas.microsoft.com/office/drawing/2014/chart" uri="{C3380CC4-5D6E-409C-BE32-E72D297353CC}">
              <c16:uniqueId val="{00000000-5DAF-46EF-88C4-3615286AD6B9}"/>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179.6946713244198</c:v>
                </c:pt>
                <c:pt idx="1">
                  <c:v>128.9367426292583</c:v>
                </c:pt>
                <c:pt idx="2">
                  <c:v>6.170294737766131</c:v>
                </c:pt>
                <c:pt idx="3">
                  <c:v>99.569378518905083</c:v>
                </c:pt>
                <c:pt idx="4">
                  <c:v>0</c:v>
                </c:pt>
              </c:numCache>
            </c:numRef>
          </c:val>
          <c:extLst>
            <c:ext xmlns:c16="http://schemas.microsoft.com/office/drawing/2014/chart" uri="{C3380CC4-5D6E-409C-BE32-E72D297353CC}">
              <c16:uniqueId val="{00000000-CA8D-4713-A887-A13AD9614C7E}"/>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0</c:v>
                </c:pt>
                <c:pt idx="1">
                  <c:v>0</c:v>
                </c:pt>
                <c:pt idx="2">
                  <c:v>0</c:v>
                </c:pt>
                <c:pt idx="3">
                  <c:v>0</c:v>
                </c:pt>
                <c:pt idx="4">
                  <c:v>9.0797857135168165</c:v>
                </c:pt>
                <c:pt idx="5">
                  <c:v>0</c:v>
                </c:pt>
                <c:pt idx="6">
                  <c:v>0</c:v>
                </c:pt>
              </c:numCache>
            </c:numRef>
          </c:val>
          <c:extLst>
            <c:ext xmlns:c16="http://schemas.microsoft.com/office/drawing/2014/chart" uri="{C3380CC4-5D6E-409C-BE32-E72D297353CC}">
              <c16:uniqueId val="{00000000-3603-42F4-9763-0E170842C677}"/>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340.58570835716773</c:v>
                </c:pt>
                <c:pt idx="2">
                  <c:v>0</c:v>
                </c:pt>
              </c:numCache>
            </c:numRef>
          </c:val>
          <c:extLst>
            <c:ext xmlns:c16="http://schemas.microsoft.com/office/drawing/2014/chart" uri="{C3380CC4-5D6E-409C-BE32-E72D297353CC}">
              <c16:uniqueId val="{00000000-4D51-4235-801C-45CDE0000C9B}"/>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955.07995974055029</c:v>
                </c:pt>
                <c:pt idx="1">
                  <c:v>551.06221426632226</c:v>
                </c:pt>
                <c:pt idx="2">
                  <c:v>434.87214739389771</c:v>
                </c:pt>
                <c:pt idx="3">
                  <c:v>340.58570835716773</c:v>
                </c:pt>
                <c:pt idx="4">
                  <c:v>290.13523972074023</c:v>
                </c:pt>
                <c:pt idx="5">
                  <c:v>185.77955831902003</c:v>
                </c:pt>
                <c:pt idx="6">
                  <c:v>182.36697019966982</c:v>
                </c:pt>
                <c:pt idx="7">
                  <c:v>179.6946713244198</c:v>
                </c:pt>
                <c:pt idx="8">
                  <c:v>164.20355260698071</c:v>
                </c:pt>
                <c:pt idx="9">
                  <c:v>149.17125986186025</c:v>
                </c:pt>
                <c:pt idx="10">
                  <c:v>128.9367426292583</c:v>
                </c:pt>
                <c:pt idx="11">
                  <c:v>103.94180332470278</c:v>
                </c:pt>
                <c:pt idx="12">
                  <c:v>99.569378518905083</c:v>
                </c:pt>
                <c:pt idx="13">
                  <c:v>33.408146739895791</c:v>
                </c:pt>
                <c:pt idx="14">
                  <c:v>23.321819647134365</c:v>
                </c:pt>
                <c:pt idx="15">
                  <c:v>14.659542297242236</c:v>
                </c:pt>
                <c:pt idx="16">
                  <c:v>9.0797857135168165</c:v>
                </c:pt>
                <c:pt idx="17">
                  <c:v>6.170294737766131</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2713-48C3-89A6-3D4F91C53881}"/>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21EC9E72-8C69-4034-BFF1-32A5921630BE}"/>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336C9059-4403-4C86-B618-FAE369D28E38}"/>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807AC671-CD06-4FBF-A94B-C1EEFF4DF83F}"/>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DB73BBAC-6C9D-4A9E-B523-D1F591DB19ED}"/>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40DD859D-FB48-4374-BE15-7BD432CD28DE}"/>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0714942D-5A18-4A29-B0A6-B44AAAABAD18}"/>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D921F7B4-EB81-415B-96CA-6FF71D88D0C6}"/>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B8A97A64-69D1-44F1-83D4-50EC26A25DB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87788BC7-4891-4FCE-B4A1-7FF9F47FBEED}"/>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78DABEC2-871B-4BEF-8858-9ECFBF161B12}"/>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137F7E29-7DE7-4849-92EF-7D06339A9B89}"/>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5B5B9817-86AA-4217-A3B8-ED4375C3AE25}"/>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87E6B1FA-F7DD-4A2E-B81B-D63B4C4A968B}"/>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181D5A36-02DC-4C7D-B887-1B87FCECC360}"/>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0B7D6637-2553-44B9-870F-D26EB0244889}"/>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7BC58C5D-BF77-4A0C-A3B4-C36E1B8209D2}"/>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F8B99A5C-67C4-4C35-A7B0-664273030F8A}"/>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066867CA-B300-4648-B59D-1FD7BCAC176E}"/>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B31B8D46-B8FC-43CA-AC3E-551BE1EFE7BB}"/>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96EF9912-3029-4A9B-A12C-826153577BBA}"/>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14977FBD-C03A-40C9-8511-D95FDB7157DA}"/>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5554EC9E-DB6F-414B-9735-4D1E70CFBD4E}"/>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7EA11157-A8A5-44BA-A4DA-475337E2BDEF}"/>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9AD7D9C5-5AA0-4414-914E-039491BA2B76}"/>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152F59EB-EA75-4414-A048-003C9286BEF4}"/>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2AB6F121-83C9-4AEB-898A-16495ED3753B}"/>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E2D0658E-C8D5-4AE2-8C1D-09BFA06E3A5F}"/>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6E062665-4FC5-4F13-93B5-4835313832ED}"/>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3F6AE399-8FA3-4AB8-9C58-4BD4CE110501}"/>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105F3C97-D99F-4EA4-B4FD-11E58849D9E3}"/>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502B684D-A1FF-48D8-85FD-1828AA3C04DA}"/>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261D22AF-A70A-49F0-926B-91B577BFB6CE}"/>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131A939B-C714-44B8-BCE7-287A196E0B36}"/>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1FCFA22B-6766-4C50-9411-F5726E063EA4}"/>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98ED62EE-12DB-4C8C-B369-B82D3B0F4A68}"/>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74779804-0A27-4967-82FD-5D8A0D34C507}"/>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13ACF534-8D32-4148-AD21-AFFFBEDAAB72}"/>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3B518117-88BF-4E2F-8B29-0F93A765FAA9}"/>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9B697F1A-7694-4639-801C-31E78257150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947B7C6C-5BB1-42A4-9F75-9B81941D271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259064D0-43C7-41CA-A25C-F145A160366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07306B39-9165-4833-8DC8-70FF424AA3D7}"/>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C8A14598-EF18-4C6D-8A40-FE569ACAADFF}"/>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5ACCE560-14C8-452C-ACBF-0025C83FACF1}"/>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5A25A2F5-3AE3-4BD2-B88F-3958DB4573C7}"/>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E4959D86-1BA2-4347-AB05-A82F5F0BEBB0}"/>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43E5307D-C12C-4215-BF57-B615DA28B4D3}"/>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90E3083F-D5BB-4E4B-ACC7-08FEE958DABD}"/>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12944B0A-1181-40AF-A612-A52F49EF0B53}"/>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E0E4AAB-4F33-4DA1-A2CD-04ACABB5270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EFF83E67-E7C4-415B-8112-BBC7D79C8E53}"/>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06CFECD3-5AF2-4AFB-A63F-A6A00B8EF339}"/>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154563B8-AC75-4BC6-B836-67F983794C2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D6E3FEDF-9A60-4B1C-ACE2-9CA5E12EDE2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E6774ACA-C3E1-45B6-89F8-704AB64DDDE6}"/>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CE01E447-6741-4431-BD73-9A689ABFDE49}"/>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1E2B1B62-8EC1-4954-8FBB-18B0DC794D95}"/>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A97B6F4B-615E-47DB-A378-4905FB8441E5}"/>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39BF1403-DF57-401B-9BDB-C86AB215CF22}"/>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F15F607A-FE56-4558-A637-38192D175559}"/>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02AE54B1-BD9E-454C-96CB-2F74105AF7E1}"/>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AE02EB67-DD48-4882-812B-BBCE3AFEFBBC}"/>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C0F7731C-681E-44A9-AFF9-0499215A51D2}"/>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554D40BB-F1D6-463D-94B8-E0843C300804}"/>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AB62771E-869D-4A50-A6B3-844B38AD4AE9}"/>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CF779400-847A-47E1-9C55-B7F94B225AC2}"/>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5880F38C-08BC-479F-90D7-07B83AC26D89}"/>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BE01753A-6C0E-449D-82D9-6624369642D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7F604C53-AA3F-428C-BDAC-21DBCD0C9856}"/>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D629FA62-AB90-4ABF-B87F-E4CA313C3FE1}"/>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5D67A23C-B774-4685-9E79-4C59F9EE8BFF}"/>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Central &amp; Grange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5CB3F0D2-4C89-4E65-9B69-1EB4AD275DDF}"/>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009B9F08-0A75-499C-9A16-14EA9DE8DABB}"/>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0A73C79D-A7D2-4CFC-9546-725E7BBB6424}"/>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99161A58-A0A8-4D35-A82D-A1332323D7ED}"/>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52845152-1732-4447-8786-54B3F7DDE1E1}"/>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2D61014A-D1E5-401C-AFFB-4EE5C07BEEAA}"/>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3E60C918-C7EF-41E5-A6B6-0FEE6BCE824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3E1ED096-23F5-4F1A-B4BD-35EA528DB72C}"/>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72BDA327-48DB-4974-B4E6-D9F4A6D49540}"/>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215B3550-572C-4716-A93E-90D9DB963E8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AFDDA2F8-6940-4AB7-9A84-63C8F74159AB}"/>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A4AFC31E-8E1C-476B-9A27-DAFC0BF92D8B}"/>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2C9C14C7-463F-4B0F-954E-7B81C25500E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67395EDC-8BCE-462F-A72F-1FEF059847CE}"/>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9ED938F7-C44B-4C51-91FB-4A8D943EDFEE}"/>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04605D5B-85B0-40F0-B193-4EE9E9B23EA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7F76BF87-0EF2-490D-8E8F-4DD5DE0CD1AD}"/>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6BA528B5-3BD0-4FB2-B787-01A9CAC48FD0}"/>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514CCE03-EF88-4FF2-8230-910EDD06BCCF}"/>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E8C169CE-FC9D-41DA-90E4-178BEE6B1CCE}"/>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34FCC1F4-C96F-47CF-B49A-2784C7351346}"/>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14%</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1554B55D-B37D-46DC-BC38-FFE681ECBB3F}"/>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5D07B205-B98E-45EC-A37F-7D1A63DE4977}"/>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7BCFEEDF-E433-435C-8E38-FC329D35274A}"/>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510179EC-DD4C-4ED3-8EBE-72E18AF510C2}"/>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101</a:t>
          </a:fld>
          <a:endParaRPr lang="en-GB" sz="1050" b="1">
            <a:solidFill>
              <a:srgbClr val="7030A0"/>
            </a:solidFill>
            <a:latin typeface="+mn-lt"/>
          </a:endParaRPr>
        </a:p>
      </xdr:txBody>
    </xdr:sp>
    <xdr:clientData/>
  </xdr:oneCellAnchor>
  <xdr:oneCellAnchor>
    <xdr:from>
      <xdr:col>3</xdr:col>
      <xdr:colOff>303059</xdr:colOff>
      <xdr:row>18</xdr:row>
      <xdr:rowOff>114300</xdr:rowOff>
    </xdr:from>
    <xdr:ext cx="674993" cy="233205"/>
    <xdr:sp macro="" textlink="'Data - Overview'!L28">
      <xdr:nvSpPr>
        <xdr:cNvPr id="38" name="TextBox 37">
          <a:extLst>
            <a:ext uri="{FF2B5EF4-FFF2-40B4-BE49-F238E27FC236}">
              <a16:creationId xmlns:a16="http://schemas.microsoft.com/office/drawing/2014/main" id="{0BF75720-EEED-4C49-8BDB-8FD9D6CA4EF3}"/>
            </a:ext>
          </a:extLst>
        </xdr:cNvPr>
        <xdr:cNvSpPr txBox="1"/>
      </xdr:nvSpPr>
      <xdr:spPr>
        <a:xfrm>
          <a:off x="2227109"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110</a:t>
          </a:fld>
          <a:endParaRPr lang="en-GB" sz="800" b="1">
            <a:solidFill>
              <a:srgbClr val="0070C0"/>
            </a:solidFill>
            <a:latin typeface="+mn-lt"/>
          </a:endParaRPr>
        </a:p>
      </xdr:txBody>
    </xdr:sp>
    <xdr:clientData/>
  </xdr:oneCellAnchor>
  <xdr:oneCellAnchor>
    <xdr:from>
      <xdr:col>6</xdr:col>
      <xdr:colOff>3360</xdr:colOff>
      <xdr:row>18</xdr:row>
      <xdr:rowOff>114300</xdr:rowOff>
    </xdr:from>
    <xdr:ext cx="683842" cy="233205"/>
    <xdr:sp macro="" textlink="'Data - Overview'!L29">
      <xdr:nvSpPr>
        <xdr:cNvPr id="39" name="TextBox 38">
          <a:extLst>
            <a:ext uri="{FF2B5EF4-FFF2-40B4-BE49-F238E27FC236}">
              <a16:creationId xmlns:a16="http://schemas.microsoft.com/office/drawing/2014/main" id="{290BFDBA-728E-4DCE-8025-D47634F6BD7C}"/>
            </a:ext>
          </a:extLst>
        </xdr:cNvPr>
        <xdr:cNvSpPr txBox="1"/>
      </xdr:nvSpPr>
      <xdr:spPr>
        <a:xfrm>
          <a:off x="3851460"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113</a:t>
          </a:fld>
          <a:endParaRPr lang="en-GB" sz="600" b="0">
            <a:solidFill>
              <a:schemeClr val="tx1">
                <a:lumMod val="50000"/>
                <a:lumOff val="50000"/>
              </a:schemeClr>
            </a:solidFill>
            <a:latin typeface="+mn-lt"/>
          </a:endParaRPr>
        </a:p>
      </xdr:txBody>
    </xdr:sp>
    <xdr:clientData/>
  </xdr:oneCellAnchor>
  <xdr:oneCellAnchor>
    <xdr:from>
      <xdr:col>8</xdr:col>
      <xdr:colOff>317347</xdr:colOff>
      <xdr:row>18</xdr:row>
      <xdr:rowOff>114300</xdr:rowOff>
    </xdr:from>
    <xdr:ext cx="674993" cy="233205"/>
    <xdr:sp macro="" textlink="'Data - Overview'!L30">
      <xdr:nvSpPr>
        <xdr:cNvPr id="40" name="TextBox 39">
          <a:extLst>
            <a:ext uri="{FF2B5EF4-FFF2-40B4-BE49-F238E27FC236}">
              <a16:creationId xmlns:a16="http://schemas.microsoft.com/office/drawing/2014/main" id="{DD61C64C-E6D6-4620-9B58-B265B33E7D22}"/>
            </a:ext>
          </a:extLst>
        </xdr:cNvPr>
        <xdr:cNvSpPr txBox="1"/>
      </xdr:nvSpPr>
      <xdr:spPr>
        <a:xfrm>
          <a:off x="5448147"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112</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1ABA51B8-E95A-491F-B199-FFED13029039}"/>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100</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5A93E892-AC1E-42AD-A6AE-3A85DDA75C9C}"/>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F20CD7EE-C764-41C3-9F41-6585958B8049}"/>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CECF058B-D318-49D2-846A-4EE2B5F2F0BB}"/>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D4B8244A-2029-4D1F-B341-B0B7E4429711}"/>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C4A1C4E9-94CD-4017-AE19-C173FB5C6368}"/>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D4E8FEBA-CA33-4149-89E3-4A0D210CF9E7}"/>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801208C0-E7BC-48B0-9BD8-E1A7616AA007}"/>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0D1A127C-1064-44E0-8007-2EEA8FAD16E1}"/>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EAC3FD33-4E79-4E7F-A979-1F9F12B37497}"/>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CA9B223F-541E-4873-BEE8-A04026435172}"/>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B1D25E62-E8E7-4557-A3A7-D7F0407E80DC}"/>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308211DC-FC59-44DC-B9B4-734B0F56C6CB}"/>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B2719FC9-0FFF-4F02-9CCF-69076AAE3213}"/>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0B511969-AD1A-4D17-A632-4A2B1CDF3D8C}"/>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B7E305B0-4CDB-4B48-89E2-C356264D5908}"/>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4C7ABFD2-F138-4F3F-8846-3816734E486F}"/>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1261EA6D-5C47-48D7-9DB8-7851F22566C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0C56CDD6-8064-4D89-B6F1-34287406C7EE}"/>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362294EE-4DEA-4FC8-A312-2BF50FE62019}"/>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510D200A-35DE-4EFD-8EAB-6181EE470C0A}"/>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992F27D3-1DFB-4BC8-B863-39481540B622}"/>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27D724F3-2CD5-4CF7-B840-438BEC4FAFBF}"/>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17%</a:t>
          </a:fld>
          <a:endParaRPr lang="en-GB" sz="4000" b="1">
            <a:solidFill>
              <a:srgbClr val="FF0000"/>
            </a:solidFill>
            <a:latin typeface="+mn-lt"/>
          </a:endParaRPr>
        </a:p>
      </xdr:txBody>
    </xdr:sp>
    <xdr:clientData/>
  </xdr:oneCellAnchor>
  <xdr:oneCellAnchor>
    <xdr:from>
      <xdr:col>0</xdr:col>
      <xdr:colOff>601379</xdr:colOff>
      <xdr:row>31</xdr:row>
      <xdr:rowOff>152400</xdr:rowOff>
    </xdr:from>
    <xdr:ext cx="616514" cy="233205"/>
    <xdr:sp macro="" textlink="'Data - Overview'!L40">
      <xdr:nvSpPr>
        <xdr:cNvPr id="64" name="TextBox 63">
          <a:extLst>
            <a:ext uri="{FF2B5EF4-FFF2-40B4-BE49-F238E27FC236}">
              <a16:creationId xmlns:a16="http://schemas.microsoft.com/office/drawing/2014/main" id="{A7A9D64F-613D-401B-8A66-4905EB94D1F8}"/>
            </a:ext>
          </a:extLst>
        </xdr:cNvPr>
        <xdr:cNvSpPr txBox="1"/>
      </xdr:nvSpPr>
      <xdr:spPr>
        <a:xfrm>
          <a:off x="601379" y="60960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96</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3CEF405E-DA07-492D-8F49-76F7B37ECBE4}"/>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E52F37FF-7DD3-471E-A303-AD294BBAB305}"/>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286390</xdr:colOff>
      <xdr:row>31</xdr:row>
      <xdr:rowOff>123825</xdr:rowOff>
    </xdr:from>
    <xdr:ext cx="674993" cy="233205"/>
    <xdr:sp macro="" textlink="'Data - Overview'!L41">
      <xdr:nvSpPr>
        <xdr:cNvPr id="67" name="TextBox 66">
          <a:extLst>
            <a:ext uri="{FF2B5EF4-FFF2-40B4-BE49-F238E27FC236}">
              <a16:creationId xmlns:a16="http://schemas.microsoft.com/office/drawing/2014/main" id="{EEF52C42-9492-463C-8D07-852EB95F26EB}"/>
            </a:ext>
          </a:extLst>
        </xdr:cNvPr>
        <xdr:cNvSpPr txBox="1"/>
      </xdr:nvSpPr>
      <xdr:spPr>
        <a:xfrm>
          <a:off x="221044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104</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448A8632-CCBF-49A5-B7DF-D151B8F3D4BE}"/>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90DB31B5-E1B4-4412-BAC5-82ECA5B99191}"/>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25%</a:t>
          </a:fld>
          <a:endParaRPr lang="en-GB" sz="6600" b="1">
            <a:solidFill>
              <a:srgbClr val="0070C0"/>
            </a:solidFill>
            <a:latin typeface="+mn-lt"/>
          </a:endParaRPr>
        </a:p>
      </xdr:txBody>
    </xdr:sp>
    <xdr:clientData/>
  </xdr:oneCellAnchor>
  <xdr:oneCellAnchor>
    <xdr:from>
      <xdr:col>6</xdr:col>
      <xdr:colOff>11080</xdr:colOff>
      <xdr:row>31</xdr:row>
      <xdr:rowOff>123825</xdr:rowOff>
    </xdr:from>
    <xdr:ext cx="674993" cy="233205"/>
    <xdr:sp macro="" textlink="'Data - Overview'!L42">
      <xdr:nvSpPr>
        <xdr:cNvPr id="70" name="TextBox 69">
          <a:extLst>
            <a:ext uri="{FF2B5EF4-FFF2-40B4-BE49-F238E27FC236}">
              <a16:creationId xmlns:a16="http://schemas.microsoft.com/office/drawing/2014/main" id="{11ED8504-3AFB-4B7E-8808-89D46A17A80E}"/>
            </a:ext>
          </a:extLst>
        </xdr:cNvPr>
        <xdr:cNvSpPr txBox="1"/>
      </xdr:nvSpPr>
      <xdr:spPr>
        <a:xfrm>
          <a:off x="385918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116</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FAAEE5A0-1266-4545-B2B3-11A0E84E744E}"/>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D4558585-9096-4D85-944E-4F67AF2BD81E}"/>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8%</a:t>
          </a:fld>
          <a:endParaRPr lang="en-GB" sz="6600" b="1">
            <a:solidFill>
              <a:srgbClr val="808080"/>
            </a:solidFill>
            <a:latin typeface="+mn-lt"/>
          </a:endParaRPr>
        </a:p>
      </xdr:txBody>
    </xdr:sp>
    <xdr:clientData/>
  </xdr:oneCellAnchor>
  <xdr:oneCellAnchor>
    <xdr:from>
      <xdr:col>8</xdr:col>
      <xdr:colOff>329591</xdr:colOff>
      <xdr:row>31</xdr:row>
      <xdr:rowOff>133350</xdr:rowOff>
    </xdr:from>
    <xdr:ext cx="683842" cy="233205"/>
    <xdr:sp macro="" textlink="'Data - Overview'!L43">
      <xdr:nvSpPr>
        <xdr:cNvPr id="73" name="TextBox 72">
          <a:extLst>
            <a:ext uri="{FF2B5EF4-FFF2-40B4-BE49-F238E27FC236}">
              <a16:creationId xmlns:a16="http://schemas.microsoft.com/office/drawing/2014/main" id="{C3CB0E95-9F5D-42DE-9BDD-98533695A1E8}"/>
            </a:ext>
          </a:extLst>
        </xdr:cNvPr>
        <xdr:cNvSpPr txBox="1"/>
      </xdr:nvSpPr>
      <xdr:spPr>
        <a:xfrm>
          <a:off x="5460391" y="607695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112</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103FC63A-1F7F-4CDA-8827-F6BC8002CAD2}"/>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24A8B756-B114-4821-B31A-2928330497CC}"/>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2%</a:t>
          </a:fld>
          <a:endParaRPr lang="en-GB" sz="4000" b="1">
            <a:solidFill>
              <a:srgbClr val="FFC000"/>
            </a:solidFill>
            <a:latin typeface="+mn-lt"/>
          </a:endParaRPr>
        </a:p>
      </xdr:txBody>
    </xdr:sp>
    <xdr:clientData/>
  </xdr:oneCellAnchor>
  <xdr:oneCellAnchor>
    <xdr:from>
      <xdr:col>11</xdr:col>
      <xdr:colOff>13894</xdr:colOff>
      <xdr:row>31</xdr:row>
      <xdr:rowOff>116599</xdr:rowOff>
    </xdr:from>
    <xdr:ext cx="674993" cy="233205"/>
    <xdr:sp macro="" textlink="'Data - Overview'!L44">
      <xdr:nvSpPr>
        <xdr:cNvPr id="76" name="TextBox 75">
          <a:extLst>
            <a:ext uri="{FF2B5EF4-FFF2-40B4-BE49-F238E27FC236}">
              <a16:creationId xmlns:a16="http://schemas.microsoft.com/office/drawing/2014/main" id="{2B0C5276-15B9-4521-A163-51633023EA16}"/>
            </a:ext>
          </a:extLst>
        </xdr:cNvPr>
        <xdr:cNvSpPr txBox="1"/>
      </xdr:nvSpPr>
      <xdr:spPr>
        <a:xfrm>
          <a:off x="7068744" y="6060199"/>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108</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D9365D2F-ACED-4ADE-9A58-179F3E76A7DA}"/>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FF306041-8A11-46D4-955A-46068D64F8C5}"/>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562616</xdr:colOff>
      <xdr:row>46</xdr:row>
      <xdr:rowOff>32302</xdr:rowOff>
    </xdr:from>
    <xdr:ext cx="674993" cy="233205"/>
    <xdr:sp macro="" textlink="'Data - Overview'!L61">
      <xdr:nvSpPr>
        <xdr:cNvPr id="79" name="TextBox 78">
          <a:extLst>
            <a:ext uri="{FF2B5EF4-FFF2-40B4-BE49-F238E27FC236}">
              <a16:creationId xmlns:a16="http://schemas.microsoft.com/office/drawing/2014/main" id="{3C2B42D8-E356-49A7-AED6-B37D4B9D3558}"/>
            </a:ext>
          </a:extLst>
        </xdr:cNvPr>
        <xdr:cNvSpPr txBox="1"/>
      </xdr:nvSpPr>
      <xdr:spPr>
        <a:xfrm>
          <a:off x="562616"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113</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7B65E559-6B4E-4F98-AB64-0FB125B804AF}"/>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332943</xdr:colOff>
      <xdr:row>44</xdr:row>
      <xdr:rowOff>41827</xdr:rowOff>
    </xdr:from>
    <xdr:ext cx="631583" cy="405432"/>
    <xdr:sp macro="" textlink="'Data - Overview'!D63">
      <xdr:nvSpPr>
        <xdr:cNvPr id="81" name="TextBox 80">
          <a:extLst>
            <a:ext uri="{FF2B5EF4-FFF2-40B4-BE49-F238E27FC236}">
              <a16:creationId xmlns:a16="http://schemas.microsoft.com/office/drawing/2014/main" id="{164E2688-31D8-49D0-B1FA-A0863077746D}"/>
            </a:ext>
          </a:extLst>
        </xdr:cNvPr>
        <xdr:cNvSpPr txBox="1"/>
      </xdr:nvSpPr>
      <xdr:spPr>
        <a:xfrm>
          <a:off x="2256993" y="8506377"/>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3</xdr:col>
      <xdr:colOff>311238</xdr:colOff>
      <xdr:row>46</xdr:row>
      <xdr:rowOff>32302</xdr:rowOff>
    </xdr:from>
    <xdr:ext cx="674993" cy="233205"/>
    <xdr:sp macro="" textlink="'Data - Overview'!L63">
      <xdr:nvSpPr>
        <xdr:cNvPr id="82" name="TextBox 81">
          <a:extLst>
            <a:ext uri="{FF2B5EF4-FFF2-40B4-BE49-F238E27FC236}">
              <a16:creationId xmlns:a16="http://schemas.microsoft.com/office/drawing/2014/main" id="{50396CD0-0335-4509-ABDE-B42DADC72F54}"/>
            </a:ext>
          </a:extLst>
        </xdr:cNvPr>
        <xdr:cNvSpPr txBox="1"/>
      </xdr:nvSpPr>
      <xdr:spPr>
        <a:xfrm>
          <a:off x="2235288"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134</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7AB1640D-8BB1-4C1B-A969-FFE2554A2CC3}"/>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46B796D4-303A-423C-AA32-63CA36B47A7B}"/>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28%</a:t>
          </a:fld>
          <a:endParaRPr lang="en-GB" sz="4000" b="1">
            <a:solidFill>
              <a:srgbClr val="7030A0"/>
            </a:solidFill>
            <a:latin typeface="+mn-lt"/>
          </a:endParaRPr>
        </a:p>
      </xdr:txBody>
    </xdr:sp>
    <xdr:clientData/>
  </xdr:oneCellAnchor>
  <xdr:oneCellAnchor>
    <xdr:from>
      <xdr:col>6</xdr:col>
      <xdr:colOff>7680</xdr:colOff>
      <xdr:row>46</xdr:row>
      <xdr:rowOff>32302</xdr:rowOff>
    </xdr:from>
    <xdr:ext cx="674993" cy="233205"/>
    <xdr:sp macro="" textlink="'Data - Overview'!L62">
      <xdr:nvSpPr>
        <xdr:cNvPr id="85" name="TextBox 84">
          <a:extLst>
            <a:ext uri="{FF2B5EF4-FFF2-40B4-BE49-F238E27FC236}">
              <a16:creationId xmlns:a16="http://schemas.microsoft.com/office/drawing/2014/main" id="{1BF7BBFA-A073-4BDD-90CE-F778A5ACF7C1}"/>
            </a:ext>
          </a:extLst>
        </xdr:cNvPr>
        <xdr:cNvSpPr txBox="1"/>
      </xdr:nvSpPr>
      <xdr:spPr>
        <a:xfrm>
          <a:off x="3855780"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127</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6C00CE88-20DD-4A25-A8A0-0CB36CE7B998}"/>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EBFFE431-8FC8-4DC3-92BA-FED6FDAB2FE6}"/>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17%</a:t>
          </a:fld>
          <a:endParaRPr lang="en-GB" sz="4000" b="1">
            <a:solidFill>
              <a:srgbClr val="FF0000"/>
            </a:solidFill>
            <a:latin typeface="+mn-lt"/>
          </a:endParaRPr>
        </a:p>
      </xdr:txBody>
    </xdr:sp>
    <xdr:clientData/>
  </xdr:oneCellAnchor>
  <xdr:oneCellAnchor>
    <xdr:from>
      <xdr:col>8</xdr:col>
      <xdr:colOff>348924</xdr:colOff>
      <xdr:row>46</xdr:row>
      <xdr:rowOff>32302</xdr:rowOff>
    </xdr:from>
    <xdr:ext cx="674993" cy="233205"/>
    <xdr:sp macro="" textlink="'Data - Overview'!L64">
      <xdr:nvSpPr>
        <xdr:cNvPr id="88" name="TextBox 87">
          <a:extLst>
            <a:ext uri="{FF2B5EF4-FFF2-40B4-BE49-F238E27FC236}">
              <a16:creationId xmlns:a16="http://schemas.microsoft.com/office/drawing/2014/main" id="{22E8F211-EAA2-4018-9AA1-B275CC6B05E3}"/>
            </a:ext>
          </a:extLst>
        </xdr:cNvPr>
        <xdr:cNvSpPr txBox="1"/>
      </xdr:nvSpPr>
      <xdr:spPr>
        <a:xfrm>
          <a:off x="5479724"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111</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28E80FEC-35D9-4A9B-8B2E-A6037ED9D372}"/>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98717</xdr:colOff>
      <xdr:row>44</xdr:row>
      <xdr:rowOff>41827</xdr:rowOff>
    </xdr:from>
    <xdr:ext cx="627929" cy="405432"/>
    <xdr:sp macro="" textlink="'Data - Overview'!D65">
      <xdr:nvSpPr>
        <xdr:cNvPr id="90" name="TextBox 89">
          <a:extLst>
            <a:ext uri="{FF2B5EF4-FFF2-40B4-BE49-F238E27FC236}">
              <a16:creationId xmlns:a16="http://schemas.microsoft.com/office/drawing/2014/main" id="{8A6094B8-066D-4550-8749-B2D0DCF69D07}"/>
            </a:ext>
          </a:extLst>
        </xdr:cNvPr>
        <xdr:cNvSpPr txBox="1"/>
      </xdr:nvSpPr>
      <xdr:spPr>
        <a:xfrm>
          <a:off x="715356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12%</a:t>
          </a:fld>
          <a:endParaRPr lang="en-GB" sz="4000" b="1">
            <a:solidFill>
              <a:schemeClr val="tx1">
                <a:lumMod val="50000"/>
                <a:lumOff val="50000"/>
              </a:schemeClr>
            </a:solidFill>
            <a:latin typeface="+mn-lt"/>
          </a:endParaRPr>
        </a:p>
      </xdr:txBody>
    </xdr:sp>
    <xdr:clientData/>
  </xdr:oneCellAnchor>
  <xdr:oneCellAnchor>
    <xdr:from>
      <xdr:col>11</xdr:col>
      <xdr:colOff>70760</xdr:colOff>
      <xdr:row>46</xdr:row>
      <xdr:rowOff>32302</xdr:rowOff>
    </xdr:from>
    <xdr:ext cx="683842" cy="233205"/>
    <xdr:sp macro="" textlink="'Data - Overview'!L65">
      <xdr:nvSpPr>
        <xdr:cNvPr id="91" name="TextBox 90">
          <a:extLst>
            <a:ext uri="{FF2B5EF4-FFF2-40B4-BE49-F238E27FC236}">
              <a16:creationId xmlns:a16="http://schemas.microsoft.com/office/drawing/2014/main" id="{0B6019C5-1D56-498A-833F-F9D97EC08B2B}"/>
            </a:ext>
          </a:extLst>
        </xdr:cNvPr>
        <xdr:cNvSpPr txBox="1"/>
      </xdr:nvSpPr>
      <xdr:spPr>
        <a:xfrm>
          <a:off x="7125610" y="8877852"/>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124</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3DA2D46F-C2CB-4462-8343-3A7205F4D6C0}"/>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55EE9A4F-DDD7-458F-BC23-2704C9FCEF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3BFCEEA8-7914-4CCB-BEB0-9790A4BEACBE}"/>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A930C99A-935C-41D3-8701-BE0670F98A26}"/>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47%</a:t>
          </a:fld>
          <a:endParaRPr lang="en-GB" sz="4000" b="1">
            <a:solidFill>
              <a:srgbClr val="92D050"/>
            </a:solidFill>
          </a:endParaRPr>
        </a:p>
      </xdr:txBody>
    </xdr:sp>
    <xdr:clientData/>
  </xdr:twoCellAnchor>
  <xdr:oneCellAnchor>
    <xdr:from>
      <xdr:col>5</xdr:col>
      <xdr:colOff>327457</xdr:colOff>
      <xdr:row>79</xdr:row>
      <xdr:rowOff>47020</xdr:rowOff>
    </xdr:from>
    <xdr:ext cx="674993" cy="233205"/>
    <xdr:sp macro="" textlink="'Data - Overview'!L74">
      <xdr:nvSpPr>
        <xdr:cNvPr id="96" name="TextBox 95">
          <a:extLst>
            <a:ext uri="{FF2B5EF4-FFF2-40B4-BE49-F238E27FC236}">
              <a16:creationId xmlns:a16="http://schemas.microsoft.com/office/drawing/2014/main" id="{F635821C-4318-4880-8970-B358D4C98EFA}"/>
            </a:ext>
          </a:extLst>
        </xdr:cNvPr>
        <xdr:cNvSpPr txBox="1"/>
      </xdr:nvSpPr>
      <xdr:spPr>
        <a:xfrm>
          <a:off x="3534207"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126</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EFA73C85-F742-4A52-B742-406A4E119B89}"/>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4675981D-76B1-429B-900B-D134B1AD6E1E}"/>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47%</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9321376D-C07B-43FA-A9B9-5ABD0FB8A71A}"/>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121</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CE323218-657B-4EE1-AF4A-E8F969DF3127}"/>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1E3BA403-C265-426F-9718-8C5680A03353}"/>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21%</a:t>
          </a:fld>
          <a:endParaRPr lang="en-GB" sz="4000" b="1">
            <a:solidFill>
              <a:schemeClr val="tx1">
                <a:lumMod val="50000"/>
                <a:lumOff val="50000"/>
              </a:schemeClr>
            </a:solidFill>
          </a:endParaRPr>
        </a:p>
      </xdr:txBody>
    </xdr:sp>
    <xdr:clientData/>
  </xdr:twoCellAnchor>
  <xdr:oneCellAnchor>
    <xdr:from>
      <xdr:col>1</xdr:col>
      <xdr:colOff>196339</xdr:colOff>
      <xdr:row>79</xdr:row>
      <xdr:rowOff>47020</xdr:rowOff>
    </xdr:from>
    <xdr:ext cx="674993" cy="233205"/>
    <xdr:sp macro="" textlink="'Data - Overview'!L76">
      <xdr:nvSpPr>
        <xdr:cNvPr id="102" name="TextBox 101">
          <a:extLst>
            <a:ext uri="{FF2B5EF4-FFF2-40B4-BE49-F238E27FC236}">
              <a16:creationId xmlns:a16="http://schemas.microsoft.com/office/drawing/2014/main" id="{DC52B838-487F-4717-89B7-11FA5637D4C8}"/>
            </a:ext>
          </a:extLst>
        </xdr:cNvPr>
        <xdr:cNvSpPr txBox="1"/>
      </xdr:nvSpPr>
      <xdr:spPr>
        <a:xfrm>
          <a:off x="837689"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151</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7102358A-494D-47CF-B1FD-2B8700AC67E2}"/>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02F93C50-31CB-494C-8E84-6515AF15CC10}"/>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6120E431-D38F-45E3-986B-B795177D8C04}"/>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41D077C8-5435-4A03-8A7F-C38F97C4E72C}"/>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3F9384F1-A9F5-4B84-8C47-045C6DCDDE98}"/>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8DA9F8CC-DB2F-4FF7-9EE1-85DFDB5E3E31}"/>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39.7</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E6B35891-5E92-4296-96F4-1ACBA635AF6B}"/>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43.0</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21D972AD-36FF-4A95-AFE9-9B5DBB379E74}"/>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E8CB14C0-3390-415F-A1B6-748940032118}"/>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A745A2EE-9342-40C9-9D18-A94F6BA8CC46}"/>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96BE69C9-1FC3-43AE-B07E-D54F63AA9C47}"/>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2E37A6F0-430B-4C33-A6E4-6B6B60D26EB3}"/>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ED3ACA6B-BEDB-41D9-9850-D116829429F0}"/>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4E93A500-2096-43A5-9E28-E97879105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47D4142D-E5A5-44B7-852B-3375313B8CF1}"/>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68F40C28-B205-4109-803D-B4538541E403}"/>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750B8335-C8B0-416F-A2AA-3E60A98D5557}"/>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5C7414BC-8139-400B-A4D8-F15395886434}"/>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BB1D0848-3A50-49D0-A515-D40EBEA2DC8A}"/>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3245B7BA-F078-496B-8E25-FE66FAF3F0BE}"/>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83DA3168-6D15-48FD-BDA8-7BCEFD59410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7398CBAA-F798-4D45-99DA-59EBFCC9170F}"/>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E24F3DA7-329A-4A9E-9608-5E5818285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25ADE62D-7EA6-49A3-B77E-5C3B563231B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490CD566-47E8-4719-8776-FDD655FBC778}"/>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0BAE0E5F-25D8-4F44-A6E0-8B9E1A3AFBD4}"/>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AED1BFBD-A677-4D33-9074-A41419EAEF9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6E053491-350C-4255-9081-8F368F19AA9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C4AD6124-7AD6-4D6E-AA96-2EF675BF632A}"/>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BD883A8A-9D42-4C0B-8151-49DCFBD5017D}"/>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CFF7CE62-85D1-43D9-9FE5-10F6EB42801A}"/>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A4D00040-4CBB-4B8E-B569-33005B350BD2}"/>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DF07660F-00DB-4AFA-A06C-543F8CBA2067}"/>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F2B2A3D8-709E-4CB0-8018-49BAF7478505}"/>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119</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45D27870-3A02-4005-8163-C932279BC15C}"/>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107</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40D34293-96C8-4055-9A74-708E270A9A09}"/>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116</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56A4DB3C-5111-4BD1-97C8-B93DBFCDFCA4}"/>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125</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E23EBB56-8EAC-42C5-8B2C-F36E66FBF821}"/>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102</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4661565E-8882-4FF2-A096-E83AB0F1BD80}"/>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89</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F9CC3C99-21DC-444C-A118-C5C666E78AA8}"/>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80</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20C924D5-7286-41BF-A3C8-81E5A5271A92}"/>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80</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123CC912-25B8-42E9-8F6A-81AE5A9C8A8E}"/>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F2408208-8BC7-425D-A991-AA572D99BE99}"/>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7E0ADB09-A4AD-43D5-B7B2-91A102D4FBEB}"/>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23%</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48FE413F-4468-43EE-83A5-E38265A02354}"/>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18%</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2F4FC421-4F95-4EA7-A41C-C754CEBB4825}"/>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5%</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F0E4B950-E037-47D8-878C-3C1ED39AC90E}"/>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21%</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954EDB9C-18C1-4918-B09D-5EC86C593DD0}"/>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34%</a:t>
            </a:fld>
            <a:endParaRPr lang="en-GB" sz="4800" b="1">
              <a:solidFill>
                <a:srgbClr val="92D050"/>
              </a:solidFill>
            </a:endParaRPr>
          </a:p>
        </xdr:txBody>
      </xdr:sp>
      <xdr:pic>
        <xdr:nvPicPr>
          <xdr:cNvPr id="151" name="Picture 150">
            <a:extLst>
              <a:ext uri="{FF2B5EF4-FFF2-40B4-BE49-F238E27FC236}">
                <a16:creationId xmlns:a16="http://schemas.microsoft.com/office/drawing/2014/main" id="{4ADE57D2-ACC0-4BE1-8C81-A703FD838E45}"/>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DC72BF9C-CC7B-435B-B2A9-E125BE2880B6}"/>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2ED27449-36BA-4771-9276-4C3A91D4BE47}"/>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8C73CCC8-F6DD-42A5-A3FD-3C889E392EE5}"/>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49640322-3C26-4490-A4C2-7804E684A42B}"/>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26EF4910-6EDA-481F-B60A-E814A467F1F2}"/>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31244632-AD2B-4BCE-B01C-40473E63B728}"/>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F796CC49-31EE-4A48-87B7-6A364F82AC5F}"/>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84085423-357C-4E3C-8169-BB6075778474}"/>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75</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1BC489E0-D11E-473A-92E1-9607612ADADE}"/>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96</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3E92C788-CD1A-4F7A-9113-FB304396463E}"/>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147</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82278CAC-9BAE-4378-BD0F-4E0DD8F36AE7}"/>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122</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9C4937C7-1937-4230-BE1C-A372B0A3B5CC}"/>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110</a:t>
            </a:fld>
            <a:endParaRPr lang="en-GB" sz="500" b="1">
              <a:solidFill>
                <a:schemeClr val="bg1"/>
              </a:solidFill>
            </a:endParaRPr>
          </a:p>
        </xdr:txBody>
      </xdr:sp>
      <xdr:pic>
        <xdr:nvPicPr>
          <xdr:cNvPr id="164" name="Picture 163">
            <a:extLst>
              <a:ext uri="{FF2B5EF4-FFF2-40B4-BE49-F238E27FC236}">
                <a16:creationId xmlns:a16="http://schemas.microsoft.com/office/drawing/2014/main" id="{D341BE2A-91FC-4559-9432-B1E713479A51}"/>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41361660-AFCA-42C0-B114-2E8CBDBC93DB}"/>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A95DBF0D-8ADD-4892-80FC-EFBB84DEB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0C9CB497-8744-4384-9E21-2D9BB8131ABE}"/>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CF5BC7EE-367F-4837-A886-EA33639676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1ACD4844-B45A-49D5-BBA4-B339868E63E0}"/>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D59F6427-DE96-4A43-BFDD-E050D45F8FAA}"/>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5EF2B359-FD4D-4253-B00F-A03EBFF662DE}"/>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E461AA00-EACD-47A0-8093-6F7C5398E514}"/>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CF9A8AFD-38B7-4E6E-85FA-6DA820CC5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D626A58D-74D5-49EE-8D7E-EF32E0CE095F}"/>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E8DD95F4-4141-4D8B-ACD1-AF5F34C60AB3}"/>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44278C8B-F504-4A0E-A301-B37EEA4B0539}"/>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28%</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4940F8AD-C352-4094-A9A2-E42D526618AB}"/>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43%</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74F6860B-61A9-4054-B48A-9AF9F69DC607}"/>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95</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9DE2B99C-75F0-4402-9990-C2AA9F612DDA}"/>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102</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13285C3B-FB9C-4AC7-B83D-C766CD0CD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6AEFD7C1-28E6-45C1-B178-EA5CD7B63E55}"/>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EC253965-974D-4928-8B6F-59D0B54E5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ED80D595-0A0E-4700-9460-873DFD6A4218}"/>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22%</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95EFA277-6103-4612-B11D-41009739B5A2}"/>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F01D32E5-C52A-455C-99FC-EB4BDEADB073}"/>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368AF1E4-45C8-48EF-8C75-3CA502DA6E6C}"/>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35%</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76C70D48-940D-43AB-A391-7C3CE2625CA4}"/>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34%</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2DE7EFF8-412D-40D3-80A1-B805D4A02ABC}"/>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9%</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33C35A51-8910-4966-9843-BA76B4AE62E8}"/>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2643F249-E96F-4A44-8E5B-46EA8ECA730C}"/>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117</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3B35100E-6DA7-45E7-B66E-30E810F4B6BB}"/>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89</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D289A516-8738-47E7-A6AF-5E5642C4E150}"/>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101</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8DCE241B-D60B-4344-B6BE-5A9AEDC72318}"/>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110</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FDCEBDC1-0521-4CAF-8B96-0741E014F529}"/>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61C13F66-4859-4187-AAAA-79959CBD3AF9}"/>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F991546C-2EAB-49A8-B820-A4CE261494A8}"/>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AB916D32-DD3E-4730-96AC-F27C3B0A848A}"/>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EDA9C619-A794-4700-B962-261636A3B754}"/>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BEF013BD-AAEF-4D1C-BBAF-07C38247150D}"/>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2DCA6FB6-055E-4DC8-9399-F1853BAFBED4}"/>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9F9C7140-1718-443A-BA5F-5B8C4FFDACE4}"/>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04F214B5-32CB-42AD-ABD7-8D22F51A8753}"/>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B4E42CC7-FF2B-489F-80C7-E39E5D2B3DEC}"/>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3233658E-1BCD-40CF-B482-A388A6BC7969}"/>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92402D80-9370-4B44-9575-56A3AC3658BB}"/>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39F3E870-C609-412C-B727-B770AFFAD84C}"/>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D28548C0-7121-4F58-8A1C-F4EB3ED9570D}"/>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A0EE0224-3ED9-4C67-83EA-87535EDCA80D}"/>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06690EDE-137B-45A5-BC26-495F47FF0B92}"/>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1EE6285C-F368-4149-A94C-62513D883082}"/>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178ACDAC-F2E7-4FF4-B2E5-DED0BE21998D}"/>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D187DC04-BF6B-4F73-9C40-FEB9F6160DFA}"/>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EE617127-B318-4DBA-8458-8F3E9DA359F4}"/>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C9F113D-B081-4EDF-93F9-FEDB3EBE2018}"/>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8E4D33A-8233-472B-9520-285F8E36FF7A}"/>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75990D16-5C16-4A2F-9852-E7F188B3D19A}"/>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82E358A3-2B33-4602-9C30-A063E3A0A673}"/>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9AC89860-E008-4CBD-87F8-D4E3C7171D77}"/>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577F23B-564A-45A1-97E4-B18301C0F2A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3D52EA5B-659C-41FC-9405-27182F194168}"/>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8C9C5799-633A-4278-A373-92FB02EDDB3F}"/>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2BEA12FC-0B82-4FA1-B584-CCF128ED0D6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60F8AAD-8D4D-4DE0-98FC-87D6377C15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D5E1EDA7-27C3-4333-82E9-0AD4951497CF}"/>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93FCBE3A-A1B5-4989-B0D9-4BD4C99AE30F}"/>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Central &amp; Grange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5B28414B-8BF9-4391-942F-E7257AF272A6}"/>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65311422-66C0-4349-AD8A-8C3CE92DCF39}"/>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06CD69AF-CAD3-4C78-8BB0-12569E4183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FE5E1D20-1B09-45E2-A6AA-0635BF85280B}"/>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13F56062-B099-4966-9BAD-2BEC734B75F2}"/>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C49AD285-D366-4032-B027-525E314E84B5}"/>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04772EF0-7C32-4AD9-8A0F-EDAE2113F953}"/>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BC52A2E8-E9AE-4AFE-BC09-4652E3FEAD67}"/>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91167890-DD80-4A72-B6A6-D8FF19ED41E3}"/>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CE580658-E71F-461E-AD94-B92B0CE1212E}"/>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1DF0EE83-DE5E-4401-94EF-CC67A3385C29}"/>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3C5B89D2-9590-45FB-9331-EA09D31C3C5D}"/>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2FA6F525-F8C6-47D5-96E0-A20076A45D59}"/>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56A9257E-5C20-4B76-8DB4-A1616FD4CB64}"/>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7AC8E085-190F-41C4-893F-F3396A25FC1D}"/>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13A2C473-8B24-42E8-9DDA-547F74017A58}"/>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B93E3838-C1CA-44AF-BD25-5EB8ECFA7E1D}"/>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3FC44281-2443-45DE-BBBA-CB477DE61D90}"/>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466DBE81-4CB1-41E6-B322-0B9D3F63FD76}"/>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CB47E048-13BC-4E19-BD1B-8589FA1308F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44231867-E5FB-42F2-85EA-D32DEA6303E8}"/>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46E936C9-9D69-4ABB-A752-3D89B6521431}"/>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3039BD41-65D3-4B87-A9B4-840F1323300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384448D8-E4E2-4070-BA65-80D8AD9DB90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795410B5-6147-4F64-9C32-FE505168FE0C}"/>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68B51184-6FCC-4663-8073-391375A096FB}"/>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Central &amp; Grange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69C51E7D-1027-4104-BC3E-D0938E88CA4D}"/>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C1082E5F-31B6-4A28-981E-B92ED8D815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5B100059-EA72-4517-BB8B-C3DA3E7365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EEEBA0F4-7CFF-4AE1-9800-94D2E0A9F0FC}"/>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286121BB-2A35-4A50-8D9D-AA8C4ABC01AC}"/>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B395D158-BE16-4024-AFD6-66F0B1BFD77F}"/>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E105D6A-69D4-43E1-9A70-65DAE34B84B0}"/>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200E20D8-B097-4CAD-8C5F-3B0877FC1A6F}"/>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EAF4369-1581-41FD-905E-D8EE7834B4D7}"/>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3C7C3509-F902-4CFB-A9B0-3F152C88E7F2}"/>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B3C8FF8-765F-48BC-8A8F-E2358B5CEFA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E2892327-76B9-4BAF-85F6-0F0D67A94E5F}"/>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61967050-C71D-4D3C-B24C-A7D060C1EA2E}"/>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EFE72EC8-6B9E-4012-9C58-E81D847CC5C2}"/>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7DA97F12-5E0F-4556-B68B-C456A8D4E85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A3C2AC64-5FCD-43EF-A183-19EAF0A6A13D}"/>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224FD05C-94FF-4D7C-9BEA-0F260EF0AC44}"/>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Central &amp; Grange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14770A41-8CDB-47CA-8057-221182689F89}"/>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CC7CD0BD-9EF2-450A-A9AC-FFB3349077CA}"/>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424803DD-E306-44E7-B872-56718FEF757E}"/>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3A08EBC3-782D-4395-9680-2EFFE82FFFF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3CD03F67-7146-403F-A539-6DED02B47715}"/>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EBCDDCC8-9213-4A5A-9157-F5894BFABACA}"/>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81F2283C-197D-41C8-BF7F-6E662EC055F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440C4B0E-C6F1-4AC6-A8A2-58B967904CD8}"/>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EC84F665-D3F7-4FFD-89B5-8C4864CB3667}"/>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C5327E45-A961-41E8-B8F3-EACCAFC920A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48D1AE4F-7E20-48FF-9589-724D030F6963}"/>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9BE36A10-7FBA-4A1D-951A-949E5D6B1867}"/>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EAC094E9-B6EE-4AEA-A331-6173683EFFD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F22F8D97-3CF1-4CAD-A906-CA86AD690A50}"/>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653680F4-EC23-4B80-BA7C-50C9F078538D}"/>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332D5F9D-63FB-435A-9DE5-35C1644405F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0EBDEC8A-4147-4452-9786-301228CC34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8EE58FAF-95BD-47C5-860E-F498183AE7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B5211465-0788-4A86-B4CA-8377DED0EC61}"/>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0F9B8E05-22D4-4499-98C7-394A17F65AC6}"/>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D6C2157E-37E7-495F-A819-642B12BF990B}"/>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70F598EE-3187-459F-81B8-29788F2D9CFF}"/>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58C1D35-A269-4B11-B21B-ABC803A725E9}"/>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90D96FFE-8102-415B-8AF9-95013EB009E6}"/>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B3668ACF-5D5E-46D3-9DA4-1534FA972A98}"/>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11CFC5E1-BE47-4EB4-9D7A-8D36782FADA3}"/>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A214C795-D501-4018-9A08-EE737676D6A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D3FB48B4-D457-4ADA-9A27-E3E62F774E80}"/>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6E9BA260-3749-4544-8647-DAFE6E81F5B6}"/>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4D7A6104-59C4-4833-A12C-38A8EA1390D8}"/>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1C902B42-AFBF-424D-813A-F051D8E248B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936A5EF8-42B2-44FE-8274-06B7885879A8}"/>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B7BA4F90-1B73-41D9-914B-8482875E6BB4}"/>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Central &amp; Grange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ACCD5993-BF1C-4B6D-8DD9-400A08CFE704}"/>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F81F7C88-F85E-4429-B379-E1A361F52F46}"/>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21E56FA7-1BFE-4FCC-A7BD-8620574DF131}"/>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682DC525-1D99-4F0D-8E21-0853A217C6B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6D6E9554-F7A3-480B-BEE0-79EADC4B116A}"/>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8E7B77E0-12CB-4106-BA5E-82D897C2FD30}"/>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3D713924-9E05-4103-810F-0A6216739BD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A9D4AD6A-9D2C-4296-8ABF-1019F6108357}"/>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ECA949BD-7BB0-45B6-A000-425CE4F7E644}"/>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9E1451AC-F99E-4EC5-9AFA-283AFBD7C8C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67C64ED7-29A3-4762-87E0-2CE9C062E8A4}"/>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E780E914-D497-47F8-B1B8-5AA1A7950654}"/>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D377BD81-C6A4-4476-BF0B-36393038A49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AEAB19F4-9C74-42BE-ACA6-367A77333EB5}"/>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BF04281D-1654-4ED1-86B8-E79C34D28384}"/>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EF8390BF-B70F-4D7C-B92C-7E603041FC6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0AD6FC38-77A9-4A0D-8E53-3724B4A78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F4F3A91D-A51D-415A-A1DC-9B7EF4450B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EEEBF67B-C523-4365-BB3C-0884559A7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432388CC-9095-4F74-8ADD-4028DA661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F65CDB04-1D0F-4374-8771-CAA1B59374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37DB1FE1-176E-496B-AA0F-F5E3112DE28B}"/>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647F6EE1-B433-4F08-B6BA-9CE13CE3A96D}"/>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3934029D-1516-4BE9-AD24-935E63E79C83}"/>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4E621E92-2F03-4E6C-B762-9300DBEEE243}"/>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1E6D1CA2-F047-45DB-A067-8BBF3AB3D418}"/>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7CB5FA64-E426-4F76-A254-4CC5008E1B84}"/>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CB635A47-CCB0-45E0-B4B6-47C44CC02E49}"/>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E763B2F8-A485-4EC8-B3E3-DC4CCFB590B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0F4D9440-A3B9-476B-835B-5A77A95110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5C1EEB5B-58D5-4560-ADFF-D657E62C40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D7DD6F29-A4C0-4B52-B8E3-F170CF384830}"/>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27D6BD28-EF6A-4877-8B0C-C6B24C9FBA38}"/>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85E6F824-AF97-4973-ACFB-44467B052C81}"/>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00958746-988E-4F24-95CC-227328803454}"/>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57916C5B-F2E8-4442-A8B6-B208A72CC036}"/>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EFC05840-09F2-401D-B4E9-499DE914A5CA}"/>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84133E89-D4C2-4975-BF0E-5CF78281A841}"/>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50BDC02-5F43-4672-B154-92C2A9647CA4}"/>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0DD3498-6BF5-4853-BAC4-57E89856BE9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CA002EF1-521F-455D-B08A-5168AC750CBF}"/>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31B268BD-1FF3-4FC0-B855-3EC1477D72A8}"/>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B7C77E72-8B7F-47ED-B026-8ADBF90E06CC}"/>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F4DF747-43A1-4891-B8EC-A19F28674A5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267BC335-E0FD-46D3-A2CF-D0BC949DD94E}"/>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A8D0D993-D080-48CF-8242-3383275193C8}"/>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Central &amp; Grange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C164EDA3-6C8D-4EFE-BC39-8B957665C0D4}"/>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B0DA848B-79E1-42BA-A23C-3D8A6E43A432}"/>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831F4BEA-702A-49F7-AA2B-3C5AA9366B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5295EA4A-1B76-4120-919E-57253290D8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87E9557A-5FB5-4B64-9CA2-39694E9E0AC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F52FF40C-20F1-41F5-A8C6-90F76ABBB7D4}"/>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FE3DC167-2AAF-4B8A-8CB6-6AC1B7322E0B}"/>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03A3A83B-7B8B-4444-8757-152D81AE9CF9}"/>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1DE32FAA-64F1-47D5-8154-31B82988F167}"/>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A3E94BDA-B81C-4711-9866-1E1152604EE6}"/>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B5CA4573-962D-4D10-8DDC-CCE242502404}"/>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9FD08F89-B7A1-491E-9C19-34BDDF9AC5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DFFCBE33-D735-4D26-B50A-B2552B43FE2C}"/>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CC7653550CF6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0.46775478927203074</v>
          </cell>
          <cell r="C89">
            <v>0.20548659003831415</v>
          </cell>
          <cell r="D89">
            <v>0.28395402298850575</v>
          </cell>
          <cell r="E89">
            <v>0.42753639846743297</v>
          </cell>
        </row>
        <row r="90">
          <cell r="A90">
            <v>0.53224521072796926</v>
          </cell>
          <cell r="C90">
            <v>0.79451340996168585</v>
          </cell>
          <cell r="D90">
            <v>0.71604597701149419</v>
          </cell>
          <cell r="E90">
            <v>0.57246360153256703</v>
          </cell>
        </row>
        <row r="96">
          <cell r="C96" t="str">
            <v>0-4</v>
          </cell>
          <cell r="E96">
            <v>6.2586206896551727E-2</v>
          </cell>
        </row>
        <row r="97">
          <cell r="C97" t="str">
            <v>5-17</v>
          </cell>
          <cell r="E97">
            <v>0.1642413793103448</v>
          </cell>
        </row>
        <row r="98">
          <cell r="C98" t="str">
            <v>18-24</v>
          </cell>
          <cell r="E98">
            <v>8.4639846743295014E-2</v>
          </cell>
        </row>
        <row r="99">
          <cell r="C99" t="str">
            <v>25-34</v>
          </cell>
          <cell r="E99">
            <v>0.14848275862068966</v>
          </cell>
        </row>
        <row r="100">
          <cell r="C100" t="str">
            <v>35-49</v>
          </cell>
          <cell r="E100">
            <v>0.18824137931034482</v>
          </cell>
        </row>
        <row r="101">
          <cell r="C101" t="str">
            <v>50-64</v>
          </cell>
          <cell r="E101">
            <v>0.18527969348658999</v>
          </cell>
        </row>
        <row r="102">
          <cell r="C102" t="str">
            <v>65-74</v>
          </cell>
          <cell r="E102">
            <v>9.0091954022988488E-2</v>
          </cell>
        </row>
        <row r="103">
          <cell r="C103" t="str">
            <v>75 plus</v>
          </cell>
          <cell r="E103">
            <v>7.6333333333333336E-2</v>
          </cell>
        </row>
        <row r="115">
          <cell r="C115" t="str">
            <v>Couple - no children</v>
          </cell>
          <cell r="D115">
            <v>0.22663601532567051</v>
          </cell>
        </row>
        <row r="116">
          <cell r="C116" t="str">
            <v>Couple with children</v>
          </cell>
          <cell r="D116">
            <v>0.17810344827586205</v>
          </cell>
        </row>
        <row r="117">
          <cell r="C117" t="str">
            <v>Lone parent</v>
          </cell>
          <cell r="D117">
            <v>4.5249042145593873E-2</v>
          </cell>
        </row>
        <row r="118">
          <cell r="C118" t="str">
            <v>Single person - no children</v>
          </cell>
          <cell r="D118">
            <v>0.20550574712643679</v>
          </cell>
        </row>
        <row r="119">
          <cell r="C119" t="str">
            <v>Other: two or more adults</v>
          </cell>
          <cell r="D119">
            <v>0.34491954022988502</v>
          </cell>
        </row>
        <row r="128">
          <cell r="D128">
            <v>0.68584674329501916</v>
          </cell>
          <cell r="L128" t="str">
            <v>0 
Index: 94</v>
          </cell>
        </row>
        <row r="129">
          <cell r="D129">
            <v>0.14557088122605363</v>
          </cell>
          <cell r="L129" t="str">
            <v>1 
Index: 116</v>
          </cell>
        </row>
        <row r="130">
          <cell r="D130">
            <v>0.11509195402298851</v>
          </cell>
          <cell r="L130" t="str">
            <v>2 
Index: 108</v>
          </cell>
        </row>
        <row r="131">
          <cell r="D131">
            <v>5.3773946360153257E-2</v>
          </cell>
          <cell r="L131" t="str">
            <v>3+ 
Index: 135</v>
          </cell>
        </row>
        <row r="137">
          <cell r="D137">
            <v>0.22240996168582375</v>
          </cell>
        </row>
        <row r="138">
          <cell r="D138">
            <v>0.34690421455938697</v>
          </cell>
        </row>
        <row r="139">
          <cell r="D139">
            <v>0.34337164750957844</v>
          </cell>
        </row>
        <row r="140">
          <cell r="D140">
            <v>8.7467432950191562E-2</v>
          </cell>
        </row>
        <row r="146">
          <cell r="D146">
            <v>0.22285057471264369</v>
          </cell>
          <cell r="L146" t="str">
            <v>&lt;20k 
Index: 132</v>
          </cell>
        </row>
        <row r="147">
          <cell r="D147">
            <v>0.35975862068965514</v>
          </cell>
          <cell r="L147" t="str">
            <v>20k - 40k 
Index: 114</v>
          </cell>
        </row>
        <row r="148">
          <cell r="D148">
            <v>0.21620306513409962</v>
          </cell>
          <cell r="L148" t="str">
            <v>40k - 60k 
Index: 102</v>
          </cell>
        </row>
        <row r="149">
          <cell r="D149">
            <v>0.11964750957854406</v>
          </cell>
          <cell r="L149" t="str">
            <v>60k - 80k 
Index: 86</v>
          </cell>
        </row>
        <row r="150">
          <cell r="D150">
            <v>4.5088122605363976E-2</v>
          </cell>
          <cell r="L150" t="str">
            <v>80k - 100k 
Index: 62</v>
          </cell>
        </row>
        <row r="151">
          <cell r="D151">
            <v>3.6363984674329504E-2</v>
          </cell>
          <cell r="L151" t="str">
            <v>100k+ 
Index: 39</v>
          </cell>
        </row>
      </sheetData>
      <sheetData sheetId="4"/>
      <sheetData sheetId="5"/>
      <sheetData sheetId="6">
        <row r="48">
          <cell r="F48" t="str">
            <v>Capped Index</v>
          </cell>
        </row>
        <row r="49">
          <cell r="E49">
            <v>1.9011406844106463E-2</v>
          </cell>
          <cell r="F49">
            <v>103.94180332470278</v>
          </cell>
          <cell r="G49">
            <v>1.1000000000000001</v>
          </cell>
        </row>
        <row r="50">
          <cell r="E50">
            <v>6.8441064638783272E-2</v>
          </cell>
          <cell r="F50">
            <v>182.36697019966982</v>
          </cell>
          <cell r="G50">
            <v>1.2</v>
          </cell>
        </row>
        <row r="51">
          <cell r="E51">
            <v>0.1</v>
          </cell>
          <cell r="F51">
            <v>185.77955831902003</v>
          </cell>
          <cell r="G51">
            <v>1.3</v>
          </cell>
        </row>
        <row r="52">
          <cell r="E52">
            <v>1.1406844106463879E-2</v>
          </cell>
          <cell r="F52">
            <v>23.321819647134365</v>
          </cell>
          <cell r="G52">
            <v>1.4</v>
          </cell>
        </row>
        <row r="53">
          <cell r="E53">
            <v>1.1406844106463879E-2</v>
          </cell>
          <cell r="F53">
            <v>33.408146739895791</v>
          </cell>
          <cell r="G53">
            <v>1.5</v>
          </cell>
        </row>
        <row r="54">
          <cell r="E54">
            <v>0.1</v>
          </cell>
          <cell r="F54">
            <v>200</v>
          </cell>
          <cell r="G54">
            <v>2.6</v>
          </cell>
        </row>
        <row r="55">
          <cell r="E55">
            <v>2.6615969581749048E-2</v>
          </cell>
          <cell r="F55">
            <v>164.20355260698071</v>
          </cell>
          <cell r="G55">
            <v>2.7</v>
          </cell>
        </row>
        <row r="56">
          <cell r="E56">
            <v>0</v>
          </cell>
          <cell r="F56">
            <v>0</v>
          </cell>
          <cell r="G56">
            <v>2.8</v>
          </cell>
        </row>
        <row r="57">
          <cell r="E57">
            <v>0.1</v>
          </cell>
          <cell r="F57">
            <v>200</v>
          </cell>
          <cell r="G57">
            <v>2.9</v>
          </cell>
        </row>
        <row r="58">
          <cell r="E58">
            <v>0.1</v>
          </cell>
          <cell r="F58">
            <v>200</v>
          </cell>
          <cell r="G58">
            <v>2.1</v>
          </cell>
        </row>
        <row r="59">
          <cell r="E59">
            <v>7.6045627376425853E-2</v>
          </cell>
          <cell r="F59">
            <v>200</v>
          </cell>
          <cell r="G59">
            <v>2.11</v>
          </cell>
        </row>
        <row r="60">
          <cell r="E60">
            <v>2.6615969581749048E-2</v>
          </cell>
          <cell r="F60">
            <v>149.17125986186025</v>
          </cell>
          <cell r="G60">
            <v>2.12</v>
          </cell>
        </row>
        <row r="61">
          <cell r="E61">
            <v>3.8022813688212928E-3</v>
          </cell>
          <cell r="F61">
            <v>14.659542297242236</v>
          </cell>
          <cell r="G61">
            <v>2.13</v>
          </cell>
        </row>
        <row r="62">
          <cell r="E62">
            <v>7.2243346007604556E-2</v>
          </cell>
          <cell r="F62">
            <v>179.6946713244198</v>
          </cell>
          <cell r="G62">
            <v>3.14</v>
          </cell>
        </row>
        <row r="63">
          <cell r="E63">
            <v>5.7034220532319393E-2</v>
          </cell>
          <cell r="F63">
            <v>128.9367426292583</v>
          </cell>
          <cell r="G63">
            <v>3.15</v>
          </cell>
        </row>
        <row r="64">
          <cell r="E64">
            <v>3.8022813688212928E-3</v>
          </cell>
          <cell r="F64">
            <v>6.170294737766131</v>
          </cell>
          <cell r="G64">
            <v>3.16</v>
          </cell>
        </row>
        <row r="65">
          <cell r="E65">
            <v>7.2243346007604556E-2</v>
          </cell>
          <cell r="F65">
            <v>99.569378518905083</v>
          </cell>
          <cell r="G65">
            <v>3.17</v>
          </cell>
        </row>
        <row r="66">
          <cell r="E66">
            <v>0</v>
          </cell>
          <cell r="F66">
            <v>0</v>
          </cell>
          <cell r="G66">
            <v>3.18</v>
          </cell>
        </row>
        <row r="67">
          <cell r="E67">
            <v>0</v>
          </cell>
          <cell r="F67">
            <v>0</v>
          </cell>
          <cell r="G67">
            <v>4.1900000000000004</v>
          </cell>
        </row>
        <row r="68">
          <cell r="E68">
            <v>0</v>
          </cell>
          <cell r="F68">
            <v>0</v>
          </cell>
          <cell r="G68">
            <v>4.2</v>
          </cell>
        </row>
        <row r="69">
          <cell r="E69">
            <v>0</v>
          </cell>
          <cell r="F69">
            <v>0</v>
          </cell>
          <cell r="G69">
            <v>4.21</v>
          </cell>
        </row>
        <row r="70">
          <cell r="E70">
            <v>0</v>
          </cell>
          <cell r="F70">
            <v>0</v>
          </cell>
          <cell r="G70">
            <v>4.22</v>
          </cell>
        </row>
        <row r="71">
          <cell r="E71">
            <v>3.8022813688212928E-3</v>
          </cell>
          <cell r="F71">
            <v>9.0797857135168165</v>
          </cell>
          <cell r="G71">
            <v>4.2300000000000004</v>
          </cell>
        </row>
        <row r="72">
          <cell r="E72">
            <v>0</v>
          </cell>
          <cell r="F72">
            <v>0</v>
          </cell>
          <cell r="G72">
            <v>4.24</v>
          </cell>
        </row>
        <row r="73">
          <cell r="E73">
            <v>0</v>
          </cell>
          <cell r="F73">
            <v>0</v>
          </cell>
          <cell r="G73">
            <v>4.25</v>
          </cell>
        </row>
      </sheetData>
      <sheetData sheetId="7">
        <row r="19">
          <cell r="A19">
            <v>110.49888258630899</v>
          </cell>
        </row>
        <row r="20">
          <cell r="A20">
            <v>114.379290606372</v>
          </cell>
        </row>
        <row r="21">
          <cell r="A21">
            <v>100.95805201653832</v>
          </cell>
        </row>
        <row r="22">
          <cell r="A22">
            <v>115.89629464126652</v>
          </cell>
        </row>
        <row r="23">
          <cell r="A23">
            <v>111.33406078949446</v>
          </cell>
        </row>
        <row r="24">
          <cell r="A24">
            <v>104.33485627496783</v>
          </cell>
        </row>
        <row r="25">
          <cell r="A25">
            <v>111.77427915995179</v>
          </cell>
        </row>
        <row r="26">
          <cell r="A26">
            <v>95.953979638075126</v>
          </cell>
        </row>
        <row r="27">
          <cell r="A27">
            <v>113.29385149683662</v>
          </cell>
        </row>
        <row r="28">
          <cell r="A28">
            <v>107.54816980573419</v>
          </cell>
        </row>
        <row r="29">
          <cell r="A29">
            <v>110.85240496459683</v>
          </cell>
        </row>
        <row r="30">
          <cell r="A30">
            <v>96.083390952934124</v>
          </cell>
        </row>
        <row r="31">
          <cell r="A31">
            <v>99.281755189891712</v>
          </cell>
        </row>
        <row r="32">
          <cell r="A32">
            <v>126.1018775584873</v>
          </cell>
        </row>
        <row r="33">
          <cell r="A33">
            <v>98.440169316065479</v>
          </cell>
        </row>
        <row r="34">
          <cell r="A34">
            <v>109.9665867297531</v>
          </cell>
        </row>
        <row r="35">
          <cell r="A35">
            <v>91.711712629625708</v>
          </cell>
        </row>
        <row r="36">
          <cell r="A36">
            <v>80.226900390722292</v>
          </cell>
        </row>
        <row r="37">
          <cell r="A37">
            <v>100.15764336231767</v>
          </cell>
        </row>
        <row r="38">
          <cell r="A38">
            <v>83.843824747481548</v>
          </cell>
        </row>
        <row r="39">
          <cell r="A39">
            <v>82.222527040636621</v>
          </cell>
        </row>
        <row r="40">
          <cell r="A40">
            <v>104.45545442379036</v>
          </cell>
        </row>
        <row r="41">
          <cell r="A41">
            <v>84.186314550463223</v>
          </cell>
        </row>
        <row r="42">
          <cell r="A42">
            <v>93.652128184327196</v>
          </cell>
        </row>
        <row r="43">
          <cell r="A43">
            <v>99.865942642202057</v>
          </cell>
        </row>
        <row r="44">
          <cell r="A44">
            <v>113.57260029958857</v>
          </cell>
        </row>
        <row r="45">
          <cell r="A45">
            <v>101.25601319643212</v>
          </cell>
        </row>
        <row r="46">
          <cell r="A46">
            <v>100.00000000000003</v>
          </cell>
        </row>
        <row r="47">
          <cell r="A47">
            <v>116.98098511762898</v>
          </cell>
        </row>
        <row r="48">
          <cell r="A48">
            <v>113.29790363680749</v>
          </cell>
        </row>
        <row r="49">
          <cell r="A49">
            <v>139.30441088063876</v>
          </cell>
        </row>
        <row r="50">
          <cell r="A50">
            <v>131.45788858687368</v>
          </cell>
        </row>
        <row r="51">
          <cell r="A51">
            <v>103.66817607937352</v>
          </cell>
        </row>
        <row r="52">
          <cell r="A52">
            <v>126.73768072908263</v>
          </cell>
        </row>
        <row r="53">
          <cell r="A53">
            <v>104.42044576850935</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109.68073091522427</v>
          </cell>
        </row>
        <row r="14">
          <cell r="K14">
            <v>330.58683801561386</v>
          </cell>
        </row>
        <row r="15">
          <cell r="K15">
            <v>93.75863901450137</v>
          </cell>
        </row>
        <row r="16">
          <cell r="K16">
            <v>0.92366844106463875</v>
          </cell>
        </row>
        <row r="17">
          <cell r="K17">
            <v>281.6062320319021</v>
          </cell>
        </row>
        <row r="24">
          <cell r="A24" t="str">
            <v>Health Challenges</v>
          </cell>
          <cell r="B24">
            <v>0.21292775665399238</v>
          </cell>
          <cell r="C24">
            <v>0.19413415180335644</v>
          </cell>
        </row>
        <row r="25">
          <cell r="A25" t="str">
            <v>At Risk</v>
          </cell>
          <cell r="B25">
            <v>0.57034220532319391</v>
          </cell>
          <cell r="C25">
            <v>0.17252417208946966</v>
          </cell>
        </row>
        <row r="26">
          <cell r="A26" t="str">
            <v>Caution</v>
          </cell>
          <cell r="B26">
            <v>0.20532319391634982</v>
          </cell>
          <cell r="C26">
            <v>0.2189912269146666</v>
          </cell>
        </row>
        <row r="27">
          <cell r="A27" t="str">
            <v>Healthy</v>
          </cell>
          <cell r="B27">
            <v>3.8022813688212928E-3</v>
          </cell>
          <cell r="C27">
            <v>0.41165002502832154</v>
          </cell>
        </row>
      </sheetData>
      <sheetData sheetId="9">
        <row r="14">
          <cell r="K14">
            <v>103.94180332470278</v>
          </cell>
        </row>
        <row r="15">
          <cell r="K15">
            <v>182.36697019966982</v>
          </cell>
        </row>
        <row r="16">
          <cell r="K16">
            <v>185.77955831902003</v>
          </cell>
        </row>
        <row r="17">
          <cell r="K17">
            <v>23.321819647134365</v>
          </cell>
        </row>
        <row r="18">
          <cell r="K18">
            <v>33.408146739895791</v>
          </cell>
        </row>
        <row r="21">
          <cell r="K21">
            <v>955.07995974055029</v>
          </cell>
        </row>
        <row r="22">
          <cell r="K22">
            <v>164.20355260698071</v>
          </cell>
        </row>
        <row r="23">
          <cell r="K23">
            <v>0</v>
          </cell>
        </row>
        <row r="24">
          <cell r="K24">
            <v>290.13523972074023</v>
          </cell>
        </row>
        <row r="25">
          <cell r="K25">
            <v>551.06221426632226</v>
          </cell>
        </row>
        <row r="26">
          <cell r="K26">
            <v>434.87214739389771</v>
          </cell>
        </row>
        <row r="27">
          <cell r="K27">
            <v>149.17125986186025</v>
          </cell>
        </row>
        <row r="28">
          <cell r="K28">
            <v>14.659542297242236</v>
          </cell>
        </row>
        <row r="31">
          <cell r="K31">
            <v>179.6946713244198</v>
          </cell>
        </row>
        <row r="32">
          <cell r="K32">
            <v>128.9367426292583</v>
          </cell>
        </row>
        <row r="33">
          <cell r="K33">
            <v>6.170294737766131</v>
          </cell>
        </row>
        <row r="34">
          <cell r="K34">
            <v>99.569378518905083</v>
          </cell>
        </row>
        <row r="35">
          <cell r="K35">
            <v>0</v>
          </cell>
        </row>
        <row r="38">
          <cell r="K38">
            <v>0</v>
          </cell>
        </row>
        <row r="39">
          <cell r="K39">
            <v>0</v>
          </cell>
        </row>
        <row r="40">
          <cell r="K40">
            <v>0</v>
          </cell>
        </row>
        <row r="41">
          <cell r="K41">
            <v>0</v>
          </cell>
        </row>
        <row r="42">
          <cell r="K42">
            <v>9.0797857135168165</v>
          </cell>
        </row>
        <row r="43">
          <cell r="K43">
            <v>0</v>
          </cell>
        </row>
        <row r="44">
          <cell r="K44">
            <v>0</v>
          </cell>
        </row>
        <row r="47">
          <cell r="K47">
            <v>0</v>
          </cell>
        </row>
        <row r="48">
          <cell r="K48">
            <v>340.58570835716773</v>
          </cell>
        </row>
        <row r="49">
          <cell r="K49">
            <v>0</v>
          </cell>
        </row>
      </sheetData>
      <sheetData sheetId="10">
        <row r="13">
          <cell r="V13">
            <v>955.07995974055029</v>
          </cell>
        </row>
        <row r="14">
          <cell r="V14">
            <v>551.06221426632226</v>
          </cell>
        </row>
        <row r="15">
          <cell r="V15">
            <v>434.87214739389771</v>
          </cell>
        </row>
        <row r="16">
          <cell r="V16">
            <v>340.58570835716773</v>
          </cell>
        </row>
        <row r="17">
          <cell r="V17">
            <v>290.13523972074023</v>
          </cell>
        </row>
        <row r="18">
          <cell r="V18">
            <v>185.77955831902003</v>
          </cell>
        </row>
        <row r="19">
          <cell r="V19">
            <v>182.36697019966982</v>
          </cell>
        </row>
        <row r="20">
          <cell r="V20">
            <v>179.6946713244198</v>
          </cell>
        </row>
        <row r="21">
          <cell r="V21">
            <v>164.20355260698071</v>
          </cell>
        </row>
        <row r="22">
          <cell r="V22">
            <v>149.17125986186025</v>
          </cell>
        </row>
        <row r="23">
          <cell r="V23">
            <v>128.9367426292583</v>
          </cell>
        </row>
        <row r="24">
          <cell r="V24">
            <v>103.94180332470278</v>
          </cell>
        </row>
        <row r="25">
          <cell r="V25">
            <v>99.569378518905083</v>
          </cell>
        </row>
        <row r="26">
          <cell r="V26">
            <v>33.408146739895791</v>
          </cell>
        </row>
        <row r="27">
          <cell r="V27">
            <v>23.321819647134365</v>
          </cell>
        </row>
        <row r="28">
          <cell r="V28">
            <v>14.659542297242236</v>
          </cell>
        </row>
        <row r="29">
          <cell r="V29">
            <v>9.0797857135168165</v>
          </cell>
        </row>
        <row r="30">
          <cell r="V30">
            <v>6.170294737766131</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2F27-B766-4D0F-BC06-FE293F15238A}">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A1E20-580D-43E5-9FD5-D3ADEC882B37}">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46D5F-0B63-4EB6-8F1C-EF19E0629D5F}">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Chronic bronchitis are about 13%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BMI &gt; 30 are 16%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28% Feels downhearted / depressed in the past 4 weeks. This is 34% above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21% are likely to be current cigarette smokers.  This is 51% above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5% smoke 20+ cigarettes per day, which is 56% above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12% are likely to say they never eat fruit and 47% never do moderate intensity sports, which are 50% above and 21% above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18%, 34% above the base average, with white bread being eaten by about 38%, which is 27% above.</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younger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36.0%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Lone parent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0D6FD-970E-4DA1-845B-1E900C01578D}">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Chronic bronchitis are about 13% above the base average.</v>
      </c>
    </row>
    <row r="5" spans="1:2">
      <c r="A5" s="1" t="s">
        <v>49</v>
      </c>
      <c r="B5" s="1" t="str">
        <f>"• Incidents of "&amp;A55&amp;" are "&amp;TEXT(B55,"0%")&amp;" "&amp;C55&amp;" in this profile than in the base."</f>
        <v>• Incidents of BMI &gt; 30 are 16% above in this profile than in the base.</v>
      </c>
    </row>
    <row r="6" spans="1:2">
      <c r="A6" s="55" t="s">
        <v>50</v>
      </c>
      <c r="B6" s="54" t="str">
        <f>"• Approximately "&amp;TEXT(B68,"0%")&amp;" "&amp;A68&amp;". This is "&amp;TEXT(C68,"0%")&amp;" "&amp;D68&amp;" the base."</f>
        <v>• Approximately 28% Feels downhearted / depressed in the past 4 weeks. This is 34% above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21% are likely to be current cigarette smokers.  This is 51% above the base average.</v>
      </c>
    </row>
    <row r="10" spans="1:2">
      <c r="A10" s="1" t="s">
        <v>51</v>
      </c>
      <c r="B10" s="48" t="str">
        <f>"• Circa "&amp;TEXT(D81,"0%")&amp;" smoke 20+ cigarettes per day, which is "&amp;TEXT(ABS(I81/100),"0%")&amp;" "&amp;J81&amp;" the base."</f>
        <v>• Circa 5% smoke 20+ cigarettes per day, which is 56% above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12% are likely to say they never eat fruit and 47% never do moderate intensity sports, which are 50% above and 21% above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18%, 34% above the base average, with white bread being eaten by about 38%, which is 27% above.</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younger when compared to the base.</v>
      </c>
    </row>
    <row r="17" spans="1:14">
      <c r="A17" s="1" t="s">
        <v>53</v>
      </c>
      <c r="B17" s="48" t="str">
        <f>"• "&amp;TEXT(B154,"0.0%")&amp;" of the profile are likely to be living in households with an income of "&amp;A154&amp;"."</f>
        <v>• 36.0% of the profile are likely to be living in households with an income of 20k - 40k.</v>
      </c>
    </row>
    <row r="18" spans="1:14" ht="15" thickBot="1">
      <c r="A18" s="58" t="s">
        <v>54</v>
      </c>
      <c r="B18" s="59" t="str">
        <f>IF(B122&gt;0,"• Households containing "&amp;A122&amp;" occur more in this profile than in the base.","")</f>
        <v>• Households containing Lone parent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1.9042145593869735E-2</v>
      </c>
      <c r="E27" s="63">
        <f>RANK('Data - Overview'!$D27,'Data - Overview'!$D$27:$D$31)</f>
        <v>3</v>
      </c>
      <c r="F27" s="62">
        <f>INDEX('Data - Knowledge'!$G:$G,MATCH('Data - Overview'!$A27,'Data - Knowledge'!$A:$A,0))</f>
        <v>1.8861443157352491E-2</v>
      </c>
      <c r="G27" s="64">
        <f>INDEX('Data - Knowledge'!$J:$J,MATCH('Data - Overview'!$A27,'Data - Knowledge'!$A:$A,0))</f>
        <v>100.95805201653832</v>
      </c>
      <c r="H27" s="64">
        <f>RANK('Data - Overview'!$G27,'Data - Overview'!$G$27:$G$31)</f>
        <v>4</v>
      </c>
      <c r="I27" s="65">
        <f>G27-100</f>
        <v>0.95805201653831773</v>
      </c>
      <c r="J27" s="65" t="str">
        <f>IF(I27&gt;0,"above","below")</f>
        <v>above</v>
      </c>
      <c r="K27" s="66" t="str">
        <f>"" &amp;TEXT('Data - Overview'!$C27,"0")&amp;" "</f>
        <v xml:space="preserve">Coronary heart disease </v>
      </c>
      <c r="L27" s="67" t="str">
        <f>"Index: "&amp;TEXT('Data - Overview'!$G27,"0")&amp;""</f>
        <v>Index: 101</v>
      </c>
      <c r="M27" s="61" t="str">
        <f>'Data - Overview'!$K27&amp;CHAR(10)&amp;'Data - Overview'!$L27</f>
        <v>Coronary heart disease 
Index: 101</v>
      </c>
      <c r="N27" s="61">
        <v>1</v>
      </c>
    </row>
    <row r="28" spans="1:14">
      <c r="A28" s="1" t="s">
        <v>71</v>
      </c>
      <c r="B28" s="1" t="str">
        <f>INDEX('Data - Knowledge'!$D:$D,MATCH('Data - Overview'!$A28,'Data - Knowledge'!$A:$A,0))</f>
        <v>Asthma</v>
      </c>
      <c r="C28" s="1" t="s">
        <v>72</v>
      </c>
      <c r="D28" s="68">
        <f>INDEX('Data - Knowledge'!$E:$E,MATCH('Data - Overview'!$A28,'Data - Knowledge'!$A:$A,0))</f>
        <v>0.14416091954022991</v>
      </c>
      <c r="E28" s="69">
        <f>RANK('Data - Overview'!$D28,'Data - Overview'!$D$27:$D$31)</f>
        <v>2</v>
      </c>
      <c r="F28" s="68">
        <f>INDEX('Data - Knowledge'!$G:$G,MATCH('Data - Overview'!$A28,'Data - Knowledge'!$A:$A,0))</f>
        <v>0.13046368991797541</v>
      </c>
      <c r="G28" s="70">
        <f>INDEX('Data - Knowledge'!$J:$J,MATCH('Data - Overview'!$A28,'Data - Knowledge'!$A:$A,0))</f>
        <v>110.49888258630899</v>
      </c>
      <c r="H28" s="70">
        <f>RANK('Data - Overview'!$G28,'Data - Overview'!$G$27:$G$31)</f>
        <v>3</v>
      </c>
      <c r="I28" s="71">
        <f>G28-100</f>
        <v>10.498882586308994</v>
      </c>
      <c r="J28" s="71" t="str">
        <f>IF(I28&gt;0,"above","below")</f>
        <v>above</v>
      </c>
      <c r="K28" s="1" t="str">
        <f>"" &amp;TEXT('Data - Overview'!$C28,"0")&amp;" "</f>
        <v xml:space="preserve">Asthma </v>
      </c>
      <c r="L28" s="1" t="str">
        <f>"Index: "&amp;TEXT('Data - Overview'!$G28,"0")&amp;""</f>
        <v>Index: 110</v>
      </c>
      <c r="M28" s="1" t="str">
        <f>'Data - Overview'!$K28&amp;CHAR(10)&amp;'Data - Overview'!$L28</f>
        <v>Asthma 
Index: 110</v>
      </c>
      <c r="N28" s="1">
        <v>2</v>
      </c>
    </row>
    <row r="29" spans="1:14">
      <c r="A29" s="72" t="s">
        <v>73</v>
      </c>
      <c r="B29" s="72" t="str">
        <f>INDEX('Data - Knowledge'!$D:$D,MATCH('Data - Overview'!$A29,'Data - Knowledge'!$A:$A,0))</f>
        <v>Chronic bronchitis</v>
      </c>
      <c r="C29" s="72" t="s">
        <v>74</v>
      </c>
      <c r="D29" s="73">
        <f>INDEX('Data - Knowledge'!$E:$E,MATCH('Data - Overview'!$A29,'Data - Knowledge'!$A:$A,0))</f>
        <v>1.0333333333333335E-2</v>
      </c>
      <c r="E29" s="74">
        <f>RANK('Data - Overview'!$D29,'Data - Overview'!$D$27:$D$31)</f>
        <v>4</v>
      </c>
      <c r="F29" s="73">
        <f>INDEX('Data - Knowledge'!$G:$G,MATCH('Data - Overview'!$A29,'Data - Knowledge'!$A:$A,0))</f>
        <v>9.1208244726518652E-3</v>
      </c>
      <c r="G29" s="75">
        <f>INDEX('Data - Knowledge'!$J:$J,MATCH('Data - Overview'!$A29,'Data - Knowledge'!$A:$A,0))</f>
        <v>113.29385149683662</v>
      </c>
      <c r="H29" s="75">
        <f>RANK('Data - Overview'!$G29,'Data - Overview'!$G$27:$G$31)</f>
        <v>1</v>
      </c>
      <c r="I29" s="75">
        <f>G29-100</f>
        <v>13.293851496836623</v>
      </c>
      <c r="J29" s="75" t="str">
        <f>IF(I29&gt;0,"above","below")</f>
        <v>above</v>
      </c>
      <c r="K29" s="55" t="str">
        <f>"" &amp;TEXT('Data - Overview'!$C29,"0")&amp;" "</f>
        <v xml:space="preserve">Chronic bronchitis </v>
      </c>
      <c r="L29" s="72" t="str">
        <f>"Index: "&amp;TEXT('Data - Overview'!$G29,"0")&amp;""</f>
        <v>Index: 113</v>
      </c>
      <c r="M29" s="72" t="str">
        <f>'Data - Overview'!$K29&amp;CHAR(10)&amp;'Data - Overview'!$L29</f>
        <v>Chronic bronchitis 
Index: 113</v>
      </c>
      <c r="N29" s="72">
        <v>3</v>
      </c>
    </row>
    <row r="30" spans="1:14">
      <c r="A30" s="1" t="s">
        <v>75</v>
      </c>
      <c r="B30" s="1" t="str">
        <f>INDEX('Data - Knowledge'!$D:$D,MATCH('Data - Overview'!$A30,'Data - Knowledge'!$A:$A,0))</f>
        <v>Emphysema</v>
      </c>
      <c r="C30" s="1" t="s">
        <v>76</v>
      </c>
      <c r="D30" s="68">
        <f>INDEX('Data - Knowledge'!$E:$E,MATCH('Data - Overview'!$A30,'Data - Knowledge'!$A:$A,0))</f>
        <v>5.7739463601532573E-3</v>
      </c>
      <c r="E30" s="69">
        <f>RANK('Data - Overview'!$D30,'Data - Overview'!$D$27:$D$31)</f>
        <v>5</v>
      </c>
      <c r="F30" s="68">
        <f>INDEX('Data - Knowledge'!$G:$G,MATCH('Data - Overview'!$A30,'Data - Knowledge'!$A:$A,0))</f>
        <v>5.1657200597022817E-3</v>
      </c>
      <c r="G30" s="70">
        <f>INDEX('Data - Knowledge'!$J:$J,MATCH('Data - Overview'!$A30,'Data - Knowledge'!$A:$A,0))</f>
        <v>111.77427915995179</v>
      </c>
      <c r="H30" s="70">
        <f>RANK('Data - Overview'!$G30,'Data - Overview'!$G$27:$G$31)</f>
        <v>2</v>
      </c>
      <c r="I30" s="71">
        <f>G30-100</f>
        <v>11.774279159951789</v>
      </c>
      <c r="J30" s="71" t="str">
        <f>IF(I30&gt;0,"above","below")</f>
        <v>above</v>
      </c>
      <c r="K30" s="1" t="str">
        <f>"" &amp;TEXT('Data - Overview'!$C30,"0")&amp;" "</f>
        <v xml:space="preserve">Emphysema </v>
      </c>
      <c r="L30" s="1" t="str">
        <f>"Index: "&amp;TEXT('Data - Overview'!$G30,"0")&amp;""</f>
        <v>Index: 112</v>
      </c>
      <c r="M30" s="1" t="str">
        <f>'Data - Overview'!$K30&amp;CHAR(10)&amp;'Data - Overview'!$L30</f>
        <v>Emphysema 
Index: 112</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0.17322605363984672</v>
      </c>
      <c r="E31" s="79">
        <f>RANK('Data - Overview'!$D31,'Data - Overview'!$D$27:$D$31)</f>
        <v>1</v>
      </c>
      <c r="F31" s="78">
        <f>INDEX('Data - Knowledge'!$G:$G,MATCH('Data - Overview'!$A31,'Data - Knowledge'!$A:$A,0))</f>
        <v>0.17390801622000024</v>
      </c>
      <c r="G31" s="80">
        <f>INDEX('Data - Knowledge'!$J:$J,MATCH('Data - Overview'!$A31,'Data - Knowledge'!$A:$A,0))</f>
        <v>99.60786018092989</v>
      </c>
      <c r="H31" s="81">
        <f>RANK('Data - Overview'!$G31,'Data - Overview'!$G$27:$G$31)</f>
        <v>5</v>
      </c>
      <c r="I31" s="80">
        <f>G31-100</f>
        <v>-0.39213981907010975</v>
      </c>
      <c r="J31" s="80" t="str">
        <f>IF(I31&gt;0,"above","below")</f>
        <v>below</v>
      </c>
      <c r="K31" s="77" t="str">
        <f>"" &amp;TEXT('Data - Overview'!$C31,"0")&amp;" "</f>
        <v xml:space="preserve">Cholesterol (taking medication for) </v>
      </c>
      <c r="L31" s="57" t="str">
        <f>"Index: "&amp;TEXT('Data - Overview'!$G31,"0")&amp;""</f>
        <v>Index: 100</v>
      </c>
      <c r="M31" s="57" t="str">
        <f>'Data - Overview'!$K31&amp;CHAR(10)&amp;'Data - Overview'!$L31</f>
        <v>Cholesterol (taking medication for) 
Index: 100</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Chronic bronchitis</v>
      </c>
      <c r="B34" s="82">
        <f>ABS(INDEX(I27:I31,MATCH(1,H27:H31,0))/100)</f>
        <v>0.13293851496836623</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0.16962068965517241</v>
      </c>
      <c r="E40" s="63">
        <f>RANK('Data - Overview'!$D40,'Data - Overview'!$D$40:$D$44)</f>
        <v>2</v>
      </c>
      <c r="F40" s="62">
        <f>INDEX('Data - Knowledge'!$G:$G,MATCH('Data - Overview'!$A40,'Data - Knowledge'!$A:$A,0))</f>
        <v>0.17653487035887408</v>
      </c>
      <c r="G40" s="64">
        <f>INDEX('Data - Knowledge'!$J:$J,MATCH('Data - Overview'!$A40,'Data - Knowledge'!$A:$A,0))</f>
        <v>96.083390952934124</v>
      </c>
      <c r="H40" s="64">
        <f>RANK('Data - Overview'!$G40,'Data - Overview'!$G$40:$G$44)</f>
        <v>5</v>
      </c>
      <c r="I40" s="64">
        <f>'Data - Overview'!$G40-100</f>
        <v>-3.9166090470658759</v>
      </c>
      <c r="J40" s="64" t="str">
        <f>IF(I27&gt;0,"above","below")</f>
        <v>above</v>
      </c>
      <c r="K40" s="61" t="str">
        <f>"" &amp;TEXT('Data - Overview'!$C40,"0")&amp;" "</f>
        <v xml:space="preserve">High blood pressure </v>
      </c>
      <c r="L40" s="61" t="str">
        <f>"Index: "&amp;TEXT('Data - Overview'!$G40,"0")&amp;""</f>
        <v>Index: 96</v>
      </c>
      <c r="M40" s="72" t="str">
        <f>'Data - Overview'!$K40&amp;CHAR(10)&amp;'Data - Overview'!$L40</f>
        <v>High blood pressure 
Index: 96</v>
      </c>
      <c r="N40" s="61">
        <v>1</v>
      </c>
    </row>
    <row r="41" spans="1:14">
      <c r="A41" s="1" t="s">
        <v>85</v>
      </c>
      <c r="B41" s="1" t="str">
        <f>INDEX('Data - Knowledge'!$D:$D,MATCH('Data - Overview'!$A41,'Data - Knowledge'!$A:$A,0))</f>
        <v>Stroke</v>
      </c>
      <c r="C41" s="1" t="s">
        <v>86</v>
      </c>
      <c r="D41" s="68">
        <f>INDEX('Data - Knowledge'!$E:$E,MATCH('Data - Overview'!$A41,'Data - Knowledge'!$A:$A,0))</f>
        <v>2.081226053639847E-2</v>
      </c>
      <c r="E41" s="69">
        <f>RANK('Data - Overview'!$D41,'Data - Overview'!$D$40:$D$44)</f>
        <v>4</v>
      </c>
      <c r="F41" s="68">
        <f>INDEX('Data - Knowledge'!$G:$G,MATCH('Data - Overview'!$A41,'Data - Knowledge'!$A:$A,0))</f>
        <v>1.9947562376996131E-2</v>
      </c>
      <c r="G41" s="70">
        <f>INDEX('Data - Knowledge'!$J:$J,MATCH('Data - Overview'!$A41,'Data - Knowledge'!$A:$A,0))</f>
        <v>104.33485627496783</v>
      </c>
      <c r="H41" s="70">
        <f>RANK('Data - Overview'!$G41,'Data - Overview'!$G$40:$G$44)</f>
        <v>4</v>
      </c>
      <c r="I41" s="70">
        <f>'Data - Overview'!$G41-100</f>
        <v>4.3348562749678337</v>
      </c>
      <c r="J41" s="70" t="str">
        <f>IF(I28&gt;0,"above","below")</f>
        <v>above</v>
      </c>
      <c r="K41" s="1" t="str">
        <f>"" &amp;TEXT('Data - Overview'!$C41,"0")&amp;" "</f>
        <v xml:space="preserve">Stroke </v>
      </c>
      <c r="L41" s="1" t="str">
        <f>"Index: "&amp;TEXT('Data - Overview'!$G41,"0")&amp;""</f>
        <v>Index: 104</v>
      </c>
      <c r="M41" s="1" t="str">
        <f>'Data - Overview'!$K41&amp;CHAR(10)&amp;'Data - Overview'!$L41</f>
        <v>Stroke 
Index: 104</v>
      </c>
      <c r="N41" s="1">
        <v>2</v>
      </c>
    </row>
    <row r="42" spans="1:14">
      <c r="A42" s="55" t="s">
        <v>87</v>
      </c>
      <c r="B42" s="72" t="str">
        <f>INDEX('Data - Knowledge'!$D:$D,MATCH('Data - Overview'!$A42,'Data - Knowledge'!$A:$A,0))</f>
        <v>BMI &gt; 30</v>
      </c>
      <c r="C42" s="72" t="s">
        <v>88</v>
      </c>
      <c r="D42" s="84">
        <f>INDEX('Data - Knowledge'!$E:$E,MATCH('Data - Overview'!$A42,'Data - Knowledge'!$A:$A,0))</f>
        <v>0.2533333333333333</v>
      </c>
      <c r="E42" s="85">
        <f>RANK('Data - Overview'!$D42,'Data - Overview'!$D$40:$D$44)</f>
        <v>1</v>
      </c>
      <c r="F42" s="84">
        <f>INDEX('Data - Knowledge'!$G:$G,MATCH('Data - Overview'!$A42,'Data - Knowledge'!$A:$A,0))</f>
        <v>0.21804121702835863</v>
      </c>
      <c r="G42" s="75">
        <f>INDEX('Data - Knowledge'!$J:$J,MATCH('Data - Overview'!$A42,'Data - Knowledge'!$A:$A,0))</f>
        <v>116.18598390981487</v>
      </c>
      <c r="H42" s="75">
        <f>RANK('Data - Overview'!$G42,'Data - Overview'!$G$40:$G$44)</f>
        <v>1</v>
      </c>
      <c r="I42" s="75">
        <f>'Data - Overview'!$G42-100</f>
        <v>16.185983909814865</v>
      </c>
      <c r="J42" s="75" t="str">
        <f>IF(I29&gt;0,"above","below")</f>
        <v>above</v>
      </c>
      <c r="K42" s="72" t="str">
        <f>"" &amp;TEXT('Data - Overview'!$C42,"0")&amp;" "</f>
        <v xml:space="preserve">BMI &gt; 30 </v>
      </c>
      <c r="L42" s="72" t="str">
        <f>"Index: "&amp;TEXT('Data - Overview'!$G42,"0")&amp;""</f>
        <v>Index: 116</v>
      </c>
      <c r="M42" s="72" t="str">
        <f>'Data - Overview'!$K42&amp;CHAR(10)&amp;'Data - Overview'!$L42</f>
        <v>BMI &gt; 30 
Index: 116</v>
      </c>
      <c r="N42" s="72">
        <v>3</v>
      </c>
    </row>
    <row r="43" spans="1:14">
      <c r="A43" s="86"/>
      <c r="B43" s="1" t="s">
        <v>89</v>
      </c>
      <c r="C43" s="1" t="s">
        <v>89</v>
      </c>
      <c r="D43" s="68">
        <f>SUM(D49:D51)</f>
        <v>7.6490421455938692E-2</v>
      </c>
      <c r="E43" s="69">
        <f>RANK('Data - Overview'!$D43,'Data - Overview'!$D$40:$D$44)</f>
        <v>3</v>
      </c>
      <c r="F43" s="68">
        <f>SUM(E49:E51)</f>
        <v>6.8436117238373256E-2</v>
      </c>
      <c r="G43" s="70">
        <f>D43/F43*100</f>
        <v>111.76908413654019</v>
      </c>
      <c r="H43" s="70">
        <f>RANK('Data - Overview'!$G43,'Data - Overview'!$G$40:$G$44)</f>
        <v>2</v>
      </c>
      <c r="I43" s="70">
        <f>'Data - Overview'!$G43-100</f>
        <v>11.769084136540187</v>
      </c>
      <c r="J43" s="70" t="str">
        <f>IF(I30&gt;0,"above","below")</f>
        <v>above</v>
      </c>
      <c r="K43" s="1" t="str">
        <f>"" &amp;TEXT('Data - Overview'!$C43,"0")&amp;" "</f>
        <v xml:space="preserve">Diabetes </v>
      </c>
      <c r="L43" s="1" t="str">
        <f>"Index: "&amp;TEXT('Data - Overview'!$G43,"0")&amp;""</f>
        <v>Index: 112</v>
      </c>
      <c r="M43" s="1" t="str">
        <f>'Data - Overview'!$K43&amp;CHAR(10)&amp;'Data - Overview'!$L43</f>
        <v>Diabetes 
Index: 112</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1.553639846743295E-2</v>
      </c>
      <c r="E44" s="89">
        <f>RANK('Data - Overview'!$D44,'Data - Overview'!$D$40:$D$44)</f>
        <v>5</v>
      </c>
      <c r="F44" s="88">
        <f>INDEX('Data - Knowledge'!$G:$G,MATCH('Data - Overview'!$A44,'Data - Knowledge'!$A:$A,0))</f>
        <v>1.4445990569152939E-2</v>
      </c>
      <c r="G44" s="80">
        <f>INDEX('Data - Knowledge'!$J:$J,MATCH('Data - Overview'!$A44,'Data - Knowledge'!$A:$A,0))</f>
        <v>107.54816980573419</v>
      </c>
      <c r="H44" s="80">
        <f>RANK('Data - Overview'!$G44,'Data - Overview'!$G$40:$G$44)</f>
        <v>3</v>
      </c>
      <c r="I44" s="80">
        <f>'Data - Overview'!$G44-100</f>
        <v>7.5481698057341902</v>
      </c>
      <c r="J44" s="80" t="str">
        <f>IF(I31&gt;0,"above","below")</f>
        <v>below</v>
      </c>
      <c r="K44" s="57" t="str">
        <f>"" &amp;TEXT('Data - Overview'!$C44,"0")&amp;" "</f>
        <v xml:space="preserve">Any kind of liver condition </v>
      </c>
      <c r="L44" s="57" t="str">
        <f>"Index: "&amp;TEXT('Data - Overview'!$G44,"0")&amp;""</f>
        <v>Index: 108</v>
      </c>
      <c r="M44" s="58" t="str">
        <f>'Data - Overview'!$K44&amp;CHAR(10)&amp;'Data - Overview'!$L44</f>
        <v>Any kind of liver condition 
Index: 108</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8.0038314176245212E-3</v>
      </c>
      <c r="E49" s="84">
        <f>INDEX('Data - Knowledge'!$G:$G,MATCH('Data - Overview'!$A49,'Data - Knowledge'!$A:$A,0))</f>
        <v>8.0145755458399942E-3</v>
      </c>
      <c r="F49" s="75">
        <f>INDEX('Data - Knowledge'!$J:$J,MATCH('Data - Overview'!$A49,'Data - Knowledge'!$A:$A,0))</f>
        <v>99.865942642202057</v>
      </c>
    </row>
    <row r="50" spans="1:14">
      <c r="A50" s="1" t="s">
        <v>95</v>
      </c>
      <c r="B50" s="1" t="str">
        <f>INDEX('Data - Knowledge'!$D:$D,MATCH('Data - Overview'!$A50,'Data - Knowledge'!$A:$A,0))</f>
        <v>Type 2 diabetes</v>
      </c>
      <c r="C50" s="1" t="s">
        <v>96</v>
      </c>
      <c r="D50" s="68">
        <f>INDEX('Data - Knowledge'!$E:$E,MATCH('Data - Overview'!$A50,'Data - Knowledge'!$A:$A,0))</f>
        <v>6.748659003831417E-2</v>
      </c>
      <c r="E50" s="68">
        <f>INDEX('Data - Knowledge'!$G:$G,MATCH('Data - Overview'!$A50,'Data - Knowledge'!$A:$A,0))</f>
        <v>5.9421541692533254E-2</v>
      </c>
      <c r="F50" s="70">
        <f>INDEX('Data - Knowledge'!$J:$J,MATCH('Data - Overview'!$A50,'Data - Knowledge'!$A:$A,0))</f>
        <v>113.57260029958857</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9.999999999999998E-4</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BMI &gt; 30</v>
      </c>
      <c r="B55" s="95">
        <f>ABS(INDEX('Data - Overview'!$I$40:$I$44,MATCH(1,'Data - Overview'!$H$40:$H$44,0))/100)</f>
        <v>0.16185983909814866</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5.4758620689655174E-2</v>
      </c>
      <c r="E61" s="63">
        <f>RANK('Data - Overview'!$D61,'Data - Overview'!$D$61:$D$65)</f>
        <v>5</v>
      </c>
      <c r="F61" s="62">
        <f>INDEX('Data - Knowledge'!$G:$G,MATCH('Data - Overview'!$A61,'Data - Knowledge'!$A:$A,0))</f>
        <v>4.8331539182924078E-2</v>
      </c>
      <c r="G61" s="64">
        <f>INDEX('Data - Knowledge'!$J:$J,MATCH('Data - Overview'!$A61,'Data - Knowledge'!$A:$A,0))</f>
        <v>113.29790363680749</v>
      </c>
      <c r="H61" s="64">
        <f>RANK('Data - Overview'!$G61,'Data - Overview'!$G$61:$G$65)</f>
        <v>4</v>
      </c>
      <c r="I61" s="64">
        <f>'Data - Overview'!$G61-100</f>
        <v>13.29790363680749</v>
      </c>
      <c r="J61" s="64" t="str">
        <f>IF(I61&gt;0,"above","below")</f>
        <v>above</v>
      </c>
      <c r="K61" s="61" t="str">
        <f>"" &amp;TEXT('Data - Overview'!$C61,"0")&amp;" "</f>
        <v xml:space="preserve">Has Depression </v>
      </c>
      <c r="L61" s="61" t="str">
        <f>"Index: "&amp;TEXT('Data - Overview'!$G61,"0")&amp;""</f>
        <v>Index: 113</v>
      </c>
      <c r="M61" s="61" t="str">
        <f>'Data - Overview'!$K61&amp;CHAR(10)&amp;'Data - Overview'!$L61</f>
        <v>Has Depression 
Index: 113</v>
      </c>
      <c r="N61" s="61">
        <v>1</v>
      </c>
    </row>
    <row r="62" spans="1:14">
      <c r="A62" s="86" t="s">
        <v>104</v>
      </c>
      <c r="B62" s="1" t="str">
        <f>INDEX('Data - Knowledge'!$D:$D,MATCH('Data - Overview'!$A62,'Data - Knowledge'!$A:$A,0))</f>
        <v>Poor general health</v>
      </c>
      <c r="C62" s="48" t="s">
        <v>105</v>
      </c>
      <c r="D62" s="68">
        <f>INDEX('Data - Knowledge'!$E:$E,MATCH('Data - Overview'!$A62,'Data - Knowledge'!$A:$A,0))</f>
        <v>0.27545593869731799</v>
      </c>
      <c r="E62" s="69">
        <f>RANK('Data - Overview'!$D62,'Data - Overview'!$D$61:$D$65)</f>
        <v>1</v>
      </c>
      <c r="F62" s="68">
        <f>INDEX('Data - Knowledge'!$G:$G,MATCH('Data - Overview'!$A62,'Data - Knowledge'!$A:$A,0))</f>
        <v>0.21753300136047227</v>
      </c>
      <c r="G62" s="70">
        <f>INDEX('Data - Knowledge'!$J:$J,MATCH('Data - Overview'!$A62,'Data - Knowledge'!$A:$A,0))</f>
        <v>126.62719540234821</v>
      </c>
      <c r="H62" s="70">
        <f>RANK('Data - Overview'!$G62,'Data - Overview'!$G$61:$G$65)</f>
        <v>2</v>
      </c>
      <c r="I62" s="70">
        <f>'Data - Overview'!$G62-100</f>
        <v>26.627195402348207</v>
      </c>
      <c r="J62" s="70" t="str">
        <f>IF(I62&gt;0,"above","below")</f>
        <v>above</v>
      </c>
      <c r="K62" s="1" t="str">
        <f>"" &amp;TEXT('Data - Overview'!$C62,"0")&amp;" "</f>
        <v xml:space="preserve">Poor general health </v>
      </c>
      <c r="L62" s="1" t="str">
        <f>"Index: "&amp;TEXT('Data - Overview'!$G62,"0")&amp;""</f>
        <v>Index: 127</v>
      </c>
      <c r="M62" s="1" t="str">
        <f>'Data - Overview'!$K62&amp;CHAR(10)&amp;'Data - Overview'!$L62</f>
        <v>Poor general health 
Index: 127</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0.11640613026819922</v>
      </c>
      <c r="E63" s="85">
        <f>RANK('Data - Overview'!$D63,'Data - Overview'!$D$61:$D$65)</f>
        <v>4</v>
      </c>
      <c r="F63" s="84">
        <f>INDEX('Data - Knowledge'!$G:$G,MATCH('Data - Overview'!$A63,'Data - Knowledge'!$A:$A,0))</f>
        <v>8.6933284021714755E-2</v>
      </c>
      <c r="G63" s="75">
        <f>INDEX('Data - Knowledge'!$J:$J,MATCH('Data - Overview'!$A63,'Data - Knowledge'!$A:$A,0))</f>
        <v>133.90283316470888</v>
      </c>
      <c r="H63" s="75">
        <f>RANK('Data - Overview'!$G63,'Data - Overview'!$G$61:$G$65)</f>
        <v>1</v>
      </c>
      <c r="I63" s="75">
        <f>'Data - Overview'!$G63-100</f>
        <v>33.902833164708881</v>
      </c>
      <c r="J63" s="75" t="str">
        <f>IF(I63&gt;0,"above","below")</f>
        <v>above</v>
      </c>
      <c r="K63" s="72" t="str">
        <f>"" &amp;TEXT('Data - Overview'!$C63,"0")&amp;" "</f>
        <v xml:space="preserve">Feels downhearted / depressed in the past 4 weeks </v>
      </c>
      <c r="L63" s="72" t="str">
        <f>"Index: "&amp;TEXT('Data - Overview'!$G63,"0")&amp;""</f>
        <v>Index: 134</v>
      </c>
      <c r="M63" s="72" t="str">
        <f>'Data - Overview'!$K63&amp;CHAR(10)&amp;'Data - Overview'!$L63</f>
        <v>Feels downhearted / depressed in the past 4 weeks 
Index: 134</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0.16653639846743298</v>
      </c>
      <c r="E64" s="69">
        <f>RANK('Data - Overview'!$D64,'Data - Overview'!$D$61:$D$65)</f>
        <v>2</v>
      </c>
      <c r="F64" s="68">
        <f>INDEX('Data - Knowledge'!$G:$G,MATCH('Data - Overview'!$A64,'Data - Knowledge'!$A:$A,0))</f>
        <v>0.14972517137988878</v>
      </c>
      <c r="G64" s="70">
        <f>INDEX('Data - Knowledge'!$J:$J,MATCH('Data - Overview'!$A64,'Data - Knowledge'!$A:$A,0))</f>
        <v>111.22805666716526</v>
      </c>
      <c r="H64" s="70">
        <f>RANK('Data - Overview'!$G64,'Data - Overview'!$G$61:$G$65)</f>
        <v>5</v>
      </c>
      <c r="I64" s="70">
        <f>'Data - Overview'!$G64-100</f>
        <v>11.228056667165262</v>
      </c>
      <c r="J64" s="70" t="str">
        <f>IF(I64&gt;0,"above","below")</f>
        <v>above</v>
      </c>
      <c r="K64" s="1" t="str">
        <f>"" &amp;TEXT('Data - Overview'!$C64,"0")&amp;" "</f>
        <v xml:space="preserve">Does not enjoy general happiness </v>
      </c>
      <c r="L64" s="1" t="str">
        <f>"Index: "&amp;TEXT('Data - Overview'!$G64,"0")&amp;""</f>
        <v>Index: 111</v>
      </c>
      <c r="M64" s="1" t="str">
        <f>'Data - Overview'!$K64&amp;CHAR(10)&amp;'Data - Overview'!$L64</f>
        <v>Does not enjoy general happiness 
Index: 111</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0.11953256704980843</v>
      </c>
      <c r="E65" s="89">
        <f>RANK('Data - Overview'!$D65,'Data - Overview'!$D$61:$D$65)</f>
        <v>3</v>
      </c>
      <c r="F65" s="88">
        <f>INDEX('Data - Knowledge'!$G:$G,MATCH('Data - Overview'!$A65,'Data - Knowledge'!$A:$A,0))</f>
        <v>9.6739951657002457E-2</v>
      </c>
      <c r="G65" s="80">
        <f>INDEX('Data - Knowledge'!$J:$J,MATCH('Data - Overview'!$A65,'Data - Knowledge'!$A:$A,0))</f>
        <v>123.56070579156233</v>
      </c>
      <c r="H65" s="80">
        <f>RANK('Data - Overview'!$G65,'Data - Overview'!$G$61:$G$65)</f>
        <v>3</v>
      </c>
      <c r="I65" s="80">
        <f>'Data - Overview'!$G65-100</f>
        <v>23.560705791562327</v>
      </c>
      <c r="J65" s="80" t="str">
        <f>IF(I65&gt;0,"above","below")</f>
        <v>above</v>
      </c>
      <c r="K65" s="57" t="str">
        <f>"" &amp;TEXT('Data - Overview'!$C65,"0")&amp;" "</f>
        <v xml:space="preserve">Does not feel a sense of self-worth </v>
      </c>
      <c r="L65" s="57" t="str">
        <f>"Index: "&amp;TEXT('Data - Overview'!$G65,"0")&amp;""</f>
        <v>Index: 124</v>
      </c>
      <c r="M65" s="57" t="str">
        <f>'Data - Overview'!$K65&amp;CHAR(10)&amp;'Data - Overview'!$L65</f>
        <v>Does not feel a sense of self-worth 
Index: 124</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Feels downhearted / depressed in the past 4 weeks</v>
      </c>
      <c r="B68" s="102">
        <f>INDEX('Data - Overview'!$D$61:$D$65,MATCH(1,'Data - Overview'!$E$61:$E$65,0))</f>
        <v>0.27545593869731799</v>
      </c>
      <c r="C68" s="102">
        <f>ABS(INDEX('Data - Overview'!$I$61:$I$65,MATCH(1,'Data - Overview'!$H$61:$H$65,0))/100)</f>
        <v>0.33902833164708879</v>
      </c>
      <c r="D68" s="101" t="str">
        <f>INDEX('Data - Overview'!$J$61:$J$65,MATCH(1,'Data - Overview'!$H$61:$H$65,0))</f>
        <v>above</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0.46775478927203074</v>
      </c>
      <c r="E74" s="63">
        <f>RANK('Data - Overview'!$D74,'Data - Overview'!$D$74:$D$83)</f>
        <v>3</v>
      </c>
      <c r="F74" s="62">
        <f>INDEX('Data - Knowledge'!$G:$G,MATCH('Data - Overview'!$A74,'Data - Knowledge'!$A:$A,0))</f>
        <v>0.37014716216037724</v>
      </c>
      <c r="G74" s="64">
        <f>INDEX('Data - Knowledge'!$J:$J,MATCH('Data - Overview'!$A74,'Data - Knowledge'!$A:$A,0))</f>
        <v>126.36995149225596</v>
      </c>
      <c r="H74" s="64">
        <f>RANK('Data - Overview'!$G74,'Data - Overview'!$G$74:$G$83)</f>
        <v>6</v>
      </c>
      <c r="I74" s="64">
        <f>'Data - Overview'!$G74-100</f>
        <v>26.369951492255964</v>
      </c>
      <c r="J74" s="64" t="str">
        <f t="shared" ref="J74:J83" si="0">IF(I74&gt;0,"above","below")</f>
        <v>above</v>
      </c>
      <c r="K74" s="61" t="str">
        <f>"" &amp;TEXT('Data - Overview'!$C74,"0")&amp;" "</f>
        <v xml:space="preserve">Eats fruit 3 or less days per week </v>
      </c>
      <c r="L74" s="61" t="str">
        <f>"Index: "&amp;TEXT('Data - Overview'!$G74,"0")&amp;""</f>
        <v>Index: 126</v>
      </c>
      <c r="M74" s="61" t="str">
        <f>'Data - Overview'!$K74&amp;CHAR(10)&amp;'Data - Overview'!$L74</f>
        <v>Eats fruit 3 or less days per week 
Index: 126</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0.46974712643678163</v>
      </c>
      <c r="E75" s="69">
        <f>RANK('Data - Overview'!$D75,'Data - Overview'!$D$74:$D$83)</f>
        <v>2</v>
      </c>
      <c r="F75" s="68">
        <f>INDEX('Data - Knowledge'!$G:$G,MATCH('Data - Overview'!$A75,'Data - Knowledge'!$A:$A,0))</f>
        <v>0.38837125705002062</v>
      </c>
      <c r="G75" s="70">
        <f>INDEX('Data - Knowledge'!$J:$J,MATCH('Data - Overview'!$A75,'Data - Knowledge'!$A:$A,0))</f>
        <v>120.95311326715409</v>
      </c>
      <c r="H75" s="70">
        <f>RANK('Data - Overview'!$G75,'Data - Overview'!$G$74:$G$83)</f>
        <v>7</v>
      </c>
      <c r="I75" s="70">
        <f>'Data - Overview'!$G75-100</f>
        <v>20.953113267154095</v>
      </c>
      <c r="J75" s="70" t="str">
        <f t="shared" si="0"/>
        <v>above</v>
      </c>
      <c r="K75" s="1" t="str">
        <f>"" &amp;TEXT('Data - Overview'!$C75,"0")&amp;" "</f>
        <v xml:space="preserve">Never does moderate intensity sports </v>
      </c>
      <c r="L75" s="1" t="str">
        <f>"Index: "&amp;TEXT('Data - Overview'!$G75,"0")&amp;""</f>
        <v>Index: 121</v>
      </c>
      <c r="M75" s="1" t="str">
        <f>'Data - Overview'!$K75&amp;CHAR(10)&amp;'Data - Overview'!$L75</f>
        <v>Never does moderate intensity sports 
Index: 121</v>
      </c>
      <c r="N75" s="1">
        <v>2</v>
      </c>
    </row>
    <row r="76" spans="1:14">
      <c r="A76" s="56" t="s">
        <v>118</v>
      </c>
      <c r="B76" s="72" t="str">
        <f>INDEX('Data - Knowledge'!$D:$D,MATCH('Data - Overview'!$A76,'Data - Knowledge'!$A:$A,0))</f>
        <v>Current cigarette smoker</v>
      </c>
      <c r="C76" s="72" t="s">
        <v>119</v>
      </c>
      <c r="D76" s="103">
        <f>INDEX('Data - Knowledge'!$E:$E,MATCH('Data - Overview'!$A76,'Data - Knowledge'!$A:$A,0))</f>
        <v>0.20548659003831415</v>
      </c>
      <c r="E76" s="104">
        <f>RANK('Data - Overview'!$D76,'Data - Overview'!$D$74:$D$83)</f>
        <v>7</v>
      </c>
      <c r="F76" s="84">
        <f>INDEX('Data - Knowledge'!$G:$G,MATCH('Data - Overview'!$A76,'Data - Knowledge'!$A:$A,0))</f>
        <v>0.13619121240539428</v>
      </c>
      <c r="G76" s="75">
        <f>INDEX('Data - Knowledge'!$J:$J,MATCH('Data - Overview'!$A76,'Data - Knowledge'!$A:$A,0))</f>
        <v>150.88094628796711</v>
      </c>
      <c r="H76" s="75">
        <f>RANK('Data - Overview'!$G76,'Data - Overview'!$G$74:$G$83)</f>
        <v>2</v>
      </c>
      <c r="I76" s="75">
        <f>'Data - Overview'!$G76-100</f>
        <v>50.880946287967106</v>
      </c>
      <c r="J76" s="75" t="str">
        <f t="shared" si="0"/>
        <v>above</v>
      </c>
      <c r="K76" s="72" t="str">
        <f>"" &amp;TEXT('Data - Overview'!$C76,"0")&amp;" "</f>
        <v xml:space="preserve">Current cigarette smoker </v>
      </c>
      <c r="L76" s="72" t="str">
        <f>"Index: "&amp;TEXT('Data - Overview'!$G76,"0")&amp;""</f>
        <v>Index: 151</v>
      </c>
      <c r="M76" s="72" t="str">
        <f>'Data - Overview'!$K76&amp;CHAR(10)&amp;'Data - Overview'!$L76</f>
        <v>Current cigarette smoker 
Index: 151</v>
      </c>
      <c r="N76" s="72">
        <v>3</v>
      </c>
    </row>
    <row r="77" spans="1:14">
      <c r="A77" s="86" t="s">
        <v>120</v>
      </c>
      <c r="B77" s="1" t="str">
        <f>INDEX('Data - Knowledge'!$D:$D,MATCH('Data - Overview'!$A77,'Data - Knowledge'!$A:$A,0))</f>
        <v>Never eats fruit</v>
      </c>
      <c r="C77" s="1" t="s">
        <v>121</v>
      </c>
      <c r="D77" s="105">
        <f>INDEX('Data - Knowledge'!$E:$E,MATCH('Data - Overview'!$A77,'Data - Knowledge'!$A:$A,0))</f>
        <v>0.11761685823754789</v>
      </c>
      <c r="E77" s="106">
        <f>RANK('Data - Overview'!$D77,'Data - Overview'!$D$74:$D$83)</f>
        <v>9</v>
      </c>
      <c r="F77" s="68">
        <f>INDEX('Data - Knowledge'!$G:$G,MATCH('Data - Overview'!$A77,'Data - Knowledge'!$A:$A,0))</f>
        <v>7.860336287627627E-2</v>
      </c>
      <c r="G77" s="70">
        <f>INDEX('Data - Knowledge'!$J:$J,MATCH('Data - Overview'!$A77,'Data - Knowledge'!$A:$A,0))</f>
        <v>149.6333667335326</v>
      </c>
      <c r="H77" s="70">
        <f>RANK('Data - Overview'!$G77,'Data - Overview'!$G$74:$G$83)</f>
        <v>3</v>
      </c>
      <c r="I77" s="70">
        <f>'Data - Overview'!$G77-100</f>
        <v>49.633366733532597</v>
      </c>
      <c r="J77" s="70" t="str">
        <f t="shared" si="0"/>
        <v>above</v>
      </c>
      <c r="K77" s="1" t="str">
        <f>"" &amp;TEXT('Data - Overview'!$C77,"0")&amp;" "</f>
        <v xml:space="preserve">Never eats fruit </v>
      </c>
      <c r="L77" s="1" t="str">
        <f>"Index: "&amp;TEXT('Data - Overview'!$G77,"0")&amp;""</f>
        <v>Index: 150</v>
      </c>
      <c r="M77" s="1" t="str">
        <f>'Data - Overview'!$K77&amp;CHAR(10)&amp;'Data - Overview'!$L77</f>
        <v>Never eats fruit 
Index: 150</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0.17951724137931035</v>
      </c>
      <c r="E78" s="104">
        <f>RANK('Data - Overview'!$D78,'Data - Overview'!$D$74:$D$83)</f>
        <v>8</v>
      </c>
      <c r="F78" s="84">
        <f>INDEX('Data - Knowledge'!$G:$G,MATCH('Data - Overview'!$A78,'Data - Knowledge'!$A:$A,0))</f>
        <v>0.13392666657861022</v>
      </c>
      <c r="G78" s="75">
        <f>INDEX('Data - Knowledge'!$J:$J,MATCH('Data - Overview'!$A78,'Data - Knowledge'!$A:$A,0))</f>
        <v>134.04144668525748</v>
      </c>
      <c r="H78" s="75">
        <f>RANK('Data - Overview'!$G78,'Data - Overview'!$G$74:$G$83)</f>
        <v>4</v>
      </c>
      <c r="I78" s="75">
        <f>'Data - Overview'!$G78-100</f>
        <v>34.041446685257483</v>
      </c>
      <c r="J78" s="75" t="str">
        <f t="shared" si="0"/>
        <v>above</v>
      </c>
      <c r="K78" s="72" t="str">
        <f>"" &amp;TEXT('Data - Overview'!$C78,"0")&amp;" "</f>
        <v xml:space="preserve">Drinks whole fat milk </v>
      </c>
      <c r="L78" s="72" t="str">
        <f>"Index: "&amp;TEXT('Data - Overview'!$G78,"0")&amp;""</f>
        <v>Index: 134</v>
      </c>
      <c r="M78" s="72" t="str">
        <f>'Data - Overview'!$K78&amp;CHAR(10)&amp;'Data - Overview'!$L78</f>
        <v>Drinks whole fat milk 
Index: 134</v>
      </c>
      <c r="N78" s="72">
        <v>5</v>
      </c>
    </row>
    <row r="79" spans="1:14">
      <c r="A79" s="86" t="s">
        <v>124</v>
      </c>
      <c r="B79" s="1" t="str">
        <f>INDEX('Data - Knowledge'!$D:$D,MATCH('Data - Overview'!$A79,'Data - Knowledge'!$A:$A,0))</f>
        <v>Usually eats white bread</v>
      </c>
      <c r="C79" s="1" t="s">
        <v>125</v>
      </c>
      <c r="D79" s="105">
        <f>INDEX('Data - Knowledge'!$E:$E,MATCH('Data - Overview'!$A79,'Data - Knowledge'!$A:$A,0))</f>
        <v>0.38147126436781614</v>
      </c>
      <c r="E79" s="106">
        <f>RANK('Data - Overview'!$D79,'Data - Overview'!$D$74:$D$83)</f>
        <v>5</v>
      </c>
      <c r="F79" s="68">
        <f>INDEX('Data - Knowledge'!$G:$G,MATCH('Data - Overview'!$A79,'Data - Knowledge'!$A:$A,0))</f>
        <v>0.30027916099803198</v>
      </c>
      <c r="G79" s="70">
        <f>INDEX('Data - Knowledge'!$J:$J,MATCH('Data - Overview'!$A79,'Data - Knowledge'!$A:$A,0))</f>
        <v>127.03887379328206</v>
      </c>
      <c r="H79" s="70">
        <f>RANK('Data - Overview'!$G79,'Data - Overview'!$G$74:$G$83)</f>
        <v>5</v>
      </c>
      <c r="I79" s="70">
        <f>'Data - Overview'!$G79-100</f>
        <v>27.038873793282065</v>
      </c>
      <c r="J79" s="70" t="str">
        <f t="shared" si="0"/>
        <v>above</v>
      </c>
      <c r="K79" s="1" t="str">
        <f>"" &amp;TEXT('Data - Overview'!$C79,"0")&amp;" "</f>
        <v xml:space="preserve">Eats white bread </v>
      </c>
      <c r="L79" s="1" t="str">
        <f>"Index: "&amp;TEXT('Data - Overview'!$G79,"0")&amp;""</f>
        <v>Index: 127</v>
      </c>
      <c r="M79" s="1" t="str">
        <f>'Data - Overview'!$K79&amp;CHAR(10)&amp;'Data - Overview'!$L79</f>
        <v>Eats white bread 
Index: 127</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0.49351724137931041</v>
      </c>
      <c r="E80" s="104">
        <f>RANK('Data - Overview'!$D80,'Data - Overview'!$D$74:$D$83)</f>
        <v>1</v>
      </c>
      <c r="F80" s="84">
        <f>INDEX('Data - Knowledge'!$G:$G,MATCH('Data - Overview'!$A80,'Data - Knowledge'!$A:$A,0))</f>
        <v>0.40960850757505707</v>
      </c>
      <c r="G80" s="75">
        <f>INDEX('Data - Knowledge'!$J:$J,MATCH('Data - Overview'!$A80,'Data - Knowledge'!$A:$A,0))</f>
        <v>120.48510522913828</v>
      </c>
      <c r="H80" s="75">
        <f>RANK('Data - Overview'!$G80,'Data - Overview'!$G$74:$G$83)</f>
        <v>8</v>
      </c>
      <c r="I80" s="75">
        <f>'Data - Overview'!$G80-100</f>
        <v>20.485105229138284</v>
      </c>
      <c r="J80" s="75" t="str">
        <f t="shared" si="0"/>
        <v>above</v>
      </c>
      <c r="K80" s="72" t="str">
        <f>"" &amp;TEXT('Data - Overview'!$C80,"0")&amp;" "</f>
        <v xml:space="preserve">Never does mild intensity sports </v>
      </c>
      <c r="L80" s="72" t="str">
        <f>"Index: "&amp;TEXT('Data - Overview'!$G80,"0")&amp;""</f>
        <v>Index: 120</v>
      </c>
      <c r="M80" s="72" t="str">
        <f>'Data - Overview'!$K80&amp;CHAR(10)&amp;'Data - Overview'!$L80</f>
        <v>Never does mild intensity sports 
Index: 120</v>
      </c>
      <c r="N80" s="72">
        <v>7</v>
      </c>
    </row>
    <row r="81" spans="1:14">
      <c r="A81" s="86" t="s">
        <v>128</v>
      </c>
      <c r="B81" s="1" t="str">
        <f>INDEX('Data - Knowledge'!$D:$D,MATCH('Data - Overview'!$A81,'Data - Knowledge'!$A:$A,0))</f>
        <v>Smokes 20+ per day</v>
      </c>
      <c r="C81" s="1" t="s">
        <v>129</v>
      </c>
      <c r="D81" s="105">
        <f>INDEX('Data - Knowledge'!$E:$E,MATCH('Data - Overview'!$A81,'Data - Knowledge'!$A:$A,0))</f>
        <v>4.8455938697318013E-2</v>
      </c>
      <c r="E81" s="106">
        <f>RANK('Data - Overview'!$D81,'Data - Overview'!$D$74:$D$83)</f>
        <v>10</v>
      </c>
      <c r="F81" s="68">
        <f>INDEX('Data - Knowledge'!$G:$G,MATCH('Data - Overview'!$A81,'Data - Knowledge'!$A:$A,0))</f>
        <v>3.100067363193279E-2</v>
      </c>
      <c r="G81" s="70">
        <f>INDEX('Data - Knowledge'!$J:$J,MATCH('Data - Overview'!$A81,'Data - Knowledge'!$A:$A,0))</f>
        <v>156.30608312783602</v>
      </c>
      <c r="H81" s="70">
        <f>RANK('Data - Overview'!$G81,'Data - Overview'!$G$74:$G$83)</f>
        <v>1</v>
      </c>
      <c r="I81" s="70">
        <f>'Data - Overview'!$G81-100</f>
        <v>56.306083127836018</v>
      </c>
      <c r="J81" s="70" t="str">
        <f t="shared" si="0"/>
        <v>above</v>
      </c>
      <c r="K81" s="1" t="str">
        <f>"" &amp;TEXT('Data - Overview'!$C81,"0")&amp;" "</f>
        <v xml:space="preserve">Smokes 20+ per day </v>
      </c>
      <c r="L81" s="1" t="str">
        <f>"Index: "&amp;TEXT('Data - Overview'!$G81,"0")&amp;""</f>
        <v>Index: 156</v>
      </c>
      <c r="M81" s="1" t="str">
        <f>'Data - Overview'!$K81&amp;CHAR(10)&amp;'Data - Overview'!$L81</f>
        <v>Smokes 20+ per day 
Index: 156</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0.28395402298850575</v>
      </c>
      <c r="E82" s="104">
        <f>RANK('Data - Overview'!$D82,'Data - Overview'!$D$74:$D$83)</f>
        <v>6</v>
      </c>
      <c r="F82" s="84">
        <f>INDEX('Data - Knowledge'!$G:$G,MATCH('Data - Overview'!$A82,'Data - Knowledge'!$A:$A,0))</f>
        <v>0.29959698318561867</v>
      </c>
      <c r="G82" s="75">
        <f>INDEX('Data - Knowledge'!$J:$J,MATCH('Data - Overview'!$A82,'Data - Knowledge'!$A:$A,0))</f>
        <v>94.778665649172723</v>
      </c>
      <c r="H82" s="75">
        <f>RANK('Data - Overview'!$G82,'Data - Overview'!$G$74:$G$83)</f>
        <v>10</v>
      </c>
      <c r="I82" s="75">
        <f>'Data - Overview'!$G82-100</f>
        <v>-5.2213343508272771</v>
      </c>
      <c r="J82" s="75" t="str">
        <f t="shared" si="0"/>
        <v>below</v>
      </c>
      <c r="K82" s="72" t="str">
        <f>"" &amp;TEXT('Data - Overview'!$C82,"0")&amp;" "</f>
        <v xml:space="preserve">&gt; 3 units per day (Women) </v>
      </c>
      <c r="L82" s="72" t="str">
        <f>"Index: "&amp;TEXT('Data - Overview'!$G82,"0")&amp;""</f>
        <v>Index: 95</v>
      </c>
      <c r="M82" s="72" t="str">
        <f>'Data - Overview'!$K82&amp;CHAR(10)&amp;'Data - Overview'!$L82</f>
        <v>&gt; 3 units per day (Women) 
Index: 95</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0.42753639846743297</v>
      </c>
      <c r="E83" s="110">
        <f>RANK('Data - Overview'!$D83,'Data - Overview'!$D$74:$D$83)</f>
        <v>4</v>
      </c>
      <c r="F83" s="111">
        <f>INDEX('Data - Knowledge'!$G:$G,MATCH('Data - Overview'!$A83,'Data - Knowledge'!$A:$A,0))</f>
        <v>0.41974617945026349</v>
      </c>
      <c r="G83" s="112">
        <f>INDEX('Data - Knowledge'!$J:$J,MATCH('Data - Overview'!$A83,'Data - Knowledge'!$A:$A,0))</f>
        <v>101.85593565791883</v>
      </c>
      <c r="H83" s="112">
        <f>RANK('Data - Overview'!$G83,'Data - Overview'!$G$74:$G$83)</f>
        <v>9</v>
      </c>
      <c r="I83" s="112">
        <f>'Data - Overview'!$G83-100</f>
        <v>1.8559356579188346</v>
      </c>
      <c r="J83" s="112" t="str">
        <f t="shared" si="0"/>
        <v>above</v>
      </c>
      <c r="K83" s="108" t="str">
        <f>"" &amp;TEXT('Data - Overview'!$C83,"0")&amp;" "</f>
        <v xml:space="preserve">&gt; 4 units per day (Men) </v>
      </c>
      <c r="L83" s="108" t="str">
        <f>"Index: "&amp;TEXT('Data - Overview'!$G83,"0")&amp;""</f>
        <v>Index: 102</v>
      </c>
      <c r="M83" s="108" t="str">
        <f>'Data - Overview'!$K83&amp;CHAR(10)&amp;'Data - Overview'!$L83</f>
        <v>&gt; 4 units per day (Men) 
Index: 102</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0.46775478927203074</v>
      </c>
      <c r="B89" s="62">
        <f>D75</f>
        <v>0.46974712643678163</v>
      </c>
      <c r="C89" s="62">
        <f>D76</f>
        <v>0.20548659003831415</v>
      </c>
      <c r="D89" s="62">
        <f>D82</f>
        <v>0.28395402298850575</v>
      </c>
      <c r="E89" s="62">
        <f>D83</f>
        <v>0.42753639846743297</v>
      </c>
      <c r="F89" s="68"/>
      <c r="G89" s="69"/>
      <c r="H89" s="68"/>
      <c r="I89" s="70"/>
      <c r="J89" s="70"/>
    </row>
    <row r="90" spans="1:14" ht="15" thickBot="1">
      <c r="A90" s="113">
        <f>1-A89</f>
        <v>0.53224521072796926</v>
      </c>
      <c r="B90" s="113">
        <f>1-B89</f>
        <v>0.53025287356321837</v>
      </c>
      <c r="C90" s="113">
        <f>1-C89</f>
        <v>0.79451340996168585</v>
      </c>
      <c r="D90" s="113">
        <f>1-D89</f>
        <v>0.71604597701149419</v>
      </c>
      <c r="E90" s="113">
        <f>1-E89</f>
        <v>0.57246360153256703</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6.2586206896551727E-2</v>
      </c>
      <c r="F96" s="63">
        <f>RANK('Data - Overview'!$E96,'Data - Overview'!$E$96:$E$103)</f>
        <v>8</v>
      </c>
      <c r="G96" s="62">
        <f>INDEX('Data - Knowledge'!$G:$G,MATCH('Data - Overview'!$A96,'Data - Knowledge'!$A:$A,0))</f>
        <v>5.244063453486375E-2</v>
      </c>
      <c r="H96" s="64">
        <f>INDEX('Data - Knowledge'!$J:$J,MATCH('Data - Overview'!$A96,'Data - Knowledge'!$A:$A,0))</f>
        <v>119.34677650580861</v>
      </c>
      <c r="I96" s="64">
        <f>RANK('Data - Overview'!$H96,'Data - Overview'!$H$96:$H$103)</f>
        <v>2</v>
      </c>
      <c r="J96" s="64">
        <f>'Data - Overview'!$H96-100</f>
        <v>19.346776505808606</v>
      </c>
      <c r="K96" s="61" t="str">
        <f>"" &amp;TEXT('Data - Overview'!$B96,"0")&amp;" "</f>
        <v xml:space="preserve">Age 0-4 </v>
      </c>
      <c r="L96" s="61" t="str">
        <f>"Index: "&amp;TEXT('Data - Overview'!$H96,"0")&amp;""</f>
        <v>Index: 119</v>
      </c>
      <c r="M96" s="61" t="str">
        <f>'Data - Overview'!$K96&amp;CHAR(10)&amp;'Data - Overview'!$L96</f>
        <v>Age 0-4 
Index: 119</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0.1642413793103448</v>
      </c>
      <c r="F97" s="69">
        <f>RANK('Data - Overview'!$E97,'Data - Overview'!$E$96:$E$103)</f>
        <v>3</v>
      </c>
      <c r="G97" s="68">
        <f>INDEX('Data - Knowledge'!$G:$G,MATCH('Data - Overview'!$A97,'Data - Knowledge'!$A:$A,0))</f>
        <v>0.15387029283176373</v>
      </c>
      <c r="H97" s="70">
        <f>INDEX('Data - Knowledge'!$J:$J,MATCH('Data - Overview'!$A97,'Data - Knowledge'!$A:$A,0))</f>
        <v>106.74014865879305</v>
      </c>
      <c r="I97" s="70">
        <f>RANK('Data - Overview'!$H97,'Data - Overview'!$H$96:$H$103)</f>
        <v>4</v>
      </c>
      <c r="J97" s="70">
        <f>'Data - Overview'!$H97-100</f>
        <v>6.7401486587930464</v>
      </c>
      <c r="K97" s="1" t="str">
        <f>"" &amp;TEXT('Data - Overview'!$B97,"0")&amp;" "</f>
        <v xml:space="preserve">Age 5-17 </v>
      </c>
      <c r="L97" s="1" t="str">
        <f>"Index: "&amp;TEXT('Data - Overview'!$H97,"0")&amp;""</f>
        <v>Index: 107</v>
      </c>
      <c r="M97" s="1" t="str">
        <f>'Data - Overview'!$K97&amp;CHAR(10)&amp;'Data - Overview'!$L97</f>
        <v>Age 5-17 
Index: 107</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8.4639846743295014E-2</v>
      </c>
      <c r="F98" s="85">
        <f>RANK('Data - Overview'!$E98,'Data - Overview'!$E$96:$E$103)</f>
        <v>6</v>
      </c>
      <c r="G98" s="84">
        <f>INDEX('Data - Knowledge'!$G:$G,MATCH('Data - Overview'!$A98,'Data - Knowledge'!$A:$A,0))</f>
        <v>7.2868919150959596E-2</v>
      </c>
      <c r="H98" s="75">
        <f>INDEX('Data - Knowledge'!$J:$J,MATCH('Data - Overview'!$A98,'Data - Knowledge'!$A:$A,0))</f>
        <v>116.15356413884781</v>
      </c>
      <c r="I98" s="75">
        <f>RANK('Data - Overview'!$H98,'Data - Overview'!$H$96:$H$103)</f>
        <v>3</v>
      </c>
      <c r="J98" s="75">
        <f>'Data - Overview'!$H98-100</f>
        <v>16.153564138847813</v>
      </c>
      <c r="K98" s="72" t="str">
        <f>"" &amp;TEXT('Data - Overview'!$B98,"0")&amp;" "</f>
        <v xml:space="preserve">Age 18-24 </v>
      </c>
      <c r="L98" s="72" t="str">
        <f>"Index: "&amp;TEXT('Data - Overview'!$H98,"0")&amp;""</f>
        <v>Index: 116</v>
      </c>
      <c r="M98" s="72" t="str">
        <f>'Data - Overview'!$K98&amp;CHAR(10)&amp;'Data - Overview'!$L98</f>
        <v>Age 18-24 
Index: 116</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0.14848275862068966</v>
      </c>
      <c r="F99" s="69">
        <f>RANK('Data - Overview'!$E99,'Data - Overview'!$E$96:$E$103)</f>
        <v>4</v>
      </c>
      <c r="G99" s="68">
        <f>INDEX('Data - Knowledge'!$G:$G,MATCH('Data - Overview'!$A99,'Data - Knowledge'!$A:$A,0))</f>
        <v>0.11896888745063336</v>
      </c>
      <c r="H99" s="70">
        <f>INDEX('Data - Knowledge'!$J:$J,MATCH('Data - Overview'!$A99,'Data - Knowledge'!$A:$A,0))</f>
        <v>124.80805847856919</v>
      </c>
      <c r="I99" s="70">
        <f>RANK('Data - Overview'!$H99,'Data - Overview'!$H$96:$H$103)</f>
        <v>1</v>
      </c>
      <c r="J99" s="70">
        <f>'Data - Overview'!$H99-100</f>
        <v>24.808058478569194</v>
      </c>
      <c r="K99" s="1" t="str">
        <f>"" &amp;TEXT('Data - Overview'!$B99,"0")&amp;" "</f>
        <v xml:space="preserve">Age 25-34 </v>
      </c>
      <c r="L99" s="1" t="str">
        <f>"Index: "&amp;TEXT('Data - Overview'!$H99,"0")&amp;""</f>
        <v>Index: 125</v>
      </c>
      <c r="M99" s="1" t="str">
        <f>'Data - Overview'!$K99&amp;CHAR(10)&amp;'Data - Overview'!$L99</f>
        <v>Age 25-34 
Index: 125</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0.18824137931034482</v>
      </c>
      <c r="F100" s="85">
        <f>RANK('Data - Overview'!$E100,'Data - Overview'!$E$96:$E$103)</f>
        <v>1</v>
      </c>
      <c r="G100" s="84">
        <f>INDEX('Data - Knowledge'!$G:$G,MATCH('Data - Overview'!$A100,'Data - Knowledge'!$A:$A,0))</f>
        <v>0.18424111400229828</v>
      </c>
      <c r="H100" s="75">
        <f>INDEX('Data - Knowledge'!$J:$J,MATCH('Data - Overview'!$A100,'Data - Knowledge'!$A:$A,0))</f>
        <v>102.17121207158823</v>
      </c>
      <c r="I100" s="75">
        <f>RANK('Data - Overview'!$H100,'Data - Overview'!$H$96:$H$103)</f>
        <v>5</v>
      </c>
      <c r="J100" s="75">
        <f>'Data - Overview'!$H100-100</f>
        <v>2.1712120715882293</v>
      </c>
      <c r="K100" s="72" t="str">
        <f>"" &amp;TEXT('Data - Overview'!$B100,"0")&amp;" "</f>
        <v xml:space="preserve">Age 35-49 </v>
      </c>
      <c r="L100" s="72" t="str">
        <f>"Index: "&amp;TEXT('Data - Overview'!$H100,"0")&amp;""</f>
        <v>Index: 102</v>
      </c>
      <c r="M100" s="72" t="str">
        <f>'Data - Overview'!$K100&amp;CHAR(10)&amp;'Data - Overview'!$L100</f>
        <v>Age 35-49 
Index: 102</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0.18527969348658999</v>
      </c>
      <c r="F101" s="69">
        <f>RANK('Data - Overview'!$E101,'Data - Overview'!$E$96:$E$103)</f>
        <v>2</v>
      </c>
      <c r="G101" s="68">
        <f>INDEX('Data - Knowledge'!$G:$G,MATCH('Data - Overview'!$A101,'Data - Knowledge'!$A:$A,0))</f>
        <v>0.20902672073333423</v>
      </c>
      <c r="H101" s="70">
        <f>INDEX('Data - Knowledge'!$J:$J,MATCH('Data - Overview'!$A101,'Data - Knowledge'!$A:$A,0))</f>
        <v>88.639238484232123</v>
      </c>
      <c r="I101" s="70">
        <f>RANK('Data - Overview'!$H101,'Data - Overview'!$H$96:$H$103)</f>
        <v>6</v>
      </c>
      <c r="J101" s="70">
        <f>'Data - Overview'!$H101-100</f>
        <v>-11.360761515767877</v>
      </c>
      <c r="K101" s="1" t="str">
        <f>"" &amp;TEXT('Data - Overview'!$B101,"0")&amp;" "</f>
        <v xml:space="preserve">Age 50-64 </v>
      </c>
      <c r="L101" s="1" t="str">
        <f>"Index: "&amp;TEXT('Data - Overview'!$H101,"0")&amp;""</f>
        <v>Index: 89</v>
      </c>
      <c r="M101" s="1" t="str">
        <f>'Data - Overview'!$K101&amp;CHAR(10)&amp;'Data - Overview'!$L101</f>
        <v>Age 50-64 
Index: 89</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9.0091954022988488E-2</v>
      </c>
      <c r="F102" s="85">
        <f>RANK('Data - Overview'!$E102,'Data - Overview'!$E$96:$E$103)</f>
        <v>5</v>
      </c>
      <c r="G102" s="84">
        <f>INDEX('Data - Knowledge'!$G:$G,MATCH('Data - Overview'!$A102,'Data - Knowledge'!$A:$A,0))</f>
        <v>0.11312736266494076</v>
      </c>
      <c r="H102" s="75">
        <f>INDEX('Data - Knowledge'!$J:$J,MATCH('Data - Overview'!$A102,'Data - Knowledge'!$A:$A,0))</f>
        <v>79.637633107227771</v>
      </c>
      <c r="I102" s="75">
        <f>RANK('Data - Overview'!$H102,'Data - Overview'!$H$96:$H$103)</f>
        <v>8</v>
      </c>
      <c r="J102" s="75">
        <f>'Data - Overview'!$H102-100</f>
        <v>-20.362366892772229</v>
      </c>
      <c r="K102" s="72" t="str">
        <f>"" &amp;TEXT('Data - Overview'!$B102,"0")&amp;" "</f>
        <v xml:space="preserve">Aged 65-74 </v>
      </c>
      <c r="L102" s="72" t="str">
        <f>"Index: "&amp;TEXT('Data - Overview'!$H102,"0")&amp;""</f>
        <v>Index: 80</v>
      </c>
      <c r="M102" s="72" t="str">
        <f>'Data - Overview'!$K102&amp;CHAR(10)&amp;'Data - Overview'!$L102</f>
        <v>Aged 65-74 
Index: 80</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7.6333333333333336E-2</v>
      </c>
      <c r="F103" s="115">
        <f>RANK('Data - Overview'!$E103,'Data - Overview'!$E$96:$E$103)</f>
        <v>7</v>
      </c>
      <c r="G103" s="111">
        <f>INDEX('Data - Knowledge'!$G:$G,MATCH('Data - Overview'!$A103,'Data - Knowledge'!$A:$A,0))</f>
        <v>9.553313344516505E-2</v>
      </c>
      <c r="H103" s="112">
        <f>INDEX('Data - Knowledge'!$J:$J,MATCH('Data - Overview'!$A103,'Data - Knowledge'!$A:$A,0))</f>
        <v>79.902470044225879</v>
      </c>
      <c r="I103" s="112">
        <f>RANK('Data - Overview'!$H103,'Data - Overview'!$H$96:$H$103)</f>
        <v>7</v>
      </c>
      <c r="J103" s="112">
        <f>'Data - Overview'!$H103-100</f>
        <v>-20.097529955774121</v>
      </c>
      <c r="K103" s="108" t="str">
        <f>"" &amp;TEXT('Data - Overview'!$B103,"0")&amp;" "</f>
        <v xml:space="preserve">Aged 75 plus </v>
      </c>
      <c r="L103" s="108" t="str">
        <f>"Index: "&amp;TEXT('Data - Overview'!$H103,"0")&amp;""</f>
        <v>Index: 80</v>
      </c>
      <c r="M103" s="108" t="str">
        <f>'Data - Overview'!$K103&amp;CHAR(10)&amp;'Data - Overview'!$L103</f>
        <v>Aged 75 plus 
Index: 80</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39.687977011494247</v>
      </c>
      <c r="B106" s="116">
        <f>SUMPRODUCT('Data - Overview'!$D$96:$D$103,'Data - Overview'!$G$96:$G$103)</f>
        <v>42.950267557357783</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younger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0.22663601532567051</v>
      </c>
      <c r="E115" s="63">
        <f>RANK('Data - Overview'!$D115,'Data - Overview'!$D$115:$D$119)</f>
        <v>2</v>
      </c>
      <c r="F115" s="62">
        <f>INDEX('Data - Knowledge'!$G:$G,MATCH('Data - Overview'!$A115,'Data - Knowledge'!$A:$A,0))</f>
        <v>0.30240027605700776</v>
      </c>
      <c r="G115" s="64">
        <f>INDEX('Data - Knowledge'!$J:$J,MATCH('Data - Overview'!$A115,'Data - Knowledge'!$A:$A,0))</f>
        <v>74.94570384682639</v>
      </c>
      <c r="H115" s="64">
        <f>RANK('Data - Overview'!$G115,'Data - Overview'!$G$115:$G$119)</f>
        <v>5</v>
      </c>
      <c r="I115" s="64">
        <f>'Data - Overview'!$G115-100</f>
        <v>-25.05429615317361</v>
      </c>
      <c r="J115" s="61" t="str">
        <f>"" &amp;TEXT('Data - Overview'!$B115,"0")&amp;" "</f>
        <v xml:space="preserve">Couple, no children </v>
      </c>
      <c r="K115" s="61" t="str">
        <f>"Index: "&amp;TEXT('Data - Overview'!$G115,"0")&amp;""</f>
        <v>Index: 75</v>
      </c>
      <c r="L115" s="61" t="str">
        <f>'Data - Overview'!$J115&amp;CHAR(10)&amp;'Data - Overview'!$K115</f>
        <v>Couple, no children 
Index: 75</v>
      </c>
      <c r="M115" s="61">
        <v>1</v>
      </c>
    </row>
    <row r="116" spans="1:13">
      <c r="A116" s="86" t="s">
        <v>159</v>
      </c>
      <c r="B116" s="1" t="str">
        <f>INDEX('Data - Knowledge'!$D:$D,MATCH('Data - Overview'!$A116,'Data - Knowledge'!$A:$A,0))</f>
        <v>Couple with children</v>
      </c>
      <c r="C116" s="1" t="s">
        <v>160</v>
      </c>
      <c r="D116" s="68">
        <f>INDEX('Data - Knowledge'!$E:$E,MATCH('Data - Overview'!$A116,'Data - Knowledge'!$A:$A,0))</f>
        <v>0.17810344827586205</v>
      </c>
      <c r="E116" s="69">
        <f>RANK('Data - Overview'!$D116,'Data - Overview'!$D$115:$D$119)</f>
        <v>4</v>
      </c>
      <c r="F116" s="68">
        <f>INDEX('Data - Knowledge'!$G:$G,MATCH('Data - Overview'!$A116,'Data - Knowledge'!$A:$A,0))</f>
        <v>0.18597672007291077</v>
      </c>
      <c r="G116" s="70">
        <f>INDEX('Data - Knowledge'!$J:$J,MATCH('Data - Overview'!$A116,'Data - Knowledge'!$A:$A,0))</f>
        <v>95.766528308509763</v>
      </c>
      <c r="H116" s="70">
        <f>RANK('Data - Overview'!$G116,'Data - Overview'!$G$115:$G$119)</f>
        <v>4</v>
      </c>
      <c r="I116" s="70">
        <f>'Data - Overview'!$G116-100</f>
        <v>-4.2334716914902373</v>
      </c>
      <c r="J116" s="1" t="str">
        <f>"" &amp;TEXT('Data - Overview'!$B116,"0")&amp;" "</f>
        <v xml:space="preserve">Couple with children </v>
      </c>
      <c r="K116" s="1" t="str">
        <f>"Index: "&amp;TEXT('Data - Overview'!$G116,"0")&amp;""</f>
        <v>Index: 96</v>
      </c>
      <c r="L116" s="1" t="str">
        <f>'Data - Overview'!$J116&amp;CHAR(10)&amp;'Data - Overview'!$K116</f>
        <v>Couple with children 
Index: 96</v>
      </c>
      <c r="M116" s="1">
        <v>2</v>
      </c>
    </row>
    <row r="117" spans="1:13">
      <c r="A117" s="56" t="s">
        <v>161</v>
      </c>
      <c r="B117" s="72" t="str">
        <f>INDEX('Data - Knowledge'!$D:$D,MATCH('Data - Overview'!$A117,'Data - Knowledge'!$A:$A,0))</f>
        <v>Single parent</v>
      </c>
      <c r="C117" s="72" t="s">
        <v>162</v>
      </c>
      <c r="D117" s="84">
        <f>INDEX('Data - Knowledge'!$E:$E,MATCH('Data - Overview'!$A117,'Data - Knowledge'!$A:$A,0))</f>
        <v>4.5249042145593873E-2</v>
      </c>
      <c r="E117" s="85">
        <f>RANK('Data - Overview'!$D117,'Data - Overview'!$D$115:$D$119)</f>
        <v>5</v>
      </c>
      <c r="F117" s="84">
        <f>INDEX('Data - Knowledge'!$G:$G,MATCH('Data - Overview'!$A117,'Data - Knowledge'!$A:$A,0))</f>
        <v>3.0785626543739845E-2</v>
      </c>
      <c r="G117" s="75">
        <f>INDEX('Data - Knowledge'!$J:$J,MATCH('Data - Overview'!$A117,'Data - Knowledge'!$A:$A,0))</f>
        <v>146.98106624955182</v>
      </c>
      <c r="H117" s="75">
        <f>RANK('Data - Overview'!$G117,'Data - Overview'!$G$115:$G$119)</f>
        <v>1</v>
      </c>
      <c r="I117" s="75">
        <f>'Data - Overview'!$G117-100</f>
        <v>46.981066249551816</v>
      </c>
      <c r="J117" s="72" t="str">
        <f>"" &amp;TEXT('Data - Overview'!$B117,"0")&amp;" "</f>
        <v xml:space="preserve">Single parent </v>
      </c>
      <c r="K117" s="72" t="str">
        <f>"Index: "&amp;TEXT('Data - Overview'!$G117,"0")&amp;""</f>
        <v>Index: 147</v>
      </c>
      <c r="L117" s="72" t="str">
        <f>'Data - Overview'!$J117&amp;CHAR(10)&amp;'Data - Overview'!$K117</f>
        <v>Single parent 
Index: 147</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0.20550574712643679</v>
      </c>
      <c r="E118" s="69">
        <f>RANK('Data - Overview'!$D118,'Data - Overview'!$D$115:$D$119)</f>
        <v>3</v>
      </c>
      <c r="F118" s="68">
        <f>INDEX('Data - Knowledge'!$G:$G,MATCH('Data - Overview'!$A118,'Data - Knowledge'!$A:$A,0))</f>
        <v>0.16796368331374079</v>
      </c>
      <c r="G118" s="70">
        <f>INDEX('Data - Knowledge'!$J:$J,MATCH('Data - Overview'!$A118,'Data - Knowledge'!$A:$A,0))</f>
        <v>122.35129825211732</v>
      </c>
      <c r="H118" s="70">
        <f>RANK('Data - Overview'!$G118,'Data - Overview'!$G$115:$G$119)</f>
        <v>2</v>
      </c>
      <c r="I118" s="70">
        <f>'Data - Overview'!$G118-100</f>
        <v>22.351298252117317</v>
      </c>
      <c r="J118" s="1" t="str">
        <f>"" &amp;TEXT('Data - Overview'!$B118,"0")&amp;" "</f>
        <v xml:space="preserve">Single person, no children </v>
      </c>
      <c r="K118" s="1" t="str">
        <f>"Index: "&amp;TEXT('Data - Overview'!$G118,"0")&amp;""</f>
        <v>Index: 122</v>
      </c>
      <c r="L118" s="1" t="str">
        <f>'Data - Overview'!$J118&amp;CHAR(10)&amp;'Data - Overview'!$K118</f>
        <v>Single person, no children 
Index: 122</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0.34491954022988502</v>
      </c>
      <c r="E119" s="89">
        <f>RANK('Data - Overview'!$D119,'Data - Overview'!$D$115:$D$119)</f>
        <v>1</v>
      </c>
      <c r="F119" s="88">
        <f>INDEX('Data - Knowledge'!$G:$G,MATCH('Data - Overview'!$A119,'Data - Knowledge'!$A:$A,0))</f>
        <v>0.31305189607576378</v>
      </c>
      <c r="G119" s="80">
        <f>INDEX('Data - Knowledge'!$J:$J,MATCH('Data - Overview'!$A119,'Data - Knowledge'!$A:$A,0))</f>
        <v>110.17966814882627</v>
      </c>
      <c r="H119" s="80">
        <f>RANK('Data - Overview'!$G119,'Data - Overview'!$G$115:$G$119)</f>
        <v>3</v>
      </c>
      <c r="I119" s="80">
        <f>'Data - Overview'!$G119-100</f>
        <v>10.179668148826266</v>
      </c>
      <c r="J119" s="57" t="str">
        <f>"" &amp;TEXT('Data - Overview'!$B119,"0")&amp;" "</f>
        <v xml:space="preserve">Other: two or more adults, may include a couple, may have children </v>
      </c>
      <c r="K119" s="57" t="str">
        <f>"Index: "&amp;TEXT('Data - Overview'!$G119,"0")&amp;""</f>
        <v>Index: 110</v>
      </c>
      <c r="L119" s="57" t="str">
        <f>'Data - Overview'!$J119&amp;CHAR(10)&amp;'Data - Overview'!$K119</f>
        <v>Other: two or more adults, may include a couple, may have children 
Index: 110</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Lone parent</v>
      </c>
      <c r="B122" s="118">
        <f>INDEX('Data - Overview'!$I$115:$I$119,MATCH(1,'Data - Overview'!$H$115:$H$119,0))</f>
        <v>46.981066249551816</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0.68584674329501916</v>
      </c>
      <c r="E128" s="63">
        <f>RANK('Data - Overview'!$D128,'Data - Overview'!$D$128:$D$131)</f>
        <v>1</v>
      </c>
      <c r="F128" s="62">
        <f>INDEX('Data - Knowledge'!$G:$G,MATCH('Data - Overview'!$A128,'Data - Knowledge'!$A:$A,0))</f>
        <v>0.72843787396478632</v>
      </c>
      <c r="G128" s="64">
        <f>INDEX('Data - Knowledge'!$J:$J,MATCH('Data - Overview'!$A128,'Data - Knowledge'!$A:$A,0))</f>
        <v>94.15308673642275</v>
      </c>
      <c r="H128" s="64">
        <f>RANK('Data - Overview'!$G128,'Data - Overview'!$G$128:$G$131)</f>
        <v>4</v>
      </c>
      <c r="I128" s="64">
        <f>'Data - Overview'!$G128 - 100</f>
        <v>-5.8469132635772496</v>
      </c>
      <c r="J128" s="61" t="str">
        <f>"" &amp;TEXT('Data - Overview'!$C128,"0")&amp;" "</f>
        <v xml:space="preserve">0 </v>
      </c>
      <c r="K128" s="61" t="str">
        <f>"Index: "&amp;TEXT('Data - Overview'!$G128,"0")&amp;""</f>
        <v>Index: 94</v>
      </c>
      <c r="L128" s="61" t="str">
        <f>'Data - Overview'!$J128&amp;CHAR(10)&amp;'Data - Overview'!$K128</f>
        <v>0 
Index: 94</v>
      </c>
      <c r="M128" s="61">
        <v>1</v>
      </c>
    </row>
    <row r="129" spans="1:13">
      <c r="A129" s="86" t="s">
        <v>170</v>
      </c>
      <c r="B129" s="1" t="str">
        <f>INDEX('Data - Knowledge'!$D:$D,MATCH('Data - Overview'!$A129,'Data - Knowledge'!$A:$A,0))</f>
        <v>Children at home : 1</v>
      </c>
      <c r="C129" s="1">
        <v>1</v>
      </c>
      <c r="D129" s="68">
        <f>INDEX('Data - Knowledge'!$E:$E,MATCH('Data - Overview'!$A129,'Data - Knowledge'!$A:$A,0))</f>
        <v>0.14557088122605363</v>
      </c>
      <c r="E129" s="69">
        <f>RANK('Data - Overview'!$D129,'Data - Overview'!$D$128:$D$131)</f>
        <v>2</v>
      </c>
      <c r="F129" s="68">
        <f>INDEX('Data - Knowledge'!$G:$G,MATCH('Data - Overview'!$A129,'Data - Knowledge'!$A:$A,0))</f>
        <v>0.12590590946915162</v>
      </c>
      <c r="G129" s="70">
        <f>INDEX('Data - Knowledge'!$J:$J,MATCH('Data - Overview'!$A129,'Data - Knowledge'!$A:$A,0))</f>
        <v>115.61878377259183</v>
      </c>
      <c r="H129" s="70">
        <f>RANK('Data - Overview'!$G129,'Data - Overview'!$G$128:$G$131)</f>
        <v>2</v>
      </c>
      <c r="I129" s="70">
        <f>'Data - Overview'!$G129 - 100</f>
        <v>15.618783772591826</v>
      </c>
      <c r="J129" s="1" t="str">
        <f>"" &amp;TEXT('Data - Overview'!$C129,"0")&amp;" "</f>
        <v xml:space="preserve">1 </v>
      </c>
      <c r="K129" s="1" t="str">
        <f>"Index: "&amp;TEXT('Data - Overview'!$G129,"0")&amp;""</f>
        <v>Index: 116</v>
      </c>
      <c r="L129" s="1" t="str">
        <f>'Data - Overview'!$J129&amp;CHAR(10)&amp;'Data - Overview'!$K129</f>
        <v>1 
Index: 116</v>
      </c>
      <c r="M129" s="1">
        <v>2</v>
      </c>
    </row>
    <row r="130" spans="1:13">
      <c r="A130" s="56" t="s">
        <v>171</v>
      </c>
      <c r="B130" s="72" t="str">
        <f>INDEX('Data - Knowledge'!$D:$D,MATCH('Data - Overview'!$A130,'Data - Knowledge'!$A:$A,0))</f>
        <v>Children at home : 2</v>
      </c>
      <c r="C130" s="72">
        <v>2</v>
      </c>
      <c r="D130" s="84">
        <f>INDEX('Data - Knowledge'!$E:$E,MATCH('Data - Overview'!$A130,'Data - Knowledge'!$A:$A,0))</f>
        <v>0.11509195402298851</v>
      </c>
      <c r="E130" s="85">
        <f>RANK('Data - Overview'!$D130,'Data - Overview'!$D$128:$D$131)</f>
        <v>3</v>
      </c>
      <c r="F130" s="84">
        <f>INDEX('Data - Knowledge'!$G:$G,MATCH('Data - Overview'!$A130,'Data - Knowledge'!$A:$A,0))</f>
        <v>0.10607782430094176</v>
      </c>
      <c r="G130" s="75">
        <f>INDEX('Data - Knowledge'!$J:$J,MATCH('Data - Overview'!$A130,'Data - Knowledge'!$A:$A,0))</f>
        <v>108.49765705645862</v>
      </c>
      <c r="H130" s="75">
        <f>RANK('Data - Overview'!$G130,'Data - Overview'!$G$128:$G$131)</f>
        <v>3</v>
      </c>
      <c r="I130" s="75">
        <f>'Data - Overview'!$G130 - 100</f>
        <v>8.4976570564586211</v>
      </c>
      <c r="J130" s="72" t="str">
        <f>"" &amp;TEXT('Data - Overview'!$C130,"0")&amp;" "</f>
        <v xml:space="preserve">2 </v>
      </c>
      <c r="K130" s="72" t="str">
        <f>"Index: "&amp;TEXT('Data - Overview'!$G130,"0")&amp;""</f>
        <v>Index: 108</v>
      </c>
      <c r="L130" s="72" t="str">
        <f>'Data - Overview'!$J130&amp;CHAR(10)&amp;'Data - Overview'!$K130</f>
        <v>2 
Index: 108</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5.3773946360153257E-2</v>
      </c>
      <c r="E131" s="115">
        <f>RANK('Data - Overview'!$D131,'Data - Overview'!$D$128:$D$131)</f>
        <v>4</v>
      </c>
      <c r="F131" s="111">
        <f>INDEX('Data - Knowledge'!$G:$G,MATCH('Data - Overview'!$A131,'Data - Knowledge'!$A:$A,0))</f>
        <v>3.9780798848221485E-2</v>
      </c>
      <c r="G131" s="112">
        <f>INDEX('Data - Knowledge'!$J:$J,MATCH('Data - Overview'!$A131,'Data - Knowledge'!$A:$A,0))</f>
        <v>135.17563225746377</v>
      </c>
      <c r="H131" s="112">
        <f>RANK('Data - Overview'!$G131,'Data - Overview'!$G$128:$G$131)</f>
        <v>1</v>
      </c>
      <c r="I131" s="112">
        <f>'Data - Overview'!$G131 - 100</f>
        <v>35.175632257463775</v>
      </c>
      <c r="J131" s="108" t="str">
        <f>"" &amp;TEXT('Data - Overview'!$C131,"0")&amp;" "</f>
        <v xml:space="preserve">3+ </v>
      </c>
      <c r="K131" s="108" t="str">
        <f>"Index: "&amp;TEXT('Data - Overview'!$G131,"0")&amp;""</f>
        <v>Index: 135</v>
      </c>
      <c r="L131" s="108" t="str">
        <f>'Data - Overview'!$J131&amp;CHAR(10)&amp;'Data - Overview'!$K131</f>
        <v>3+ 
Index: 135</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0.22240996168582375</v>
      </c>
      <c r="E137" s="63">
        <f>RANK('Data - Overview'!$D137,'Data - Overview'!$D$137:$D$140)</f>
        <v>3</v>
      </c>
      <c r="F137" s="62">
        <f>INDEX('Data - Knowledge'!$G:$G,MATCH('Data - Overview'!$A137,'Data - Knowledge'!$A:$A,0))</f>
        <v>0.19068982551612093</v>
      </c>
      <c r="G137" s="64">
        <f>INDEX('Data - Knowledge'!$J:$J,MATCH('Data - Overview'!$A137,'Data - Knowledge'!$A:$A,0))</f>
        <v>116.63441459650463</v>
      </c>
      <c r="H137" s="64">
        <f>RANK('Data - Overview'!$G137,'Data - Overview'!$G$137:$G$140)</f>
        <v>1</v>
      </c>
      <c r="I137" s="61">
        <v>1</v>
      </c>
      <c r="J137" s="61" t="str">
        <f>"" &amp;TEXT('Data - Overview'!$C137,"0")&amp;" "</f>
        <v xml:space="preserve">1 person </v>
      </c>
      <c r="K137" s="61" t="str">
        <f>"Index: "&amp;TEXT('Data - Overview'!$G137,"0")&amp;""</f>
        <v>Index: 117</v>
      </c>
      <c r="L137" s="61" t="str">
        <f>'Data - Overview'!$J137&amp;CHAR(10)&amp;'Data - Overview'!$K137</f>
        <v>1 person 
Index: 117</v>
      </c>
    </row>
    <row r="138" spans="1:13">
      <c r="A138" s="1" t="s">
        <v>177</v>
      </c>
      <c r="B138" s="1" t="str">
        <f>INDEX('Data - Knowledge'!$D:$D,MATCH('Data - Overview'!$A138,'Data - Knowledge'!$A:$A,0))</f>
        <v>Household size : 2 persons</v>
      </c>
      <c r="C138" s="1" t="s">
        <v>178</v>
      </c>
      <c r="D138" s="68">
        <f>INDEX('Data - Knowledge'!$E:$E,MATCH('Data - Overview'!$A138,'Data - Knowledge'!$A:$A,0))</f>
        <v>0.34690421455938697</v>
      </c>
      <c r="E138" s="69">
        <f>RANK('Data - Overview'!$D138,'Data - Overview'!$D$137:$D$140)</f>
        <v>1</v>
      </c>
      <c r="F138" s="68">
        <f>INDEX('Data - Knowledge'!$G:$G,MATCH('Data - Overview'!$A138,'Data - Knowledge'!$A:$A,0))</f>
        <v>0.38833122878389625</v>
      </c>
      <c r="G138" s="70">
        <f>INDEX('Data - Knowledge'!$J:$J,MATCH('Data - Overview'!$A138,'Data - Knowledge'!$A:$A,0))</f>
        <v>89.332041526960708</v>
      </c>
      <c r="H138" s="70">
        <f>RANK('Data - Overview'!$G138,'Data - Overview'!$G$137:$G$140)</f>
        <v>4</v>
      </c>
      <c r="I138" s="1">
        <v>2</v>
      </c>
      <c r="J138" s="1" t="str">
        <f>"" &amp;TEXT('Data - Overview'!$C138,"0")&amp;" "</f>
        <v xml:space="preserve">2 people </v>
      </c>
      <c r="K138" s="1" t="str">
        <f>"Index: "&amp;TEXT('Data - Overview'!$G138,"0")&amp;""</f>
        <v>Index: 89</v>
      </c>
      <c r="L138" s="1" t="str">
        <f>'Data - Overview'!$J138&amp;CHAR(10)&amp;'Data - Overview'!$K138</f>
        <v>2 people 
Index: 89</v>
      </c>
    </row>
    <row r="139" spans="1:13">
      <c r="A139" s="72" t="s">
        <v>179</v>
      </c>
      <c r="B139" s="72" t="str">
        <f>INDEX('Data - Knowledge'!$D:$D,MATCH('Data - Overview'!$A139,'Data - Knowledge'!$A:$A,0))</f>
        <v>Household size : 3-4 persons</v>
      </c>
      <c r="C139" s="72" t="s">
        <v>180</v>
      </c>
      <c r="D139" s="84">
        <f>INDEX('Data - Knowledge'!$E:$E,MATCH('Data - Overview'!$A139,'Data - Knowledge'!$A:$A,0))</f>
        <v>0.34337164750957844</v>
      </c>
      <c r="E139" s="85">
        <f>RANK('Data - Overview'!$D139,'Data - Overview'!$D$137:$D$140)</f>
        <v>2</v>
      </c>
      <c r="F139" s="84">
        <f>INDEX('Data - Knowledge'!$G:$G,MATCH('Data - Overview'!$A139,'Data - Knowledge'!$A:$A,0))</f>
        <v>0.34146339272741671</v>
      </c>
      <c r="G139" s="75">
        <f>INDEX('Data - Knowledge'!$J:$J,MATCH('Data - Overview'!$A139,'Data - Knowledge'!$A:$A,0))</f>
        <v>100.55884607920036</v>
      </c>
      <c r="H139" s="75">
        <f>RANK('Data - Overview'!$G139,'Data - Overview'!$G$137:$G$140)</f>
        <v>3</v>
      </c>
      <c r="I139" s="72">
        <v>3</v>
      </c>
      <c r="J139" s="72" t="str">
        <f>"" &amp;TEXT('Data - Overview'!$C139,"0")&amp;" "</f>
        <v xml:space="preserve">3-4 people </v>
      </c>
      <c r="K139" s="72" t="str">
        <f>"Index: "&amp;TEXT('Data - Overview'!$G139,"0")&amp;""</f>
        <v>Index: 101</v>
      </c>
      <c r="L139" s="72" t="str">
        <f>'Data - Overview'!$J139&amp;CHAR(10)&amp;'Data - Overview'!$K139</f>
        <v>3-4 people 
Index: 101</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8.7467432950191562E-2</v>
      </c>
      <c r="E140" s="115">
        <f>RANK('Data - Overview'!$D140,'Data - Overview'!$D$137:$D$140)</f>
        <v>4</v>
      </c>
      <c r="F140" s="111">
        <f>INDEX('Data - Knowledge'!$G:$G,MATCH('Data - Overview'!$A140,'Data - Knowledge'!$A:$A,0))</f>
        <v>7.9690340646422483E-2</v>
      </c>
      <c r="G140" s="112">
        <f>INDEX('Data - Knowledge'!$J:$J,MATCH('Data - Overview'!$A140,'Data - Knowledge'!$A:$A,0))</f>
        <v>109.75914049392159</v>
      </c>
      <c r="H140" s="112">
        <f>RANK('Data - Overview'!$G140,'Data - Overview'!$G$137:$G$140)</f>
        <v>2</v>
      </c>
      <c r="I140" s="108">
        <v>4</v>
      </c>
      <c r="J140" s="108" t="str">
        <f>"" &amp;TEXT('Data - Overview'!$C140,"0")&amp;" "</f>
        <v xml:space="preserve">5+ people </v>
      </c>
      <c r="K140" s="108" t="str">
        <f>"Index: "&amp;TEXT('Data - Overview'!$G140,"0")&amp;""</f>
        <v>Index: 110</v>
      </c>
      <c r="L140" s="108" t="str">
        <f>'Data - Overview'!$J140&amp;CHAR(10)&amp;'Data - Overview'!$K140</f>
        <v>5+ people 
Index: 110</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0.22285057471264369</v>
      </c>
      <c r="E146" s="63">
        <f>RANK('Data - Overview'!$D146,'Data - Overview'!$D$146:$D$151)</f>
        <v>2</v>
      </c>
      <c r="F146" s="62">
        <f>INDEX('Data - Knowledge'!$G:$G,MATCH('Data - Overview'!$A146,'Data - Knowledge'!$A:$A,0))</f>
        <v>0.16826898387245903</v>
      </c>
      <c r="G146" s="64">
        <f>INDEX('Data - Knowledge'!$J:$J,MATCH('Data - Overview'!$A146,'Data - Knowledge'!$A:$A,0))</f>
        <v>132.43710729337693</v>
      </c>
      <c r="H146" s="64">
        <f>RANK('Data - Overview'!$G146,'Data - Overview'!$G$146:$G$151)</f>
        <v>1</v>
      </c>
      <c r="I146" s="64">
        <f xml:space="preserve"> 'Data - Overview'!$G146 - 100</f>
        <v>32.437107293376926</v>
      </c>
      <c r="J146" s="61" t="str">
        <f>"" &amp;TEXT('Data - Overview'!$C146,"0")&amp;" "</f>
        <v xml:space="preserve">&lt;20k </v>
      </c>
      <c r="K146" s="61" t="str">
        <f>"Index: "&amp;TEXT('Data - Overview'!$G146,"0")&amp;""</f>
        <v>Index: 132</v>
      </c>
      <c r="L146" s="61" t="str">
        <f>'Data - Overview'!$J146&amp;CHAR(10)&amp;'Data - Overview'!$K146</f>
        <v>&lt;20k 
Index: 132</v>
      </c>
      <c r="M146" s="61">
        <v>1</v>
      </c>
    </row>
    <row r="147" spans="1:13">
      <c r="A147" s="86" t="s">
        <v>186</v>
      </c>
      <c r="B147" s="1" t="str">
        <f>INDEX('Data - Knowledge'!$D:$D,MATCH('Data - Overview'!$A147,'Data - Knowledge'!$A:$A,0))</f>
        <v>£20,000-£40,000</v>
      </c>
      <c r="C147" s="1" t="s">
        <v>187</v>
      </c>
      <c r="D147" s="68">
        <f>INDEX('Data - Knowledge'!$E:$E,MATCH('Data - Overview'!$A147,'Data - Knowledge'!$A:$A,0))</f>
        <v>0.35975862068965514</v>
      </c>
      <c r="E147" s="69">
        <f>RANK('Data - Overview'!$D147,'Data - Overview'!$D$146:$D$151)</f>
        <v>1</v>
      </c>
      <c r="F147" s="68">
        <f>INDEX('Data - Knowledge'!$G:$G,MATCH('Data - Overview'!$A147,'Data - Knowledge'!$A:$A,0))</f>
        <v>0.31505410189013194</v>
      </c>
      <c r="G147" s="70">
        <f>INDEX('Data - Knowledge'!$J:$J,MATCH('Data - Overview'!$A147,'Data - Knowledge'!$A:$A,0))</f>
        <v>114.18947365907106</v>
      </c>
      <c r="H147" s="70">
        <f>RANK('Data - Overview'!$G147,'Data - Overview'!$G$146:$G$151)</f>
        <v>2</v>
      </c>
      <c r="I147" s="70">
        <f xml:space="preserve"> 'Data - Overview'!$G147 - 100</f>
        <v>14.189473659071055</v>
      </c>
      <c r="J147" s="1" t="str">
        <f>"" &amp;TEXT('Data - Overview'!$C147,"0")&amp;" "</f>
        <v xml:space="preserve">20k - 40k </v>
      </c>
      <c r="K147" s="1" t="str">
        <f>"Index: "&amp;TEXT('Data - Overview'!$G147,"0")&amp;""</f>
        <v>Index: 114</v>
      </c>
      <c r="L147" s="1" t="str">
        <f>'Data - Overview'!$J147&amp;CHAR(10)&amp;'Data - Overview'!$K147</f>
        <v>20k - 40k 
Index: 114</v>
      </c>
      <c r="M147" s="1">
        <v>2</v>
      </c>
    </row>
    <row r="148" spans="1:13">
      <c r="A148" s="56" t="s">
        <v>188</v>
      </c>
      <c r="B148" s="72" t="str">
        <f>INDEX('Data - Knowledge'!$D:$D,MATCH('Data - Overview'!$A148,'Data - Knowledge'!$A:$A,0))</f>
        <v>£40,000-£60,000</v>
      </c>
      <c r="C148" s="72" t="s">
        <v>189</v>
      </c>
      <c r="D148" s="84">
        <f>INDEX('Data - Knowledge'!$E:$E,MATCH('Data - Overview'!$A148,'Data - Knowledge'!$A:$A,0))</f>
        <v>0.21620306513409962</v>
      </c>
      <c r="E148" s="85">
        <f>RANK('Data - Overview'!$D148,'Data - Overview'!$D$146:$D$151)</f>
        <v>3</v>
      </c>
      <c r="F148" s="84">
        <f>INDEX('Data - Knowledge'!$G:$G,MATCH('Data - Overview'!$A148,'Data - Knowledge'!$A:$A,0))</f>
        <v>0.2116378633980108</v>
      </c>
      <c r="G148" s="75">
        <f>INDEX('Data - Knowledge'!$J:$J,MATCH('Data - Overview'!$A148,'Data - Knowledge'!$A:$A,0))</f>
        <v>102.15708175408263</v>
      </c>
      <c r="H148" s="75">
        <f>RANK('Data - Overview'!$G148,'Data - Overview'!$G$146:$G$151)</f>
        <v>3</v>
      </c>
      <c r="I148" s="75">
        <f xml:space="preserve"> 'Data - Overview'!$G148 - 100</f>
        <v>2.1570817540826255</v>
      </c>
      <c r="J148" s="72" t="str">
        <f>"" &amp;TEXT('Data - Overview'!$C148,"0")&amp;" "</f>
        <v xml:space="preserve">40k - 60k </v>
      </c>
      <c r="K148" s="72" t="str">
        <f>"Index: "&amp;TEXT('Data - Overview'!$G148,"0")&amp;""</f>
        <v>Index: 102</v>
      </c>
      <c r="L148" s="72" t="str">
        <f>'Data - Overview'!$J148&amp;CHAR(10)&amp;'Data - Overview'!$K148</f>
        <v>40k - 60k 
Index: 102</v>
      </c>
      <c r="M148" s="72">
        <v>3</v>
      </c>
    </row>
    <row r="149" spans="1:13">
      <c r="A149" s="86" t="s">
        <v>190</v>
      </c>
      <c r="B149" s="1" t="str">
        <f>INDEX('Data - Knowledge'!$D:$D,MATCH('Data - Overview'!$A149,'Data - Knowledge'!$A:$A,0))</f>
        <v>£60,000-£80,000</v>
      </c>
      <c r="C149" s="1" t="s">
        <v>191</v>
      </c>
      <c r="D149" s="68">
        <f>INDEX('Data - Knowledge'!$E:$E,MATCH('Data - Overview'!$A149,'Data - Knowledge'!$A:$A,0))</f>
        <v>0.11964750957854406</v>
      </c>
      <c r="E149" s="69">
        <f>RANK('Data - Overview'!$D149,'Data - Overview'!$D$146:$D$151)</f>
        <v>4</v>
      </c>
      <c r="F149" s="68">
        <f>INDEX('Data - Knowledge'!$G:$G,MATCH('Data - Overview'!$A149,'Data - Knowledge'!$A:$A,0))</f>
        <v>0.13969867519053217</v>
      </c>
      <c r="G149" s="70">
        <f>INDEX('Data - Knowledge'!$J:$J,MATCH('Data - Overview'!$A149,'Data - Knowledge'!$A:$A,0))</f>
        <v>85.646846267768296</v>
      </c>
      <c r="H149" s="70">
        <f>RANK('Data - Overview'!$G149,'Data - Overview'!$G$146:$G$151)</f>
        <v>4</v>
      </c>
      <c r="I149" s="70">
        <f xml:space="preserve"> 'Data - Overview'!$G149 - 100</f>
        <v>-14.353153732231704</v>
      </c>
      <c r="J149" s="1" t="str">
        <f>"" &amp;TEXT('Data - Overview'!$C149,"0")&amp;" "</f>
        <v xml:space="preserve">60k - 80k </v>
      </c>
      <c r="K149" s="1" t="str">
        <f>"Index: "&amp;TEXT('Data - Overview'!$G149,"0")&amp;""</f>
        <v>Index: 86</v>
      </c>
      <c r="L149" s="1" t="str">
        <f>'Data - Overview'!$J149&amp;CHAR(10)&amp;'Data - Overview'!$K149</f>
        <v>60k - 80k 
Index: 86</v>
      </c>
      <c r="M149" s="1">
        <v>4</v>
      </c>
    </row>
    <row r="150" spans="1:13">
      <c r="A150" s="56" t="s">
        <v>192</v>
      </c>
      <c r="B150" s="72" t="str">
        <f>INDEX('Data - Knowledge'!$D:$D,MATCH('Data - Overview'!$A150,'Data - Knowledge'!$A:$A,0))</f>
        <v>£80,000-£100,000</v>
      </c>
      <c r="C150" s="72" t="s">
        <v>193</v>
      </c>
      <c r="D150" s="84">
        <f>INDEX('Data - Knowledge'!$E:$E,MATCH('Data - Overview'!$A150,'Data - Knowledge'!$A:$A,0))</f>
        <v>4.5088122605363976E-2</v>
      </c>
      <c r="E150" s="85">
        <f>RANK('Data - Overview'!$D150,'Data - Overview'!$D$146:$D$151)</f>
        <v>5</v>
      </c>
      <c r="F150" s="84">
        <f>INDEX('Data - Knowledge'!$G:$G,MATCH('Data - Overview'!$A150,'Data - Knowledge'!$A:$A,0))</f>
        <v>7.3082163283097121E-2</v>
      </c>
      <c r="G150" s="75">
        <f>INDEX('Data - Knowledge'!$J:$J,MATCH('Data - Overview'!$A150,'Data - Knowledge'!$A:$A,0))</f>
        <v>61.695112158498766</v>
      </c>
      <c r="H150" s="75">
        <f>RANK('Data - Overview'!$G150,'Data - Overview'!$G$146:$G$151)</f>
        <v>5</v>
      </c>
      <c r="I150" s="75">
        <f xml:space="preserve"> 'Data - Overview'!$G150 - 100</f>
        <v>-38.304887841501234</v>
      </c>
      <c r="J150" s="72" t="str">
        <f>"" &amp;TEXT('Data - Overview'!$C150,"0")&amp;" "</f>
        <v xml:space="preserve">80k - 100k </v>
      </c>
      <c r="K150" s="72" t="str">
        <f>"Index: "&amp;TEXT('Data - Overview'!$G150,"0")&amp;""</f>
        <v>Index: 62</v>
      </c>
      <c r="L150" s="72" t="str">
        <f>'Data - Overview'!$J150&amp;CHAR(10)&amp;'Data - Overview'!$K150</f>
        <v>80k - 100k 
Index: 62</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3.6363984674329504E-2</v>
      </c>
      <c r="E151" s="115">
        <f>RANK('Data - Overview'!$D151,'Data - Overview'!$D$146:$D$151)</f>
        <v>6</v>
      </c>
      <c r="F151" s="111">
        <f>INDEX('Data - Knowledge'!$G:$G,MATCH('Data - Overview'!$A151,'Data - Knowledge'!$A:$A,0))</f>
        <v>9.2183650556736968E-2</v>
      </c>
      <c r="G151" s="112">
        <f>INDEX('Data - Knowledge'!$J:$J,MATCH('Data - Overview'!$A151,'Data - Knowledge'!$A:$A,0))</f>
        <v>39.447325479856417</v>
      </c>
      <c r="H151" s="112">
        <f>RANK('Data - Overview'!$G151,'Data - Overview'!$G$146:$G$151)</f>
        <v>6</v>
      </c>
      <c r="I151" s="112">
        <f xml:space="preserve"> 'Data - Overview'!$G151 - 100</f>
        <v>-60.552674520143583</v>
      </c>
      <c r="J151" s="108" t="str">
        <f>"" &amp;TEXT('Data - Overview'!$C151,"0")&amp;" "</f>
        <v xml:space="preserve">100k+ </v>
      </c>
      <c r="K151" s="108" t="str">
        <f>"Index: "&amp;TEXT('Data - Overview'!$G151,"0")&amp;""</f>
        <v>Index: 39</v>
      </c>
      <c r="L151" s="108" t="str">
        <f>'Data - Overview'!$J151&amp;CHAR(10)&amp;'Data - Overview'!$K151</f>
        <v>100k+ 
Index: 39</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0.35975862068965514</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94D9D-C19C-4F15-8DA7-0DB5962F8FD5}">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261</v>
      </c>
      <c r="K2" s="123">
        <f>'Input Sheet'!B8</f>
        <v>5</v>
      </c>
      <c r="L2" s="123">
        <f>'Input Sheet'!B9</f>
        <v>18</v>
      </c>
      <c r="M2" s="123">
        <f>'Input Sheet'!B10</f>
        <v>27</v>
      </c>
      <c r="N2" s="123">
        <f>'Input Sheet'!B11</f>
        <v>3</v>
      </c>
      <c r="O2" s="123">
        <f>'Input Sheet'!B12</f>
        <v>3</v>
      </c>
      <c r="P2" s="123">
        <f>'Input Sheet'!B13</f>
        <v>27</v>
      </c>
      <c r="Q2" s="123">
        <f>'Input Sheet'!B14</f>
        <v>7</v>
      </c>
      <c r="R2" s="123">
        <f>'Input Sheet'!B15</f>
        <v>0</v>
      </c>
      <c r="S2" s="123">
        <f>'Input Sheet'!B16</f>
        <v>38</v>
      </c>
      <c r="T2" s="123">
        <f>'Input Sheet'!B17</f>
        <v>50</v>
      </c>
      <c r="U2" s="123">
        <f>'Input Sheet'!B18</f>
        <v>20</v>
      </c>
      <c r="V2" s="123">
        <f>'Input Sheet'!B19</f>
        <v>7</v>
      </c>
      <c r="W2" s="123">
        <f>'Input Sheet'!B20</f>
        <v>1</v>
      </c>
      <c r="X2" s="123">
        <f>'Input Sheet'!B21</f>
        <v>19</v>
      </c>
      <c r="Y2" s="123">
        <f>'Input Sheet'!B22</f>
        <v>15</v>
      </c>
      <c r="Z2" s="123">
        <f>'Input Sheet'!B23</f>
        <v>1</v>
      </c>
      <c r="AA2" s="123">
        <f>'Input Sheet'!B24</f>
        <v>19</v>
      </c>
      <c r="AB2" s="123">
        <f>'Input Sheet'!B25</f>
        <v>0</v>
      </c>
      <c r="AC2" s="123">
        <f>'Input Sheet'!B26</f>
        <v>0</v>
      </c>
      <c r="AD2" s="123">
        <f>'Input Sheet'!B27</f>
        <v>0</v>
      </c>
      <c r="AE2" s="123">
        <f>'Input Sheet'!B28</f>
        <v>0</v>
      </c>
      <c r="AF2" s="123">
        <f>'Input Sheet'!B29</f>
        <v>0</v>
      </c>
      <c r="AG2" s="123">
        <f>'Input Sheet'!B30</f>
        <v>1</v>
      </c>
      <c r="AH2" s="123">
        <f>'Input Sheet'!B31</f>
        <v>0</v>
      </c>
      <c r="AI2" s="123">
        <f>'Input Sheet'!B32</f>
        <v>0</v>
      </c>
      <c r="AJ2" s="123">
        <f>'Input Sheet'!B32</f>
        <v>0</v>
      </c>
      <c r="AK2" s="123">
        <f>'Input Sheet'!B32</f>
        <v>0</v>
      </c>
      <c r="AL2" s="123">
        <f>'Input Sheet'!B32</f>
        <v>0</v>
      </c>
    </row>
    <row r="3" spans="1:38">
      <c r="I3" s="124" t="s">
        <v>199</v>
      </c>
      <c r="J3" s="125">
        <f>SUM(K3:AI3)</f>
        <v>151418</v>
      </c>
      <c r="K3" s="123">
        <f>'Input Sheet'!C8</f>
        <v>2777</v>
      </c>
      <c r="L3" s="123">
        <f>'Input Sheet'!C9</f>
        <v>5698</v>
      </c>
      <c r="M3" s="123">
        <f>'Input Sheet'!C10</f>
        <v>8390</v>
      </c>
      <c r="N3" s="123">
        <f>'Input Sheet'!C11</f>
        <v>7426</v>
      </c>
      <c r="O3" s="123">
        <f>'Input Sheet'!C12</f>
        <v>5184</v>
      </c>
      <c r="P3" s="123">
        <f>'Input Sheet'!C13</f>
        <v>1632</v>
      </c>
      <c r="Q3" s="123">
        <f>'Input Sheet'!C14</f>
        <v>2461</v>
      </c>
      <c r="R3" s="123">
        <f>'Input Sheet'!C15</f>
        <v>0</v>
      </c>
      <c r="S3" s="123">
        <f>'Input Sheet'!C16</f>
        <v>7561</v>
      </c>
      <c r="T3" s="123">
        <f>'Input Sheet'!C17</f>
        <v>5238</v>
      </c>
      <c r="U3" s="123">
        <f>'Input Sheet'!C18</f>
        <v>2655</v>
      </c>
      <c r="V3" s="123">
        <f>'Input Sheet'!C19</f>
        <v>2709</v>
      </c>
      <c r="W3" s="123">
        <f>'Input Sheet'!C20</f>
        <v>3938</v>
      </c>
      <c r="X3" s="123">
        <f>'Input Sheet'!C21</f>
        <v>6104</v>
      </c>
      <c r="Y3" s="123">
        <f>'Input Sheet'!C22</f>
        <v>6716</v>
      </c>
      <c r="Z3" s="123">
        <f>'Input Sheet'!C23</f>
        <v>9356</v>
      </c>
      <c r="AA3" s="123">
        <f>'Input Sheet'!C24</f>
        <v>11016</v>
      </c>
      <c r="AB3" s="123">
        <f>'Input Sheet'!C25</f>
        <v>57</v>
      </c>
      <c r="AC3" s="123">
        <f>'Input Sheet'!C26</f>
        <v>21269</v>
      </c>
      <c r="AD3" s="123">
        <f>'Input Sheet'!C27</f>
        <v>11244</v>
      </c>
      <c r="AE3" s="123">
        <f>'Input Sheet'!C28</f>
        <v>2716</v>
      </c>
      <c r="AF3" s="123">
        <f>'Input Sheet'!C29</f>
        <v>667</v>
      </c>
      <c r="AG3" s="123">
        <f>'Input Sheet'!C30</f>
        <v>6358</v>
      </c>
      <c r="AH3" s="123">
        <f>'Input Sheet'!C31</f>
        <v>11759</v>
      </c>
      <c r="AI3" s="123">
        <f>'Input Sheet'!C32</f>
        <v>8487</v>
      </c>
      <c r="AJ3" s="123">
        <f>'Input Sheet'!C32</f>
        <v>8487</v>
      </c>
      <c r="AK3" s="123">
        <f>'Input Sheet'!C32</f>
        <v>8487</v>
      </c>
      <c r="AL3" s="123">
        <f>'Input Sheet'!C32</f>
        <v>8487</v>
      </c>
    </row>
    <row r="4" spans="1:38">
      <c r="I4" s="124" t="s">
        <v>200</v>
      </c>
      <c r="J4" s="126">
        <f t="shared" ref="J4:AL5" si="0">J2/$J2</f>
        <v>1</v>
      </c>
      <c r="K4" s="126">
        <f t="shared" si="0"/>
        <v>1.9157088122605363E-2</v>
      </c>
      <c r="L4" s="126">
        <f t="shared" si="0"/>
        <v>6.8965517241379309E-2</v>
      </c>
      <c r="M4" s="126">
        <f t="shared" si="0"/>
        <v>0.10344827586206896</v>
      </c>
      <c r="N4" s="126">
        <f t="shared" si="0"/>
        <v>1.1494252873563218E-2</v>
      </c>
      <c r="O4" s="126">
        <f t="shared" si="0"/>
        <v>1.1494252873563218E-2</v>
      </c>
      <c r="P4" s="126">
        <f t="shared" si="0"/>
        <v>0.10344827586206896</v>
      </c>
      <c r="Q4" s="126">
        <f t="shared" si="0"/>
        <v>2.681992337164751E-2</v>
      </c>
      <c r="R4" s="126">
        <f t="shared" si="0"/>
        <v>0</v>
      </c>
      <c r="S4" s="126">
        <f t="shared" si="0"/>
        <v>0.14559386973180077</v>
      </c>
      <c r="T4" s="126">
        <f t="shared" si="0"/>
        <v>0.19157088122605365</v>
      </c>
      <c r="U4" s="126">
        <f t="shared" si="0"/>
        <v>7.662835249042145E-2</v>
      </c>
      <c r="V4" s="126">
        <f t="shared" si="0"/>
        <v>2.681992337164751E-2</v>
      </c>
      <c r="W4" s="126">
        <f t="shared" si="0"/>
        <v>3.8314176245210726E-3</v>
      </c>
      <c r="X4" s="126">
        <f t="shared" si="0"/>
        <v>7.2796934865900387E-2</v>
      </c>
      <c r="Y4" s="126">
        <f t="shared" si="0"/>
        <v>5.7471264367816091E-2</v>
      </c>
      <c r="Z4" s="126">
        <f t="shared" si="0"/>
        <v>3.8314176245210726E-3</v>
      </c>
      <c r="AA4" s="126">
        <f t="shared" si="0"/>
        <v>7.2796934865900387E-2</v>
      </c>
      <c r="AB4" s="126">
        <f t="shared" si="0"/>
        <v>0</v>
      </c>
      <c r="AC4" s="126">
        <f t="shared" si="0"/>
        <v>0</v>
      </c>
      <c r="AD4" s="126">
        <f t="shared" si="0"/>
        <v>0</v>
      </c>
      <c r="AE4" s="126">
        <f t="shared" si="0"/>
        <v>0</v>
      </c>
      <c r="AF4" s="126">
        <f t="shared" si="0"/>
        <v>0</v>
      </c>
      <c r="AG4" s="126">
        <f t="shared" si="0"/>
        <v>3.8314176245210726E-3</v>
      </c>
      <c r="AH4" s="126">
        <f t="shared" si="0"/>
        <v>0</v>
      </c>
      <c r="AI4" s="126">
        <f t="shared" si="0"/>
        <v>0</v>
      </c>
      <c r="AJ4" s="126">
        <f t="shared" si="0"/>
        <v>0</v>
      </c>
      <c r="AK4" s="126">
        <f t="shared" si="0"/>
        <v>0</v>
      </c>
      <c r="AL4" s="126">
        <f t="shared" si="0"/>
        <v>0</v>
      </c>
    </row>
    <row r="5" spans="1:38">
      <c r="I5" s="124" t="s">
        <v>201</v>
      </c>
      <c r="J5" s="126">
        <f t="shared" si="0"/>
        <v>1</v>
      </c>
      <c r="K5" s="126">
        <f t="shared" si="0"/>
        <v>1.8339959582084033E-2</v>
      </c>
      <c r="L5" s="126">
        <f t="shared" si="0"/>
        <v>3.7630928951643793E-2</v>
      </c>
      <c r="M5" s="126">
        <f t="shared" si="0"/>
        <v>5.5409528589731735E-2</v>
      </c>
      <c r="N5" s="126">
        <f t="shared" si="0"/>
        <v>4.9043046401352548E-2</v>
      </c>
      <c r="O5" s="126">
        <f t="shared" si="0"/>
        <v>3.423635234912626E-2</v>
      </c>
      <c r="P5" s="126">
        <f t="shared" si="0"/>
        <v>1.0778110924724934E-2</v>
      </c>
      <c r="Q5" s="126">
        <f t="shared" si="0"/>
        <v>1.6253021437345624E-2</v>
      </c>
      <c r="R5" s="126">
        <f t="shared" si="0"/>
        <v>0</v>
      </c>
      <c r="S5" s="126">
        <f t="shared" si="0"/>
        <v>4.9934618077111047E-2</v>
      </c>
      <c r="T5" s="126">
        <f t="shared" si="0"/>
        <v>3.4592981019429661E-2</v>
      </c>
      <c r="U5" s="126">
        <f t="shared" si="0"/>
        <v>1.7534242956583762E-2</v>
      </c>
      <c r="V5" s="126">
        <f t="shared" si="0"/>
        <v>1.7890871626887159E-2</v>
      </c>
      <c r="W5" s="126">
        <f t="shared" si="0"/>
        <v>2.6007475993607101E-2</v>
      </c>
      <c r="X5" s="126">
        <f t="shared" si="0"/>
        <v>4.031224821355453E-2</v>
      </c>
      <c r="Y5" s="126">
        <f t="shared" si="0"/>
        <v>4.435403981032638E-2</v>
      </c>
      <c r="Z5" s="126">
        <f t="shared" si="0"/>
        <v>6.178921924738142E-2</v>
      </c>
      <c r="AA5" s="126">
        <f t="shared" si="0"/>
        <v>7.2752248741893302E-2</v>
      </c>
      <c r="AB5" s="126">
        <f t="shared" si="0"/>
        <v>3.7644137420914288E-4</v>
      </c>
      <c r="AC5" s="126">
        <f t="shared" si="0"/>
        <v>0.14046546645709229</v>
      </c>
      <c r="AD5" s="126">
        <f t="shared" si="0"/>
        <v>7.425801423872988E-2</v>
      </c>
      <c r="AE5" s="126">
        <f t="shared" si="0"/>
        <v>1.7937101269333896E-2</v>
      </c>
      <c r="AF5" s="126">
        <f t="shared" si="0"/>
        <v>4.4050245017104965E-3</v>
      </c>
      <c r="AG5" s="126">
        <f t="shared" si="0"/>
        <v>4.1989723810907556E-2</v>
      </c>
      <c r="AH5" s="126">
        <f t="shared" si="0"/>
        <v>7.7659195075882662E-2</v>
      </c>
      <c r="AI5" s="126">
        <f t="shared" si="0"/>
        <v>5.6050139349350804E-2</v>
      </c>
      <c r="AJ5" s="126">
        <f t="shared" si="0"/>
        <v>5.6050139349350804E-2</v>
      </c>
      <c r="AK5" s="126">
        <f t="shared" si="0"/>
        <v>5.6050139349350804E-2</v>
      </c>
      <c r="AL5" s="126">
        <f t="shared" si="0"/>
        <v>5.6050139349350804E-2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0.14416091954022991</v>
      </c>
      <c r="F9" s="128">
        <f t="shared" ref="F9:F72" si="2">SUMPRODUCT($K$2:$AI$2,$K9:$AI9)</f>
        <v>37.626000000000005</v>
      </c>
      <c r="G9" s="122">
        <f t="shared" ref="G9:G72" si="3">SUMPRODUCT($K$3:$AI$3,$K9:$AI9)/$J$3</f>
        <v>0.13046368991797541</v>
      </c>
      <c r="H9" s="128">
        <f t="shared" ref="H9:H72" si="4">SUMPRODUCT($K$3:$AI$3,$K9:$AI9)</f>
        <v>19754.550999999999</v>
      </c>
      <c r="I9" s="122">
        <f t="shared" ref="I9:I72" si="5">CORREL($K$4:$AI$4,$K9:$AI9)</f>
        <v>0.41916692554101098</v>
      </c>
      <c r="J9" s="128">
        <f>$E9/$G9*100</f>
        <v>110.49888258630899</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8.2375478927203052E-3</v>
      </c>
      <c r="F10" s="128">
        <f t="shared" si="2"/>
        <v>2.1499999999999995</v>
      </c>
      <c r="G10" s="122">
        <f t="shared" si="3"/>
        <v>7.201957495145888E-3</v>
      </c>
      <c r="H10" s="128">
        <f t="shared" si="4"/>
        <v>1090.5060000000001</v>
      </c>
      <c r="I10" s="122">
        <f t="shared" si="5"/>
        <v>0.16971445236362032</v>
      </c>
      <c r="J10" s="128">
        <f t="shared" ref="J10:J73" si="6">$E10/$G10*100</f>
        <v>114.379290606372</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1.9042145593869735E-2</v>
      </c>
      <c r="F11" s="128">
        <f t="shared" si="2"/>
        <v>4.9700000000000006</v>
      </c>
      <c r="G11" s="122">
        <f t="shared" si="3"/>
        <v>1.8861443157352491E-2</v>
      </c>
      <c r="H11" s="128">
        <f t="shared" si="4"/>
        <v>2855.9619999999995</v>
      </c>
      <c r="I11" s="122">
        <f t="shared" si="5"/>
        <v>1.8774886270411222E-2</v>
      </c>
      <c r="J11" s="128">
        <f t="shared" si="6"/>
        <v>100.95805201653832</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2.3923371647509576E-2</v>
      </c>
      <c r="F12" s="128">
        <f t="shared" si="2"/>
        <v>6.2439999999999998</v>
      </c>
      <c r="G12" s="122">
        <f t="shared" si="3"/>
        <v>2.0642050482769552E-2</v>
      </c>
      <c r="H12" s="128">
        <f t="shared" si="4"/>
        <v>3125.578</v>
      </c>
      <c r="I12" s="122">
        <f t="shared" si="5"/>
        <v>0.32360682333743584</v>
      </c>
      <c r="J12" s="128">
        <f t="shared" si="6"/>
        <v>115.89629464126652</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2.170114942528736E-2</v>
      </c>
      <c r="F13" s="128">
        <f t="shared" si="2"/>
        <v>5.6640000000000015</v>
      </c>
      <c r="G13" s="122">
        <f t="shared" si="3"/>
        <v>1.9491923021041097E-2</v>
      </c>
      <c r="H13" s="128">
        <f t="shared" si="4"/>
        <v>2951.4280000000008</v>
      </c>
      <c r="I13" s="122">
        <f t="shared" si="5"/>
        <v>0.39096041108260393</v>
      </c>
      <c r="J13" s="128">
        <f t="shared" si="6"/>
        <v>111.33406078949446</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2.081226053639847E-2</v>
      </c>
      <c r="F14" s="128">
        <f t="shared" si="2"/>
        <v>5.4320000000000004</v>
      </c>
      <c r="G14" s="122">
        <f t="shared" si="3"/>
        <v>1.9947562376996131E-2</v>
      </c>
      <c r="H14" s="128">
        <f t="shared" si="4"/>
        <v>3020.42</v>
      </c>
      <c r="I14" s="122">
        <f t="shared" si="5"/>
        <v>1.7810298084769083E-2</v>
      </c>
      <c r="J14" s="128">
        <f t="shared" si="6"/>
        <v>104.33485627496783</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5.7739463601532573E-3</v>
      </c>
      <c r="F15" s="128">
        <f t="shared" si="2"/>
        <v>1.5070000000000001</v>
      </c>
      <c r="G15" s="122">
        <f t="shared" si="3"/>
        <v>5.1657200597022817E-3</v>
      </c>
      <c r="H15" s="128">
        <f t="shared" si="4"/>
        <v>782.18300000000011</v>
      </c>
      <c r="I15" s="122">
        <f t="shared" si="5"/>
        <v>0.16597180930960065</v>
      </c>
      <c r="J15" s="128">
        <f t="shared" si="6"/>
        <v>111.77427915995179</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3.7547892720306515E-2</v>
      </c>
      <c r="F16" s="128">
        <f t="shared" si="2"/>
        <v>9.8000000000000007</v>
      </c>
      <c r="G16" s="122">
        <f t="shared" si="3"/>
        <v>3.9131146891386755E-2</v>
      </c>
      <c r="H16" s="128">
        <f t="shared" si="4"/>
        <v>5925.16</v>
      </c>
      <c r="I16" s="122">
        <f t="shared" si="5"/>
        <v>-0.28387468669271732</v>
      </c>
      <c r="J16" s="128">
        <f t="shared" si="6"/>
        <v>95.953979638075126</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1.0333333333333335E-2</v>
      </c>
      <c r="F17" s="128">
        <f t="shared" si="2"/>
        <v>2.6970000000000005</v>
      </c>
      <c r="G17" s="122">
        <f t="shared" si="3"/>
        <v>9.1208244726518652E-3</v>
      </c>
      <c r="H17" s="128">
        <f t="shared" si="4"/>
        <v>1381.0570000000002</v>
      </c>
      <c r="I17" s="122">
        <f t="shared" si="5"/>
        <v>9.021394865838861E-2</v>
      </c>
      <c r="J17" s="128">
        <f t="shared" si="6"/>
        <v>113.29385149683662</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1.553639846743295E-2</v>
      </c>
      <c r="F18" s="128">
        <f t="shared" si="2"/>
        <v>4.0549999999999997</v>
      </c>
      <c r="G18" s="122">
        <f t="shared" si="3"/>
        <v>1.4445990569152939E-2</v>
      </c>
      <c r="H18" s="128">
        <f t="shared" si="4"/>
        <v>2187.3829999999998</v>
      </c>
      <c r="I18" s="122">
        <f t="shared" si="5"/>
        <v>-6.0225933741634867E-2</v>
      </c>
      <c r="J18" s="128">
        <f t="shared" si="6"/>
        <v>107.54816980573419</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1.2264367816091953E-2</v>
      </c>
      <c r="F19" s="128">
        <f t="shared" si="2"/>
        <v>3.2009999999999996</v>
      </c>
      <c r="G19" s="122">
        <f t="shared" si="3"/>
        <v>1.1063691238822334E-2</v>
      </c>
      <c r="H19" s="128">
        <f t="shared" si="4"/>
        <v>1675.2420000000002</v>
      </c>
      <c r="I19" s="122">
        <f t="shared" si="5"/>
        <v>0.33279246580037719</v>
      </c>
      <c r="J19" s="128">
        <f t="shared" si="6"/>
        <v>110.85240496459683</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0.16962068965517241</v>
      </c>
      <c r="F20" s="128">
        <f t="shared" si="2"/>
        <v>44.271000000000001</v>
      </c>
      <c r="G20" s="122">
        <f t="shared" si="3"/>
        <v>0.17653487035887408</v>
      </c>
      <c r="H20" s="128">
        <f t="shared" si="4"/>
        <v>26730.556999999993</v>
      </c>
      <c r="I20" s="122">
        <f t="shared" si="5"/>
        <v>-9.7094644052282103E-2</v>
      </c>
      <c r="J20" s="128">
        <f t="shared" si="6"/>
        <v>96.083390952934124</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3.0306513409961698E-3</v>
      </c>
      <c r="F21" s="128">
        <f t="shared" si="2"/>
        <v>0.79100000000000026</v>
      </c>
      <c r="G21" s="122">
        <f t="shared" si="3"/>
        <v>3.0525763119312104E-3</v>
      </c>
      <c r="H21" s="128">
        <f t="shared" si="4"/>
        <v>462.21500000000003</v>
      </c>
      <c r="I21" s="122">
        <f t="shared" si="5"/>
        <v>-0.14167047281104558</v>
      </c>
      <c r="J21" s="128">
        <f t="shared" si="6"/>
        <v>99.281755189891712</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3.4969348659003835E-2</v>
      </c>
      <c r="F22" s="128">
        <f t="shared" si="2"/>
        <v>9.1270000000000007</v>
      </c>
      <c r="G22" s="122">
        <f t="shared" si="3"/>
        <v>2.7731029336010248E-2</v>
      </c>
      <c r="H22" s="128">
        <f t="shared" si="4"/>
        <v>4198.9769999999999</v>
      </c>
      <c r="I22" s="122">
        <f t="shared" si="5"/>
        <v>0.23819925570217759</v>
      </c>
      <c r="J22" s="128">
        <f t="shared" si="6"/>
        <v>126.1018775584873</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8.9455938697317994E-2</v>
      </c>
      <c r="F23" s="128">
        <f t="shared" si="2"/>
        <v>23.347999999999995</v>
      </c>
      <c r="G23" s="122">
        <f t="shared" si="3"/>
        <v>9.0873410030511539E-2</v>
      </c>
      <c r="H23" s="128">
        <f t="shared" si="4"/>
        <v>13759.869999999997</v>
      </c>
      <c r="I23" s="122">
        <f t="shared" si="5"/>
        <v>-3.2325605385983711E-2</v>
      </c>
      <c r="J23" s="128">
        <f t="shared" si="6"/>
        <v>98.440169316065479</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2.7854406130268201E-2</v>
      </c>
      <c r="F24" s="128">
        <f t="shared" si="2"/>
        <v>7.2700000000000005</v>
      </c>
      <c r="G24" s="122">
        <f t="shared" si="3"/>
        <v>2.5329881520030646E-2</v>
      </c>
      <c r="H24" s="128">
        <f t="shared" si="4"/>
        <v>3835.4</v>
      </c>
      <c r="I24" s="122">
        <f t="shared" si="5"/>
        <v>0.28058575862949786</v>
      </c>
      <c r="J24" s="128">
        <f t="shared" si="6"/>
        <v>109.9665867297531</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1.003065134099617E-2</v>
      </c>
      <c r="F25" s="128">
        <f t="shared" si="2"/>
        <v>2.6180000000000003</v>
      </c>
      <c r="G25" s="122">
        <f t="shared" si="3"/>
        <v>1.0937154103210979E-2</v>
      </c>
      <c r="H25" s="128">
        <f t="shared" si="4"/>
        <v>1656.0820000000001</v>
      </c>
      <c r="I25" s="122">
        <f t="shared" si="5"/>
        <v>-0.28010147030519544</v>
      </c>
      <c r="J25" s="128">
        <f t="shared" si="6"/>
        <v>91.711712629625708</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4.0651340996168588E-3</v>
      </c>
      <c r="F26" s="128">
        <f t="shared" si="2"/>
        <v>1.0610000000000002</v>
      </c>
      <c r="G26" s="122">
        <f t="shared" si="3"/>
        <v>5.067046190017039E-3</v>
      </c>
      <c r="H26" s="128">
        <f t="shared" si="4"/>
        <v>767.24199999999996</v>
      </c>
      <c r="I26" s="122">
        <f t="shared" si="5"/>
        <v>-0.33840813197014025</v>
      </c>
      <c r="J26" s="128">
        <f t="shared" si="6"/>
        <v>80.226900390722292</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1.0383141762452107E-3</v>
      </c>
      <c r="F27" s="128">
        <f t="shared" si="2"/>
        <v>0.27100000000000002</v>
      </c>
      <c r="G27" s="122">
        <f t="shared" si="3"/>
        <v>1.0366799191641682E-3</v>
      </c>
      <c r="H27" s="128">
        <f t="shared" si="4"/>
        <v>156.97200000000001</v>
      </c>
      <c r="I27" s="122">
        <f t="shared" si="5"/>
        <v>-8.2839157814049699E-2</v>
      </c>
      <c r="J27" s="128">
        <f t="shared" si="6"/>
        <v>100.15764336231767</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9.6360153256704988E-3</v>
      </c>
      <c r="F28" s="128">
        <f t="shared" si="2"/>
        <v>2.5150000000000001</v>
      </c>
      <c r="G28" s="122">
        <f t="shared" si="3"/>
        <v>1.1492814592716848E-2</v>
      </c>
      <c r="H28" s="128">
        <f t="shared" si="4"/>
        <v>1740.2189999999998</v>
      </c>
      <c r="I28" s="122">
        <f t="shared" si="5"/>
        <v>-0.43762405942186539</v>
      </c>
      <c r="J28" s="128">
        <f t="shared" si="6"/>
        <v>83.843824747481548</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6.1647509578544053E-3</v>
      </c>
      <c r="F29" s="128">
        <f t="shared" si="2"/>
        <v>1.6089999999999998</v>
      </c>
      <c r="G29" s="122">
        <f t="shared" si="3"/>
        <v>7.4976422882352149E-3</v>
      </c>
      <c r="H29" s="128">
        <f t="shared" si="4"/>
        <v>1135.2779999999998</v>
      </c>
      <c r="I29" s="122">
        <f t="shared" si="5"/>
        <v>-0.39933027678869348</v>
      </c>
      <c r="J29" s="128">
        <f t="shared" si="6"/>
        <v>82.222527040636621</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1.9157088122605363E-5</v>
      </c>
      <c r="F30" s="128">
        <f t="shared" si="2"/>
        <v>5.0000000000000001E-3</v>
      </c>
      <c r="G30" s="122">
        <f t="shared" si="3"/>
        <v>1.8339959582084035E-5</v>
      </c>
      <c r="H30" s="128">
        <f t="shared" si="4"/>
        <v>2.7770000000000001</v>
      </c>
      <c r="I30" s="122">
        <f t="shared" si="5"/>
        <v>-8.2839157814049671E-2</v>
      </c>
      <c r="J30" s="128">
        <f t="shared" si="6"/>
        <v>104.45545442379036</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8.0727969348659001E-3</v>
      </c>
      <c r="F31" s="128">
        <f t="shared" si="2"/>
        <v>2.1069999999999998</v>
      </c>
      <c r="G31" s="122">
        <f t="shared" si="3"/>
        <v>9.5892033972182957E-3</v>
      </c>
      <c r="H31" s="128">
        <f t="shared" si="4"/>
        <v>1451.9779999999998</v>
      </c>
      <c r="I31" s="122">
        <f t="shared" si="5"/>
        <v>-0.26170691605322322</v>
      </c>
      <c r="J31" s="128">
        <f t="shared" si="6"/>
        <v>84.186314550463223</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1.5164750957854408E-2</v>
      </c>
      <c r="F32" s="128">
        <f t="shared" si="2"/>
        <v>3.9580000000000006</v>
      </c>
      <c r="G32" s="122">
        <f t="shared" si="3"/>
        <v>1.6192638920075549E-2</v>
      </c>
      <c r="H32" s="128">
        <f t="shared" si="4"/>
        <v>2451.8569999999995</v>
      </c>
      <c r="I32" s="122">
        <f t="shared" si="5"/>
        <v>-9.7781963908207065E-2</v>
      </c>
      <c r="J32" s="128">
        <f t="shared" si="6"/>
        <v>93.652128184327196</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8.0038314176245212E-3</v>
      </c>
      <c r="F33" s="128">
        <f t="shared" si="2"/>
        <v>2.089</v>
      </c>
      <c r="G33" s="122">
        <f t="shared" si="3"/>
        <v>8.0145755458399942E-3</v>
      </c>
      <c r="H33" s="128">
        <f t="shared" si="4"/>
        <v>1213.5510000000002</v>
      </c>
      <c r="I33" s="122">
        <f t="shared" si="5"/>
        <v>3.0455572725753702E-3</v>
      </c>
      <c r="J33" s="128">
        <f t="shared" si="6"/>
        <v>99.865942642202057</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6.748659003831417E-2</v>
      </c>
      <c r="F34" s="128">
        <f t="shared" si="2"/>
        <v>17.613999999999997</v>
      </c>
      <c r="G34" s="122">
        <f t="shared" si="3"/>
        <v>5.9421541692533254E-2</v>
      </c>
      <c r="H34" s="128">
        <f t="shared" si="4"/>
        <v>8997.491</v>
      </c>
      <c r="I34" s="122">
        <f t="shared" si="5"/>
        <v>0.2864524987746106</v>
      </c>
      <c r="J34" s="128">
        <f t="shared" si="6"/>
        <v>113.57260029958857</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1.0574712643678162E-3</v>
      </c>
      <c r="F35" s="128">
        <f t="shared" si="2"/>
        <v>0.27600000000000002</v>
      </c>
      <c r="G35" s="122">
        <f t="shared" si="3"/>
        <v>1.0443540398103266E-3</v>
      </c>
      <c r="H35" s="128">
        <f t="shared" si="4"/>
        <v>158.13400000000004</v>
      </c>
      <c r="I35" s="122">
        <f t="shared" si="5"/>
        <v>6.9438705814718088E-2</v>
      </c>
      <c r="J35" s="128">
        <f t="shared" si="6"/>
        <v>101.25601319643212</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0.26100000000000001</v>
      </c>
      <c r="G36" s="122">
        <f t="shared" si="3"/>
        <v>9.999999999999998E-4</v>
      </c>
      <c r="H36" s="128">
        <f t="shared" si="4"/>
        <v>151.41799999999998</v>
      </c>
      <c r="I36" s="122">
        <f t="shared" si="5"/>
        <v>-0.15897808962843371</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5.2379310344827582E-2</v>
      </c>
      <c r="F37" s="128">
        <f t="shared" si="2"/>
        <v>13.670999999999999</v>
      </c>
      <c r="G37" s="122">
        <f t="shared" si="3"/>
        <v>4.4775918318826026E-2</v>
      </c>
      <c r="H37" s="128">
        <f t="shared" si="4"/>
        <v>6779.8799999999992</v>
      </c>
      <c r="I37" s="122">
        <f t="shared" si="5"/>
        <v>0.52511050049590835</v>
      </c>
      <c r="J37" s="128">
        <f t="shared" si="6"/>
        <v>116.98098511762898</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5.4758620689655174E-2</v>
      </c>
      <c r="F38" s="128">
        <f t="shared" si="2"/>
        <v>14.292</v>
      </c>
      <c r="G38" s="122">
        <f t="shared" si="3"/>
        <v>4.8331539182924078E-2</v>
      </c>
      <c r="H38" s="128">
        <f t="shared" si="4"/>
        <v>7318.2649999999985</v>
      </c>
      <c r="I38" s="122">
        <f t="shared" si="5"/>
        <v>0.27108608472152185</v>
      </c>
      <c r="J38" s="128">
        <f t="shared" si="6"/>
        <v>113.29790363680749</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3.7739463601532573E-3</v>
      </c>
      <c r="F39" s="128">
        <f t="shared" si="2"/>
        <v>0.9850000000000001</v>
      </c>
      <c r="G39" s="122">
        <f t="shared" si="3"/>
        <v>2.7091362981944023E-3</v>
      </c>
      <c r="H39" s="128">
        <f t="shared" si="4"/>
        <v>410.21200000000005</v>
      </c>
      <c r="I39" s="122">
        <f t="shared" si="5"/>
        <v>0.1689777002365225</v>
      </c>
      <c r="J39" s="128">
        <f t="shared" si="6"/>
        <v>139.30441088063876</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3.8352490421455941E-3</v>
      </c>
      <c r="F40" s="128">
        <f t="shared" si="2"/>
        <v>1.0010000000000001</v>
      </c>
      <c r="G40" s="122">
        <f t="shared" si="3"/>
        <v>2.9174734839979401E-3</v>
      </c>
      <c r="H40" s="128">
        <f t="shared" si="4"/>
        <v>441.7580000000001</v>
      </c>
      <c r="I40" s="122">
        <f t="shared" si="5"/>
        <v>0.27358428127770312</v>
      </c>
      <c r="J40" s="128">
        <f t="shared" si="6"/>
        <v>131.45788858687368</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3.1379310344827591E-3</v>
      </c>
      <c r="F41" s="128">
        <f t="shared" si="2"/>
        <v>0.81900000000000017</v>
      </c>
      <c r="G41" s="122">
        <f t="shared" si="3"/>
        <v>3.0268990476693663E-3</v>
      </c>
      <c r="H41" s="128">
        <f t="shared" si="4"/>
        <v>458.32700000000011</v>
      </c>
      <c r="I41" s="122">
        <f t="shared" si="5"/>
        <v>0.22166002902083254</v>
      </c>
      <c r="J41" s="128">
        <f t="shared" si="6"/>
        <v>103.66817607937352</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8.1762452107279667E-3</v>
      </c>
      <c r="F42" s="128">
        <f t="shared" si="2"/>
        <v>2.1339999999999995</v>
      </c>
      <c r="G42" s="122">
        <f t="shared" si="3"/>
        <v>6.4513135822689511E-3</v>
      </c>
      <c r="H42" s="128">
        <f t="shared" si="4"/>
        <v>976.84500000000003</v>
      </c>
      <c r="I42" s="122">
        <f t="shared" si="5"/>
        <v>0.36845443411995854</v>
      </c>
      <c r="J42" s="128">
        <f t="shared" si="6"/>
        <v>126.73768072908263</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6.0000000000000019E-3</v>
      </c>
      <c r="F43" s="128">
        <f t="shared" si="2"/>
        <v>1.5660000000000005</v>
      </c>
      <c r="G43" s="122">
        <f t="shared" si="3"/>
        <v>5.7460011359283577E-3</v>
      </c>
      <c r="H43" s="128">
        <f t="shared" si="4"/>
        <v>870.048</v>
      </c>
      <c r="I43" s="122">
        <f t="shared" si="5"/>
        <v>0.31943850048248729</v>
      </c>
      <c r="J43" s="128">
        <f t="shared" si="6"/>
        <v>104.42044576850935</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0.30104597701149416</v>
      </c>
      <c r="F44" s="128">
        <f t="shared" si="2"/>
        <v>78.572999999999979</v>
      </c>
      <c r="G44" s="122">
        <f t="shared" si="3"/>
        <v>0.19053073610799245</v>
      </c>
      <c r="H44" s="128">
        <f t="shared" si="4"/>
        <v>28849.782999999999</v>
      </c>
      <c r="I44" s="122">
        <f t="shared" si="5"/>
        <v>0.55394356936529376</v>
      </c>
      <c r="J44" s="128">
        <f t="shared" si="6"/>
        <v>158.00389121514854</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0.2533333333333333</v>
      </c>
      <c r="F45" s="128">
        <f t="shared" si="2"/>
        <v>66.11999999999999</v>
      </c>
      <c r="G45" s="122">
        <f t="shared" si="3"/>
        <v>0.21804121702835863</v>
      </c>
      <c r="H45" s="128">
        <f t="shared" si="4"/>
        <v>33015.365000000005</v>
      </c>
      <c r="I45" s="122">
        <f t="shared" si="5"/>
        <v>0.30829124444799028</v>
      </c>
      <c r="J45" s="128">
        <f t="shared" si="6"/>
        <v>116.18598390981487</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0.25278544061302682</v>
      </c>
      <c r="F46" s="128">
        <f t="shared" si="2"/>
        <v>65.977000000000004</v>
      </c>
      <c r="G46" s="122">
        <f t="shared" si="3"/>
        <v>0.27894050245017105</v>
      </c>
      <c r="H46" s="128">
        <f t="shared" si="4"/>
        <v>42236.612999999998</v>
      </c>
      <c r="I46" s="122">
        <f t="shared" si="5"/>
        <v>-0.21877826566177574</v>
      </c>
      <c r="J46" s="128">
        <f t="shared" si="6"/>
        <v>90.623426283597354</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0.28395402298850575</v>
      </c>
      <c r="F47" s="128">
        <f t="shared" si="2"/>
        <v>74.111999999999995</v>
      </c>
      <c r="G47" s="122">
        <f t="shared" si="3"/>
        <v>0.29959698318561867</v>
      </c>
      <c r="H47" s="128">
        <f t="shared" si="4"/>
        <v>45364.376000000004</v>
      </c>
      <c r="I47" s="122">
        <f t="shared" si="5"/>
        <v>6.4672846219292077E-2</v>
      </c>
      <c r="J47" s="128">
        <f t="shared" si="6"/>
        <v>94.778665649172723</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0.42753639846743297</v>
      </c>
      <c r="F48" s="128">
        <f t="shared" si="2"/>
        <v>111.587</v>
      </c>
      <c r="G48" s="122">
        <f t="shared" si="3"/>
        <v>0.41974617945026349</v>
      </c>
      <c r="H48" s="128">
        <f t="shared" si="4"/>
        <v>63557.126999999993</v>
      </c>
      <c r="I48" s="122">
        <f t="shared" si="5"/>
        <v>0.18533767413672281</v>
      </c>
      <c r="J48" s="128">
        <f t="shared" si="6"/>
        <v>101.85593565791883</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4.3896551724137922E-2</v>
      </c>
      <c r="F49" s="128">
        <f t="shared" si="2"/>
        <v>11.456999999999997</v>
      </c>
      <c r="G49" s="122">
        <f t="shared" si="3"/>
        <v>4.0206303081535888E-2</v>
      </c>
      <c r="H49" s="128">
        <f t="shared" si="4"/>
        <v>6087.9580000000014</v>
      </c>
      <c r="I49" s="122">
        <f t="shared" si="5"/>
        <v>5.8196580617491035E-2</v>
      </c>
      <c r="J49" s="128">
        <f t="shared" si="6"/>
        <v>109.17828390020946</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1.6896551724137929E-2</v>
      </c>
      <c r="F50" s="128">
        <f t="shared" si="2"/>
        <v>4.4099999999999993</v>
      </c>
      <c r="G50" s="122">
        <f t="shared" si="3"/>
        <v>1.4796417863133841E-2</v>
      </c>
      <c r="H50" s="128">
        <f t="shared" si="4"/>
        <v>2240.444</v>
      </c>
      <c r="I50" s="122">
        <f t="shared" si="5"/>
        <v>0.18215455756843807</v>
      </c>
      <c r="J50" s="128">
        <f t="shared" si="6"/>
        <v>114.19352900431865</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0.19285057471264369</v>
      </c>
      <c r="F51" s="128">
        <f t="shared" si="2"/>
        <v>50.334000000000003</v>
      </c>
      <c r="G51" s="122">
        <f t="shared" si="3"/>
        <v>0.20451532842858841</v>
      </c>
      <c r="H51" s="128">
        <f t="shared" si="4"/>
        <v>30967.302</v>
      </c>
      <c r="I51" s="122">
        <f t="shared" si="5"/>
        <v>-3.521012452353002E-2</v>
      </c>
      <c r="J51" s="128">
        <f t="shared" si="6"/>
        <v>94.296391470716699</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0.18653639846743295</v>
      </c>
      <c r="F52" s="128">
        <f t="shared" si="2"/>
        <v>48.686</v>
      </c>
      <c r="G52" s="122">
        <f t="shared" si="3"/>
        <v>0.16380633081932131</v>
      </c>
      <c r="H52" s="128">
        <f t="shared" si="4"/>
        <v>24803.226999999992</v>
      </c>
      <c r="I52" s="122">
        <f t="shared" si="5"/>
        <v>0.32989278261767907</v>
      </c>
      <c r="J52" s="128">
        <f t="shared" si="6"/>
        <v>113.87618386567912</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7.2501915708812259E-2</v>
      </c>
      <c r="F53" s="128">
        <f t="shared" si="2"/>
        <v>18.922999999999998</v>
      </c>
      <c r="G53" s="122">
        <f t="shared" si="3"/>
        <v>7.1362182831631649E-2</v>
      </c>
      <c r="H53" s="128">
        <f t="shared" si="4"/>
        <v>10805.519</v>
      </c>
      <c r="I53" s="122">
        <f t="shared" si="5"/>
        <v>2.5670813993542964E-2</v>
      </c>
      <c r="J53" s="128">
        <f t="shared" si="6"/>
        <v>101.59711044695709</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4.7923371647509573E-2</v>
      </c>
      <c r="F54" s="128">
        <f t="shared" si="2"/>
        <v>12.507999999999999</v>
      </c>
      <c r="G54" s="122">
        <f t="shared" si="3"/>
        <v>3.4544955025162132E-2</v>
      </c>
      <c r="H54" s="128">
        <f t="shared" si="4"/>
        <v>5230.7280000000001</v>
      </c>
      <c r="I54" s="122">
        <f t="shared" si="5"/>
        <v>0.14645600947278445</v>
      </c>
      <c r="J54" s="128">
        <f t="shared" si="6"/>
        <v>138.72755547836945</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0.17322605363984672</v>
      </c>
      <c r="F55" s="128">
        <f t="shared" si="2"/>
        <v>45.211999999999996</v>
      </c>
      <c r="G55" s="122">
        <f t="shared" si="3"/>
        <v>0.17390801622000024</v>
      </c>
      <c r="H55" s="128">
        <f t="shared" si="4"/>
        <v>26332.803999999996</v>
      </c>
      <c r="I55" s="122">
        <f t="shared" si="5"/>
        <v>-1.6768057079677868E-2</v>
      </c>
      <c r="J55" s="128">
        <f t="shared" si="6"/>
        <v>99.60786018092989</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0.27545593869731799</v>
      </c>
      <c r="F56" s="128">
        <f t="shared" si="2"/>
        <v>71.893999999999991</v>
      </c>
      <c r="G56" s="122">
        <f t="shared" si="3"/>
        <v>0.21753300136047227</v>
      </c>
      <c r="H56" s="128">
        <f t="shared" si="4"/>
        <v>32938.411999999989</v>
      </c>
      <c r="I56" s="122">
        <f t="shared" si="5"/>
        <v>0.3580900700345519</v>
      </c>
      <c r="J56" s="128">
        <f t="shared" si="6"/>
        <v>126.62719540234821</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0.31005363984674333</v>
      </c>
      <c r="F57" s="128">
        <f t="shared" si="2"/>
        <v>80.924000000000007</v>
      </c>
      <c r="G57" s="122">
        <f t="shared" si="3"/>
        <v>0.26363936255927295</v>
      </c>
      <c r="H57" s="128">
        <f t="shared" si="4"/>
        <v>39919.744999999995</v>
      </c>
      <c r="I57" s="122">
        <f t="shared" si="5"/>
        <v>0.27912112401011596</v>
      </c>
      <c r="J57" s="128">
        <f t="shared" si="6"/>
        <v>117.60521525955185</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0.35598467432950187</v>
      </c>
      <c r="F58" s="128">
        <f t="shared" si="2"/>
        <v>92.911999999999992</v>
      </c>
      <c r="G58" s="122">
        <f t="shared" si="3"/>
        <v>0.30413530095497232</v>
      </c>
      <c r="H58" s="128">
        <f t="shared" si="4"/>
        <v>46051.559000000001</v>
      </c>
      <c r="I58" s="122">
        <f t="shared" si="5"/>
        <v>0.28450832738884946</v>
      </c>
      <c r="J58" s="128">
        <f t="shared" si="6"/>
        <v>117.04812733402687</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0.14591570881226051</v>
      </c>
      <c r="F59" s="128">
        <f t="shared" si="2"/>
        <v>38.083999999999996</v>
      </c>
      <c r="G59" s="122">
        <f t="shared" si="3"/>
        <v>0.11783931897132441</v>
      </c>
      <c r="H59" s="128">
        <f t="shared" si="4"/>
        <v>17842.993999999999</v>
      </c>
      <c r="I59" s="122">
        <f t="shared" si="5"/>
        <v>0.21986669173391057</v>
      </c>
      <c r="J59" s="128">
        <f t="shared" si="6"/>
        <v>123.82599465613711</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0.13404214559386973</v>
      </c>
      <c r="F60" s="128">
        <f t="shared" si="2"/>
        <v>34.984999999999999</v>
      </c>
      <c r="G60" s="122">
        <f t="shared" si="3"/>
        <v>0.10279933033060798</v>
      </c>
      <c r="H60" s="128">
        <f t="shared" si="4"/>
        <v>15565.668999999998</v>
      </c>
      <c r="I60" s="122">
        <f t="shared" si="5"/>
        <v>0.24727968522248578</v>
      </c>
      <c r="J60" s="128">
        <f t="shared" si="6"/>
        <v>130.39204162399039</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0.12261685823754789</v>
      </c>
      <c r="F61" s="128">
        <f t="shared" si="2"/>
        <v>32.003</v>
      </c>
      <c r="G61" s="122">
        <f t="shared" si="3"/>
        <v>8.6698034579772557E-2</v>
      </c>
      <c r="H61" s="128">
        <f t="shared" si="4"/>
        <v>13127.643</v>
      </c>
      <c r="I61" s="122">
        <f t="shared" si="5"/>
        <v>0.51412731975961834</v>
      </c>
      <c r="J61" s="128">
        <f t="shared" si="6"/>
        <v>141.42980153111282</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8.6513409961685814E-2</v>
      </c>
      <c r="F62" s="128">
        <f t="shared" si="2"/>
        <v>22.58</v>
      </c>
      <c r="G62" s="122">
        <f t="shared" si="3"/>
        <v>5.9826843572098436E-2</v>
      </c>
      <c r="H62" s="128">
        <f t="shared" si="4"/>
        <v>9058.8610000000008</v>
      </c>
      <c r="I62" s="122">
        <f t="shared" si="5"/>
        <v>0.46282131026970214</v>
      </c>
      <c r="J62" s="128">
        <f t="shared" si="6"/>
        <v>144.60634189638787</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0.13471264367816094</v>
      </c>
      <c r="F63" s="128">
        <f t="shared" si="2"/>
        <v>35.160000000000004</v>
      </c>
      <c r="G63" s="122">
        <f t="shared" si="3"/>
        <v>0.10331892509477078</v>
      </c>
      <c r="H63" s="128">
        <f t="shared" si="4"/>
        <v>15644.345000000001</v>
      </c>
      <c r="I63" s="122">
        <f t="shared" si="5"/>
        <v>0.35373945083739033</v>
      </c>
      <c r="J63" s="128">
        <f t="shared" si="6"/>
        <v>130.38525473875558</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0.19456704980842915</v>
      </c>
      <c r="F64" s="128">
        <f t="shared" si="2"/>
        <v>50.782000000000011</v>
      </c>
      <c r="G64" s="122">
        <f t="shared" si="3"/>
        <v>0.1630484684779881</v>
      </c>
      <c r="H64" s="128">
        <f t="shared" si="4"/>
        <v>24688.473000000002</v>
      </c>
      <c r="I64" s="122">
        <f t="shared" si="5"/>
        <v>0.56842127136186826</v>
      </c>
      <c r="J64" s="128">
        <f t="shared" si="6"/>
        <v>119.33080489786761</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0.2807088122605364</v>
      </c>
      <c r="F65" s="128">
        <f t="shared" si="2"/>
        <v>73.265000000000001</v>
      </c>
      <c r="G65" s="122">
        <f t="shared" si="3"/>
        <v>0.2385151699269572</v>
      </c>
      <c r="H65" s="128">
        <f t="shared" si="4"/>
        <v>36115.490000000005</v>
      </c>
      <c r="I65" s="122">
        <f t="shared" si="5"/>
        <v>0.35702711073530902</v>
      </c>
      <c r="J65" s="128">
        <f t="shared" si="6"/>
        <v>117.69012945654592</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0.11640613026819922</v>
      </c>
      <c r="F66" s="128">
        <f t="shared" si="2"/>
        <v>30.381999999999998</v>
      </c>
      <c r="G66" s="122">
        <f t="shared" si="3"/>
        <v>8.6933284021714755E-2</v>
      </c>
      <c r="H66" s="128">
        <f t="shared" si="4"/>
        <v>13163.264000000005</v>
      </c>
      <c r="I66" s="122">
        <f t="shared" si="5"/>
        <v>0.54109616242666692</v>
      </c>
      <c r="J66" s="128">
        <f t="shared" si="6"/>
        <v>133.90283316470888</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0.11919157088122605</v>
      </c>
      <c r="F67" s="128">
        <f t="shared" si="2"/>
        <v>31.108999999999998</v>
      </c>
      <c r="G67" s="122">
        <f t="shared" si="3"/>
        <v>8.5643120368780468E-2</v>
      </c>
      <c r="H67" s="128">
        <f t="shared" si="4"/>
        <v>12967.91</v>
      </c>
      <c r="I67" s="122">
        <f t="shared" si="5"/>
        <v>0.39832360760564889</v>
      </c>
      <c r="J67" s="128">
        <f t="shared" si="6"/>
        <v>139.17238228591563</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0.16012643678160926</v>
      </c>
      <c r="F68" s="128">
        <f t="shared" si="2"/>
        <v>41.793000000000013</v>
      </c>
      <c r="G68" s="122">
        <f t="shared" si="3"/>
        <v>0.13351336697090171</v>
      </c>
      <c r="H68" s="128">
        <f t="shared" si="4"/>
        <v>20216.326999999997</v>
      </c>
      <c r="I68" s="122">
        <f t="shared" si="5"/>
        <v>0.18940316858033848</v>
      </c>
      <c r="J68" s="128">
        <f t="shared" si="6"/>
        <v>119.93288793062023</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0.16126819923371652</v>
      </c>
      <c r="F69" s="128">
        <f t="shared" si="2"/>
        <v>42.091000000000008</v>
      </c>
      <c r="G69" s="122">
        <f t="shared" si="3"/>
        <v>0.13635804858074999</v>
      </c>
      <c r="H69" s="128">
        <f t="shared" si="4"/>
        <v>20647.063000000002</v>
      </c>
      <c r="I69" s="122">
        <f t="shared" si="5"/>
        <v>0.17446156460852089</v>
      </c>
      <c r="J69" s="128">
        <f t="shared" si="6"/>
        <v>118.26819238925597</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6.7509578544061311E-2</v>
      </c>
      <c r="F70" s="128">
        <f t="shared" si="2"/>
        <v>17.62</v>
      </c>
      <c r="G70" s="122">
        <f t="shared" si="3"/>
        <v>5.8459846253417685E-2</v>
      </c>
      <c r="H70" s="128">
        <f t="shared" si="4"/>
        <v>8851.8729999999996</v>
      </c>
      <c r="I70" s="122">
        <f t="shared" si="5"/>
        <v>0.15884774626840509</v>
      </c>
      <c r="J70" s="128">
        <f t="shared" si="6"/>
        <v>115.48025332022587</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5.1528735632183902E-2</v>
      </c>
      <c r="F71" s="128">
        <f t="shared" si="2"/>
        <v>13.448999999999998</v>
      </c>
      <c r="G71" s="122">
        <f t="shared" si="3"/>
        <v>4.6186285646356427E-2</v>
      </c>
      <c r="H71" s="128">
        <f t="shared" si="4"/>
        <v>6993.4349999999977</v>
      </c>
      <c r="I71" s="122">
        <f t="shared" si="5"/>
        <v>0.12715602557998645</v>
      </c>
      <c r="J71" s="128">
        <f t="shared" si="6"/>
        <v>111.56717824579803</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3.6712643678160919E-2</v>
      </c>
      <c r="F72" s="128">
        <f t="shared" si="2"/>
        <v>9.5820000000000007</v>
      </c>
      <c r="G72" s="122">
        <f t="shared" si="3"/>
        <v>3.345690076477037E-2</v>
      </c>
      <c r="H72" s="128">
        <f t="shared" si="4"/>
        <v>5065.9769999999999</v>
      </c>
      <c r="I72" s="122">
        <f t="shared" si="5"/>
        <v>0.13029958495482871</v>
      </c>
      <c r="J72" s="128">
        <f t="shared" si="6"/>
        <v>109.73115512486082</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3.5383141762452101E-2</v>
      </c>
      <c r="F73" s="128">
        <f t="shared" ref="F73:F136" si="8">SUMPRODUCT($K$2:$AI$2,$K73:$AI73)</f>
        <v>9.2349999999999977</v>
      </c>
      <c r="G73" s="122">
        <f t="shared" ref="G73:G136" si="9">SUMPRODUCT($K$3:$AI$3,$K73:$AI73)/$J$3</f>
        <v>3.2252149678373768E-2</v>
      </c>
      <c r="H73" s="128">
        <f t="shared" ref="H73:H136" si="10">SUMPRODUCT($K$3:$AI$3,$K73:$AI73)</f>
        <v>4883.5559999999996</v>
      </c>
      <c r="I73" s="122">
        <f t="shared" ref="I73:I136" si="11">CORREL($K$4:$AI$4,$K73:$AI73)</f>
        <v>0.10645529282735867</v>
      </c>
      <c r="J73" s="128">
        <f t="shared" si="6"/>
        <v>109.70785549273876</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1.9601532567049808E-2</v>
      </c>
      <c r="F74" s="128">
        <f t="shared" si="8"/>
        <v>5.1159999999999997</v>
      </c>
      <c r="G74" s="122">
        <f t="shared" si="9"/>
        <v>1.5540827378515107E-2</v>
      </c>
      <c r="H74" s="128">
        <f t="shared" si="10"/>
        <v>2353.1610000000005</v>
      </c>
      <c r="I74" s="122">
        <f t="shared" si="11"/>
        <v>0.37393250697261904</v>
      </c>
      <c r="J74" s="128">
        <f t="shared" ref="J74:J137" si="12">$E74/$G74*100</f>
        <v>126.12927284777994</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7.3310344827586221E-2</v>
      </c>
      <c r="F75" s="128">
        <f t="shared" si="8"/>
        <v>19.134000000000004</v>
      </c>
      <c r="G75" s="122">
        <f t="shared" si="9"/>
        <v>5.614545166360671E-2</v>
      </c>
      <c r="H75" s="128">
        <f t="shared" si="10"/>
        <v>8501.4320000000007</v>
      </c>
      <c r="I75" s="122">
        <f t="shared" si="11"/>
        <v>0.29914369248824335</v>
      </c>
      <c r="J75" s="128">
        <f t="shared" si="12"/>
        <v>130.57218822785913</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1.3812260536398464E-2</v>
      </c>
      <c r="F76" s="128">
        <f t="shared" si="8"/>
        <v>3.6049999999999991</v>
      </c>
      <c r="G76" s="122">
        <f t="shared" si="9"/>
        <v>9.9364012204625606E-3</v>
      </c>
      <c r="H76" s="128">
        <f t="shared" si="10"/>
        <v>1504.55</v>
      </c>
      <c r="I76" s="122">
        <f t="shared" si="11"/>
        <v>0.56885329284970465</v>
      </c>
      <c r="J76" s="128">
        <f t="shared" si="12"/>
        <v>139.0066708251891</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6.4275862068965503E-2</v>
      </c>
      <c r="F77" s="128">
        <f t="shared" si="8"/>
        <v>16.775999999999996</v>
      </c>
      <c r="G77" s="122">
        <f t="shared" si="9"/>
        <v>5.4027539658428977E-2</v>
      </c>
      <c r="H77" s="128">
        <f t="shared" si="10"/>
        <v>8180.7419999999993</v>
      </c>
      <c r="I77" s="122">
        <f t="shared" si="11"/>
        <v>8.0147573615878112E-2</v>
      </c>
      <c r="J77" s="128">
        <f t="shared" si="12"/>
        <v>118.96870091684373</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4.891954022988506E-2</v>
      </c>
      <c r="F78" s="128">
        <f t="shared" si="8"/>
        <v>12.768000000000001</v>
      </c>
      <c r="G78" s="122">
        <f t="shared" si="9"/>
        <v>3.7934168989155852E-2</v>
      </c>
      <c r="H78" s="128">
        <f t="shared" si="10"/>
        <v>5743.9160000000011</v>
      </c>
      <c r="I78" s="122">
        <f t="shared" si="11"/>
        <v>0.26793451538844265</v>
      </c>
      <c r="J78" s="128">
        <f t="shared" si="12"/>
        <v>128.95904018319095</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0.10452873563218393</v>
      </c>
      <c r="F79" s="128">
        <f t="shared" si="8"/>
        <v>27.282000000000004</v>
      </c>
      <c r="G79" s="122">
        <f t="shared" si="9"/>
        <v>8.5584395514403833E-2</v>
      </c>
      <c r="H79" s="128">
        <f t="shared" si="10"/>
        <v>12959.018</v>
      </c>
      <c r="I79" s="122">
        <f t="shared" si="11"/>
        <v>0.36669712590614889</v>
      </c>
      <c r="J79" s="128">
        <f t="shared" si="12"/>
        <v>122.13527361374162</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0.11761685823754789</v>
      </c>
      <c r="F80" s="128">
        <f t="shared" si="8"/>
        <v>30.698</v>
      </c>
      <c r="G80" s="122">
        <f t="shared" si="9"/>
        <v>7.860336287627627E-2</v>
      </c>
      <c r="H80" s="128">
        <f t="shared" si="10"/>
        <v>11901.964</v>
      </c>
      <c r="I80" s="122">
        <f t="shared" si="11"/>
        <v>0.6442181463188501</v>
      </c>
      <c r="J80" s="128">
        <f t="shared" si="12"/>
        <v>149.6333667335326</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0.46775478927203074</v>
      </c>
      <c r="F81" s="128">
        <f t="shared" si="8"/>
        <v>122.08400000000002</v>
      </c>
      <c r="G81" s="122">
        <f t="shared" si="9"/>
        <v>0.37014716216037724</v>
      </c>
      <c r="H81" s="128">
        <f t="shared" si="10"/>
        <v>56046.942999999999</v>
      </c>
      <c r="I81" s="122">
        <f t="shared" si="11"/>
        <v>0.56841976642986469</v>
      </c>
      <c r="J81" s="128">
        <f t="shared" si="12"/>
        <v>126.36995149225596</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0.33091187739463601</v>
      </c>
      <c r="F82" s="128">
        <f t="shared" si="8"/>
        <v>86.367999999999995</v>
      </c>
      <c r="G82" s="122">
        <f t="shared" si="9"/>
        <v>0.23334947628419345</v>
      </c>
      <c r="H82" s="128">
        <f t="shared" si="10"/>
        <v>35333.311000000002</v>
      </c>
      <c r="I82" s="122">
        <f t="shared" si="11"/>
        <v>0.55889861042906264</v>
      </c>
      <c r="J82" s="128">
        <f t="shared" si="12"/>
        <v>141.80956506267128</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0.20548659003831415</v>
      </c>
      <c r="F83" s="128">
        <f t="shared" si="8"/>
        <v>53.631999999999991</v>
      </c>
      <c r="G83" s="122">
        <f t="shared" si="9"/>
        <v>0.13619121240539428</v>
      </c>
      <c r="H83" s="128">
        <f t="shared" si="10"/>
        <v>20621.800999999992</v>
      </c>
      <c r="I83" s="122">
        <f t="shared" si="11"/>
        <v>0.57822455135435036</v>
      </c>
      <c r="J83" s="128">
        <f t="shared" si="12"/>
        <v>150.88094628796711</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4.8455938697318013E-2</v>
      </c>
      <c r="F84" s="128">
        <f t="shared" si="8"/>
        <v>12.647000000000002</v>
      </c>
      <c r="G84" s="122">
        <f t="shared" si="9"/>
        <v>3.100067363193279E-2</v>
      </c>
      <c r="H84" s="128">
        <f t="shared" si="10"/>
        <v>4694.0599999999995</v>
      </c>
      <c r="I84" s="122">
        <f t="shared" si="11"/>
        <v>0.54555076803055491</v>
      </c>
      <c r="J84" s="128">
        <f t="shared" si="12"/>
        <v>156.30608312783602</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0.17951724137931035</v>
      </c>
      <c r="F85" s="128">
        <f t="shared" si="8"/>
        <v>46.853999999999999</v>
      </c>
      <c r="G85" s="122">
        <f t="shared" si="9"/>
        <v>0.13392666657861022</v>
      </c>
      <c r="H85" s="128">
        <f t="shared" si="10"/>
        <v>20278.907999999999</v>
      </c>
      <c r="I85" s="122">
        <f t="shared" si="11"/>
        <v>0.42897849864311566</v>
      </c>
      <c r="J85" s="128">
        <f t="shared" si="12"/>
        <v>134.04144668525748</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0.38147126436781614</v>
      </c>
      <c r="F86" s="128">
        <f t="shared" si="8"/>
        <v>99.564000000000007</v>
      </c>
      <c r="G86" s="122">
        <f t="shared" si="9"/>
        <v>0.30027916099803198</v>
      </c>
      <c r="H86" s="128">
        <f t="shared" si="10"/>
        <v>45467.670000000006</v>
      </c>
      <c r="I86" s="122">
        <f t="shared" si="11"/>
        <v>0.60992230213954268</v>
      </c>
      <c r="J86" s="128">
        <f t="shared" si="12"/>
        <v>127.03887379328206</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0.46974712643678163</v>
      </c>
      <c r="F87" s="128">
        <f t="shared" si="8"/>
        <v>122.604</v>
      </c>
      <c r="G87" s="122">
        <f t="shared" si="9"/>
        <v>0.38837125705002062</v>
      </c>
      <c r="H87" s="128">
        <f t="shared" si="10"/>
        <v>58806.399000000019</v>
      </c>
      <c r="I87" s="122">
        <f t="shared" si="11"/>
        <v>0.41712578236421904</v>
      </c>
      <c r="J87" s="128">
        <f t="shared" si="12"/>
        <v>120.95311326715409</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0.49351724137931041</v>
      </c>
      <c r="F88" s="128">
        <f t="shared" si="8"/>
        <v>128.80800000000002</v>
      </c>
      <c r="G88" s="122">
        <f t="shared" si="9"/>
        <v>0.40960850757505707</v>
      </c>
      <c r="H88" s="128">
        <f t="shared" si="10"/>
        <v>62022.100999999988</v>
      </c>
      <c r="I88" s="122">
        <f t="shared" si="11"/>
        <v>0.39155467132197014</v>
      </c>
      <c r="J88" s="128">
        <f t="shared" si="12"/>
        <v>120.48510522913828</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3.4444444444444444E-3</v>
      </c>
      <c r="F89" s="128">
        <f t="shared" si="8"/>
        <v>0.89900000000000002</v>
      </c>
      <c r="G89" s="122">
        <f t="shared" si="9"/>
        <v>3.9851404720706914E-3</v>
      </c>
      <c r="H89" s="128">
        <f t="shared" si="10"/>
        <v>603.42199999999991</v>
      </c>
      <c r="I89" s="122">
        <f t="shared" si="11"/>
        <v>-0.28523298296883726</v>
      </c>
      <c r="J89" s="128">
        <f t="shared" si="12"/>
        <v>86.432196520658664</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2.2333333333333334E-2</v>
      </c>
      <c r="F90" s="128">
        <f t="shared" si="8"/>
        <v>5.8289999999999997</v>
      </c>
      <c r="G90" s="122">
        <f t="shared" si="9"/>
        <v>2.3528635961378438E-2</v>
      </c>
      <c r="H90" s="128">
        <f t="shared" si="10"/>
        <v>3562.6590000000001</v>
      </c>
      <c r="I90" s="122">
        <f t="shared" si="11"/>
        <v>-8.5652942278338987E-2</v>
      </c>
      <c r="J90" s="128">
        <f t="shared" si="12"/>
        <v>94.919796328154519</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2.6873563218390805E-2</v>
      </c>
      <c r="F91" s="128">
        <f t="shared" si="8"/>
        <v>7.0140000000000002</v>
      </c>
      <c r="G91" s="122">
        <f t="shared" si="9"/>
        <v>2.4751376982921451E-2</v>
      </c>
      <c r="H91" s="128">
        <f t="shared" si="10"/>
        <v>3747.8040000000001</v>
      </c>
      <c r="I91" s="122">
        <f t="shared" si="11"/>
        <v>0.27679286968814903</v>
      </c>
      <c r="J91" s="128">
        <f t="shared" si="12"/>
        <v>108.57401281930161</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1.449808429118774E-2</v>
      </c>
      <c r="F92" s="128">
        <f t="shared" si="8"/>
        <v>3.7840000000000003</v>
      </c>
      <c r="G92" s="122">
        <f t="shared" si="9"/>
        <v>1.2989499266929957E-2</v>
      </c>
      <c r="H92" s="128">
        <f t="shared" si="10"/>
        <v>1966.8440000000003</v>
      </c>
      <c r="I92" s="122">
        <f t="shared" si="11"/>
        <v>0.2583290795085561</v>
      </c>
      <c r="J92" s="128">
        <f t="shared" si="12"/>
        <v>111.61388128408075</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0.93345977011494241</v>
      </c>
      <c r="F93" s="128">
        <f t="shared" si="8"/>
        <v>243.63299999999998</v>
      </c>
      <c r="G93" s="122">
        <f t="shared" si="9"/>
        <v>0.93519087558942804</v>
      </c>
      <c r="H93" s="128">
        <f t="shared" si="10"/>
        <v>141604.73200000002</v>
      </c>
      <c r="I93" s="122">
        <f t="shared" si="11"/>
        <v>-0.17883009505041428</v>
      </c>
      <c r="J93" s="128">
        <f t="shared" si="12"/>
        <v>99.814892818175267</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0.95225670498084292</v>
      </c>
      <c r="F94" s="128">
        <f t="shared" si="8"/>
        <v>248.53899999999999</v>
      </c>
      <c r="G94" s="122">
        <f t="shared" si="9"/>
        <v>0.95288240499808485</v>
      </c>
      <c r="H94" s="128">
        <f t="shared" si="10"/>
        <v>144283.54800000001</v>
      </c>
      <c r="I94" s="122">
        <f t="shared" si="11"/>
        <v>-8.3876936092231014E-2</v>
      </c>
      <c r="J94" s="128">
        <f t="shared" si="12"/>
        <v>99.934336071905619</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1.5655172413793106E-2</v>
      </c>
      <c r="F95" s="128">
        <f t="shared" si="8"/>
        <v>4.0860000000000003</v>
      </c>
      <c r="G95" s="122">
        <f t="shared" si="9"/>
        <v>1.5396161618829996E-2</v>
      </c>
      <c r="H95" s="128">
        <f t="shared" si="10"/>
        <v>2331.2560000000003</v>
      </c>
      <c r="I95" s="122">
        <f t="shared" si="11"/>
        <v>9.9386074149964573E-2</v>
      </c>
      <c r="J95" s="128">
        <f t="shared" si="12"/>
        <v>101.68230758662816</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1.5226053639846745E-2</v>
      </c>
      <c r="F96" s="128">
        <f t="shared" si="8"/>
        <v>3.9740000000000002</v>
      </c>
      <c r="G96" s="122">
        <f t="shared" si="9"/>
        <v>1.4301496519568347E-2</v>
      </c>
      <c r="H96" s="128">
        <f t="shared" si="10"/>
        <v>2165.5039999999999</v>
      </c>
      <c r="I96" s="122">
        <f t="shared" si="11"/>
        <v>0.26622247731985599</v>
      </c>
      <c r="J96" s="128">
        <f t="shared" si="12"/>
        <v>106.46475785952435</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1.1628352490421458E-2</v>
      </c>
      <c r="F97" s="128">
        <f t="shared" si="8"/>
        <v>3.0350000000000006</v>
      </c>
      <c r="G97" s="122">
        <f t="shared" si="9"/>
        <v>1.1988845447701065E-2</v>
      </c>
      <c r="H97" s="128">
        <f t="shared" si="10"/>
        <v>1815.327</v>
      </c>
      <c r="I97" s="122">
        <f t="shared" si="11"/>
        <v>-8.9274666509291958E-2</v>
      </c>
      <c r="J97" s="128">
        <f t="shared" si="12"/>
        <v>96.993096967909167</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3.8007662835249042E-3</v>
      </c>
      <c r="F98" s="128">
        <f t="shared" si="8"/>
        <v>0.99199999999999999</v>
      </c>
      <c r="G98" s="122">
        <f t="shared" si="9"/>
        <v>3.9721235256046181E-3</v>
      </c>
      <c r="H98" s="128">
        <f t="shared" si="10"/>
        <v>601.45100000000002</v>
      </c>
      <c r="I98" s="122">
        <f t="shared" si="11"/>
        <v>-0.17224452646535762</v>
      </c>
      <c r="J98" s="128">
        <f t="shared" si="12"/>
        <v>95.686004199639513</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1.8544061302681993E-3</v>
      </c>
      <c r="F99" s="128">
        <f t="shared" si="8"/>
        <v>0.48400000000000004</v>
      </c>
      <c r="G99" s="122">
        <f t="shared" si="9"/>
        <v>1.8095999154657968E-3</v>
      </c>
      <c r="H99" s="128">
        <f t="shared" si="10"/>
        <v>274.00600000000003</v>
      </c>
      <c r="I99" s="122">
        <f t="shared" si="11"/>
        <v>-0.18830733653145182</v>
      </c>
      <c r="J99" s="128">
        <f t="shared" si="12"/>
        <v>102.4760287851179</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0.9688659003831418</v>
      </c>
      <c r="F100" s="128">
        <f t="shared" si="8"/>
        <v>252.874</v>
      </c>
      <c r="G100" s="122">
        <f t="shared" si="9"/>
        <v>0.96669773078497934</v>
      </c>
      <c r="H100" s="128">
        <f t="shared" si="10"/>
        <v>146375.43700000001</v>
      </c>
      <c r="I100" s="122">
        <f t="shared" si="11"/>
        <v>0.28260983789683869</v>
      </c>
      <c r="J100" s="128">
        <f t="shared" si="12"/>
        <v>100.22428619920333</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2.3049808429118777E-2</v>
      </c>
      <c r="F101" s="128">
        <f t="shared" si="8"/>
        <v>6.0160000000000009</v>
      </c>
      <c r="G101" s="122">
        <f t="shared" si="9"/>
        <v>2.4247163481224163E-2</v>
      </c>
      <c r="H101" s="128">
        <f t="shared" si="10"/>
        <v>3671.4570000000003</v>
      </c>
      <c r="I101" s="122">
        <f t="shared" si="11"/>
        <v>-0.1687593128888534</v>
      </c>
      <c r="J101" s="128">
        <f t="shared" si="12"/>
        <v>95.061875781748412</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5.0191570881226062E-3</v>
      </c>
      <c r="F102" s="128">
        <f t="shared" si="8"/>
        <v>1.3100000000000003</v>
      </c>
      <c r="G102" s="122">
        <f t="shared" si="9"/>
        <v>5.876381936097427E-3</v>
      </c>
      <c r="H102" s="128">
        <f t="shared" si="10"/>
        <v>889.79000000000019</v>
      </c>
      <c r="I102" s="122">
        <f t="shared" si="11"/>
        <v>-0.47634509433229011</v>
      </c>
      <c r="J102" s="128">
        <f t="shared" si="12"/>
        <v>85.412370106356406</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1.78544061302682E-3</v>
      </c>
      <c r="F103" s="128">
        <f t="shared" si="8"/>
        <v>0.46600000000000003</v>
      </c>
      <c r="G103" s="122">
        <f t="shared" si="9"/>
        <v>1.8053401841260619E-3</v>
      </c>
      <c r="H103" s="128">
        <f t="shared" si="10"/>
        <v>273.36100000000005</v>
      </c>
      <c r="I103" s="122">
        <f t="shared" si="11"/>
        <v>-2.8348232940881766E-2</v>
      </c>
      <c r="J103" s="128">
        <f t="shared" si="12"/>
        <v>98.897738427681702</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0.26100000000000001</v>
      </c>
      <c r="G104" s="122">
        <f t="shared" si="9"/>
        <v>1.0003764413742092E-3</v>
      </c>
      <c r="H104" s="128">
        <f t="shared" si="10"/>
        <v>151.47499999999999</v>
      </c>
      <c r="I104" s="122">
        <f t="shared" si="11"/>
        <v>-0.1589780896284336</v>
      </c>
      <c r="J104" s="128">
        <f t="shared" si="12"/>
        <v>99.962370028057435</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0.19750574712643681</v>
      </c>
      <c r="F107" s="128">
        <f t="shared" si="8"/>
        <v>51.549000000000007</v>
      </c>
      <c r="G107" s="122">
        <f t="shared" si="9"/>
        <v>0.1726624641720271</v>
      </c>
      <c r="H107" s="128">
        <f t="shared" si="10"/>
        <v>26144.204999999998</v>
      </c>
      <c r="I107" s="122">
        <f t="shared" si="11"/>
        <v>0.43444714341491852</v>
      </c>
      <c r="J107" s="128">
        <f t="shared" si="12"/>
        <v>114.38835190586522</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0.16980842911877395</v>
      </c>
      <c r="F108" s="128">
        <f t="shared" si="8"/>
        <v>44.32</v>
      </c>
      <c r="G108" s="122">
        <f t="shared" si="9"/>
        <v>0.14815356826797341</v>
      </c>
      <c r="H108" s="128">
        <f t="shared" si="10"/>
        <v>22433.116999999998</v>
      </c>
      <c r="I108" s="122">
        <f t="shared" si="11"/>
        <v>0.52979254665610154</v>
      </c>
      <c r="J108" s="128">
        <f t="shared" si="12"/>
        <v>114.61649631795045</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0.17099233716475101</v>
      </c>
      <c r="F109" s="128">
        <f t="shared" si="8"/>
        <v>44.629000000000012</v>
      </c>
      <c r="G109" s="122">
        <f t="shared" si="9"/>
        <v>0.14999097861548827</v>
      </c>
      <c r="H109" s="128">
        <f t="shared" si="10"/>
        <v>22711.334000000003</v>
      </c>
      <c r="I109" s="122">
        <f t="shared" si="11"/>
        <v>0.37242287740540253</v>
      </c>
      <c r="J109" s="128">
        <f t="shared" si="12"/>
        <v>114.00174780051347</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0.11239463601532569</v>
      </c>
      <c r="F110" s="128">
        <f t="shared" si="8"/>
        <v>29.335000000000004</v>
      </c>
      <c r="G110" s="122">
        <f t="shared" si="9"/>
        <v>0.10072059464528656</v>
      </c>
      <c r="H110" s="128">
        <f t="shared" si="10"/>
        <v>15250.911</v>
      </c>
      <c r="I110" s="122">
        <f t="shared" si="11"/>
        <v>0.29750266070627424</v>
      </c>
      <c r="J110" s="128">
        <f t="shared" si="12"/>
        <v>111.59052069852473</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0.23213026819923374</v>
      </c>
      <c r="F111" s="128">
        <f t="shared" si="8"/>
        <v>60.586000000000006</v>
      </c>
      <c r="G111" s="122">
        <f t="shared" si="9"/>
        <v>0.21536804078775315</v>
      </c>
      <c r="H111" s="128">
        <f t="shared" si="10"/>
        <v>32610.598000000005</v>
      </c>
      <c r="I111" s="122">
        <f t="shared" si="11"/>
        <v>0.5358491593144048</v>
      </c>
      <c r="J111" s="128">
        <f t="shared" si="12"/>
        <v>107.78306166048095</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0.16232183908045977</v>
      </c>
      <c r="F112" s="128">
        <f t="shared" si="8"/>
        <v>42.366</v>
      </c>
      <c r="G112" s="122">
        <f t="shared" si="9"/>
        <v>0.1416263390085723</v>
      </c>
      <c r="H112" s="128">
        <f t="shared" si="10"/>
        <v>21444.777000000002</v>
      </c>
      <c r="I112" s="122">
        <f t="shared" si="11"/>
        <v>0.54558922284645583</v>
      </c>
      <c r="J112" s="128">
        <f t="shared" si="12"/>
        <v>114.61274803596726</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0.19411494252873568</v>
      </c>
      <c r="F113" s="128">
        <f t="shared" si="8"/>
        <v>50.664000000000009</v>
      </c>
      <c r="G113" s="122">
        <f t="shared" si="9"/>
        <v>0.1740647016867215</v>
      </c>
      <c r="H113" s="128">
        <f t="shared" si="10"/>
        <v>26356.528999999995</v>
      </c>
      <c r="I113" s="122">
        <f t="shared" si="11"/>
        <v>0.37188736190577837</v>
      </c>
      <c r="J113" s="128">
        <f t="shared" si="12"/>
        <v>111.51884365280461</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0.12724137931034482</v>
      </c>
      <c r="F114" s="128">
        <f t="shared" si="8"/>
        <v>33.21</v>
      </c>
      <c r="G114" s="122">
        <f t="shared" si="9"/>
        <v>0.11057459483020511</v>
      </c>
      <c r="H114" s="128">
        <f t="shared" si="10"/>
        <v>16742.983999999997</v>
      </c>
      <c r="I114" s="122">
        <f t="shared" si="11"/>
        <v>0.39683971641207239</v>
      </c>
      <c r="J114" s="128">
        <f t="shared" si="12"/>
        <v>115.07288767888564</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0.22239080459770114</v>
      </c>
      <c r="F115" s="128">
        <f t="shared" si="8"/>
        <v>58.043999999999997</v>
      </c>
      <c r="G115" s="122">
        <f t="shared" si="9"/>
        <v>0.20138220026681111</v>
      </c>
      <c r="H115" s="128">
        <f t="shared" si="10"/>
        <v>30492.890000000003</v>
      </c>
      <c r="I115" s="122">
        <f t="shared" si="11"/>
        <v>0.48013638215295845</v>
      </c>
      <c r="J115" s="128">
        <f t="shared" si="12"/>
        <v>110.4322051815184</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0.19284674329501914</v>
      </c>
      <c r="F116" s="128">
        <f t="shared" si="8"/>
        <v>50.332999999999991</v>
      </c>
      <c r="G116" s="122">
        <f t="shared" si="9"/>
        <v>0.17066140749448547</v>
      </c>
      <c r="H116" s="128">
        <f t="shared" si="10"/>
        <v>25841.208999999999</v>
      </c>
      <c r="I116" s="122">
        <f t="shared" si="11"/>
        <v>0.50916730445463143</v>
      </c>
      <c r="J116" s="128">
        <f t="shared" si="12"/>
        <v>112.99962078494549</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0.11953256704980843</v>
      </c>
      <c r="F117" s="128">
        <f t="shared" si="8"/>
        <v>31.198</v>
      </c>
      <c r="G117" s="122">
        <f t="shared" si="9"/>
        <v>9.6739951657002457E-2</v>
      </c>
      <c r="H117" s="128">
        <f t="shared" si="10"/>
        <v>14648.169999999998</v>
      </c>
      <c r="I117" s="122">
        <f t="shared" si="11"/>
        <v>0.51116498814546552</v>
      </c>
      <c r="J117" s="128">
        <f t="shared" si="12"/>
        <v>123.56070579156233</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0.16653639846743298</v>
      </c>
      <c r="F118" s="128">
        <f t="shared" si="8"/>
        <v>43.466000000000008</v>
      </c>
      <c r="G118" s="122">
        <f t="shared" si="9"/>
        <v>0.14972517137988878</v>
      </c>
      <c r="H118" s="128">
        <f t="shared" si="10"/>
        <v>22671.085999999999</v>
      </c>
      <c r="I118" s="122">
        <f t="shared" si="11"/>
        <v>0.55642271129381593</v>
      </c>
      <c r="J118" s="128">
        <f t="shared" si="12"/>
        <v>111.22805666716526</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0.10301915708812262</v>
      </c>
      <c r="F119" s="128">
        <f t="shared" si="8"/>
        <v>26.888000000000005</v>
      </c>
      <c r="G119" s="122">
        <f t="shared" si="9"/>
        <v>8.0834583735090934E-2</v>
      </c>
      <c r="H119" s="128">
        <f t="shared" si="10"/>
        <v>12239.811</v>
      </c>
      <c r="I119" s="122">
        <f t="shared" si="11"/>
        <v>0.59274137566844975</v>
      </c>
      <c r="J119" s="128">
        <f t="shared" si="12"/>
        <v>127.44440847958643</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0.41767049808429119</v>
      </c>
      <c r="F120" s="128">
        <f t="shared" si="8"/>
        <v>109.012</v>
      </c>
      <c r="G120" s="122">
        <f t="shared" si="9"/>
        <v>0.36752873502489797</v>
      </c>
      <c r="H120" s="128">
        <f t="shared" si="10"/>
        <v>55650.466</v>
      </c>
      <c r="I120" s="122">
        <f t="shared" si="11"/>
        <v>0.47355615684388508</v>
      </c>
      <c r="J120" s="128">
        <f t="shared" si="12"/>
        <v>113.64295040930512</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0.17346743295019162</v>
      </c>
      <c r="F121" s="128">
        <f t="shared" si="8"/>
        <v>45.275000000000013</v>
      </c>
      <c r="G121" s="122">
        <f t="shared" si="9"/>
        <v>0.1485307889418695</v>
      </c>
      <c r="H121" s="128">
        <f t="shared" si="10"/>
        <v>22490.234999999997</v>
      </c>
      <c r="I121" s="122">
        <f t="shared" si="11"/>
        <v>0.27526800418907948</v>
      </c>
      <c r="J121" s="128">
        <f t="shared" si="12"/>
        <v>116.7888719813382</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0.30186206896551732</v>
      </c>
      <c r="F122" s="128">
        <f t="shared" si="8"/>
        <v>78.786000000000016</v>
      </c>
      <c r="G122" s="122">
        <f t="shared" si="9"/>
        <v>0.26497111307770543</v>
      </c>
      <c r="H122" s="128">
        <f t="shared" si="10"/>
        <v>40121.396000000001</v>
      </c>
      <c r="I122" s="122">
        <f t="shared" si="11"/>
        <v>0.4224609119227743</v>
      </c>
      <c r="J122" s="128">
        <f t="shared" si="12"/>
        <v>113.92263309736457</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0.5643984674329503</v>
      </c>
      <c r="F123" s="128">
        <f t="shared" si="8"/>
        <v>147.30800000000002</v>
      </c>
      <c r="G123" s="122">
        <f t="shared" si="9"/>
        <v>0.63796299647333876</v>
      </c>
      <c r="H123" s="128">
        <f t="shared" si="10"/>
        <v>96599.081000000006</v>
      </c>
      <c r="I123" s="122">
        <f t="shared" si="11"/>
        <v>-0.64448027286232479</v>
      </c>
      <c r="J123" s="128">
        <f t="shared" si="12"/>
        <v>88.46884075611699</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0.33816475095785431</v>
      </c>
      <c r="F124" s="128">
        <f t="shared" si="8"/>
        <v>88.260999999999981</v>
      </c>
      <c r="G124" s="122">
        <f t="shared" si="9"/>
        <v>0.39407756673579108</v>
      </c>
      <c r="H124" s="128">
        <f t="shared" si="10"/>
        <v>59670.437000000013</v>
      </c>
      <c r="I124" s="122">
        <f t="shared" si="11"/>
        <v>-0.56294944150177462</v>
      </c>
      <c r="J124" s="128">
        <f t="shared" si="12"/>
        <v>85.811723250051557</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0.5976973180076629</v>
      </c>
      <c r="F125" s="128">
        <f t="shared" si="8"/>
        <v>155.99900000000002</v>
      </c>
      <c r="G125" s="122">
        <f t="shared" si="9"/>
        <v>0.64516404918833958</v>
      </c>
      <c r="H125" s="128">
        <f t="shared" si="10"/>
        <v>97689.45</v>
      </c>
      <c r="I125" s="122">
        <f t="shared" si="11"/>
        <v>-0.36603426435110004</v>
      </c>
      <c r="J125" s="128">
        <f t="shared" si="12"/>
        <v>92.6426881286406</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0.4290038314176246</v>
      </c>
      <c r="F126" s="128">
        <f t="shared" si="8"/>
        <v>111.97000000000003</v>
      </c>
      <c r="G126" s="122">
        <f t="shared" si="9"/>
        <v>0.4855498355545575</v>
      </c>
      <c r="H126" s="128">
        <f t="shared" si="10"/>
        <v>73520.984999999986</v>
      </c>
      <c r="I126" s="122">
        <f t="shared" si="11"/>
        <v>-0.55296797599119385</v>
      </c>
      <c r="J126" s="128">
        <f t="shared" si="12"/>
        <v>88.354232666488201</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5.3191570881226058E-2</v>
      </c>
      <c r="F127" s="128">
        <f t="shared" si="8"/>
        <v>13.883000000000001</v>
      </c>
      <c r="G127" s="122">
        <f t="shared" si="9"/>
        <v>6.5168500442483734E-2</v>
      </c>
      <c r="H127" s="128">
        <f t="shared" si="10"/>
        <v>9867.6840000000011</v>
      </c>
      <c r="I127" s="122">
        <f t="shared" si="11"/>
        <v>-0.38274970369490613</v>
      </c>
      <c r="J127" s="128">
        <f t="shared" si="12"/>
        <v>81.621597121406452</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3.1164750957854408E-2</v>
      </c>
      <c r="F128" s="128">
        <f t="shared" si="8"/>
        <v>8.1340000000000003</v>
      </c>
      <c r="G128" s="122">
        <f t="shared" si="9"/>
        <v>4.3300723824116025E-2</v>
      </c>
      <c r="H128" s="128">
        <f t="shared" si="10"/>
        <v>6556.509</v>
      </c>
      <c r="I128" s="122">
        <f t="shared" si="11"/>
        <v>-0.58815033763657676</v>
      </c>
      <c r="J128" s="128">
        <f t="shared" si="12"/>
        <v>71.972817554835942</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4.852873563218392E-2</v>
      </c>
      <c r="F129" s="128">
        <f t="shared" si="8"/>
        <v>12.666000000000002</v>
      </c>
      <c r="G129" s="122">
        <f t="shared" si="9"/>
        <v>6.3325866145372403E-2</v>
      </c>
      <c r="H129" s="128">
        <f t="shared" si="10"/>
        <v>9588.6759999999995</v>
      </c>
      <c r="I129" s="122">
        <f t="shared" si="11"/>
        <v>-0.55294325972177594</v>
      </c>
      <c r="J129" s="128">
        <f t="shared" si="12"/>
        <v>76.633354719191942</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0.14829501915708815</v>
      </c>
      <c r="F130" s="128">
        <f t="shared" si="8"/>
        <v>38.705000000000005</v>
      </c>
      <c r="G130" s="122">
        <f t="shared" si="9"/>
        <v>0.10636096104822415</v>
      </c>
      <c r="H130" s="128">
        <f t="shared" si="10"/>
        <v>16104.964000000004</v>
      </c>
      <c r="I130" s="122">
        <f t="shared" si="11"/>
        <v>0.54169751553600531</v>
      </c>
      <c r="J130" s="128">
        <f t="shared" si="12"/>
        <v>139.42617450574846</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9.7222222222222224E-2</v>
      </c>
      <c r="F131" s="128">
        <f t="shared" si="8"/>
        <v>25.375</v>
      </c>
      <c r="G131" s="122">
        <f t="shared" si="9"/>
        <v>0.10809993527850059</v>
      </c>
      <c r="H131" s="128">
        <f t="shared" si="10"/>
        <v>16368.276000000003</v>
      </c>
      <c r="I131" s="122">
        <f t="shared" si="11"/>
        <v>-0.63662858144568935</v>
      </c>
      <c r="J131" s="128">
        <f t="shared" si="12"/>
        <v>89.937354700302237</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0.94701149425287356</v>
      </c>
      <c r="F132" s="128">
        <f t="shared" si="8"/>
        <v>247.17</v>
      </c>
      <c r="G132" s="122">
        <f t="shared" si="9"/>
        <v>0.93482229325443489</v>
      </c>
      <c r="H132" s="128">
        <f t="shared" si="10"/>
        <v>141548.92200000002</v>
      </c>
      <c r="I132" s="122">
        <f t="shared" si="11"/>
        <v>0.38424441960957023</v>
      </c>
      <c r="J132" s="128">
        <f t="shared" si="12"/>
        <v>101.30390568200977</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0.96893869731800752</v>
      </c>
      <c r="F133" s="128">
        <f t="shared" si="8"/>
        <v>252.89299999999997</v>
      </c>
      <c r="G133" s="122">
        <f t="shared" si="9"/>
        <v>0.95671005428680866</v>
      </c>
      <c r="H133" s="128">
        <f t="shared" si="10"/>
        <v>144863.12299999999</v>
      </c>
      <c r="I133" s="122">
        <f t="shared" si="11"/>
        <v>0.58953924648041789</v>
      </c>
      <c r="J133" s="128">
        <f t="shared" si="12"/>
        <v>101.27819739913937</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0.95183524904214556</v>
      </c>
      <c r="F134" s="128">
        <f t="shared" si="8"/>
        <v>248.429</v>
      </c>
      <c r="G134" s="122">
        <f t="shared" si="9"/>
        <v>0.93638569390693316</v>
      </c>
      <c r="H134" s="128">
        <f t="shared" si="10"/>
        <v>141785.649</v>
      </c>
      <c r="I134" s="122">
        <f t="shared" si="11"/>
        <v>0.55303475395963753</v>
      </c>
      <c r="J134" s="128">
        <f t="shared" si="12"/>
        <v>101.64991362381363</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0.85093103448275853</v>
      </c>
      <c r="F135" s="128">
        <f t="shared" si="8"/>
        <v>222.09299999999999</v>
      </c>
      <c r="G135" s="122">
        <f t="shared" si="9"/>
        <v>0.89352425074958064</v>
      </c>
      <c r="H135" s="128">
        <f t="shared" si="10"/>
        <v>135295.655</v>
      </c>
      <c r="I135" s="122">
        <f t="shared" si="11"/>
        <v>-0.54259586007321281</v>
      </c>
      <c r="J135" s="128">
        <f t="shared" si="12"/>
        <v>95.233121403130312</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0.90277777777777779</v>
      </c>
      <c r="F136" s="128">
        <f t="shared" si="8"/>
        <v>235.625</v>
      </c>
      <c r="G136" s="122">
        <f t="shared" si="9"/>
        <v>0.89189968828012534</v>
      </c>
      <c r="H136" s="128">
        <f t="shared" si="10"/>
        <v>135049.66700000002</v>
      </c>
      <c r="I136" s="122">
        <f t="shared" si="11"/>
        <v>0.63231774776684924</v>
      </c>
      <c r="J136" s="128">
        <f t="shared" si="12"/>
        <v>101.21965391855096</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0.26682375478927201</v>
      </c>
      <c r="F137" s="128">
        <f t="shared" ref="F137:F200" si="14">SUMPRODUCT($K$2:$AI$2,$K137:$AI137)</f>
        <v>69.640999999999991</v>
      </c>
      <c r="G137" s="122">
        <f t="shared" ref="G137:G200" si="15">SUMPRODUCT($K$3:$AI$3,$K137:$AI137)/$J$3</f>
        <v>0.18855193570117157</v>
      </c>
      <c r="H137" s="128">
        <f t="shared" ref="H137:H200" si="16">SUMPRODUCT($K$3:$AI$3,$K137:$AI137)</f>
        <v>28550.156999999996</v>
      </c>
      <c r="I137" s="122">
        <f t="shared" ref="I137:I200" si="17">CORREL($K$4:$AI$4,$K137:$AI137)</f>
        <v>0.49289135092858288</v>
      </c>
      <c r="J137" s="128">
        <f t="shared" si="12"/>
        <v>141.51207400604483</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0.10668965517241381</v>
      </c>
      <c r="F138" s="128">
        <f t="shared" si="14"/>
        <v>27.846000000000004</v>
      </c>
      <c r="G138" s="122">
        <f t="shared" si="15"/>
        <v>0.1076300505884373</v>
      </c>
      <c r="H138" s="128">
        <f t="shared" si="16"/>
        <v>16297.127</v>
      </c>
      <c r="I138" s="122">
        <f t="shared" si="17"/>
        <v>-0.14603754150681955</v>
      </c>
      <c r="J138" s="128">
        <f t="shared" ref="J138:J201" si="18">$E138/$G138*100</f>
        <v>99.126270580676916</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0.13418773946360155</v>
      </c>
      <c r="F139" s="128">
        <f t="shared" si="14"/>
        <v>35.023000000000003</v>
      </c>
      <c r="G139" s="122">
        <f t="shared" si="15"/>
        <v>0.11453001624641719</v>
      </c>
      <c r="H139" s="128">
        <f t="shared" si="16"/>
        <v>17341.905999999999</v>
      </c>
      <c r="I139" s="122">
        <f t="shared" si="17"/>
        <v>-1.4818845173848514E-2</v>
      </c>
      <c r="J139" s="128">
        <f t="shared" si="18"/>
        <v>117.16381771472884</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0.11269348659003831</v>
      </c>
      <c r="F140" s="128">
        <f t="shared" si="14"/>
        <v>29.412999999999997</v>
      </c>
      <c r="G140" s="122">
        <f t="shared" si="15"/>
        <v>6.3700167747559724E-2</v>
      </c>
      <c r="H140" s="128">
        <f t="shared" si="16"/>
        <v>9645.351999999999</v>
      </c>
      <c r="I140" s="122">
        <f t="shared" si="17"/>
        <v>0.51844930930243061</v>
      </c>
      <c r="J140" s="128">
        <f t="shared" si="18"/>
        <v>176.91238590867832</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0.73325287356321855</v>
      </c>
      <c r="F141" s="128">
        <f t="shared" si="14"/>
        <v>191.37900000000005</v>
      </c>
      <c r="G141" s="122">
        <f t="shared" si="15"/>
        <v>0.81146559854178513</v>
      </c>
      <c r="H141" s="128">
        <f t="shared" si="16"/>
        <v>122870.49800000002</v>
      </c>
      <c r="I141" s="122">
        <f t="shared" si="17"/>
        <v>-0.4928778829121489</v>
      </c>
      <c r="J141" s="128">
        <f t="shared" si="18"/>
        <v>90.361547659060847</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0.8933103448275862</v>
      </c>
      <c r="F142" s="128">
        <f t="shared" si="14"/>
        <v>233.154</v>
      </c>
      <c r="G142" s="122">
        <f t="shared" si="15"/>
        <v>0.89237032585293685</v>
      </c>
      <c r="H142" s="128">
        <f t="shared" si="16"/>
        <v>135120.93</v>
      </c>
      <c r="I142" s="122">
        <f t="shared" si="17"/>
        <v>0.14556148522718038</v>
      </c>
      <c r="J142" s="128">
        <f t="shared" si="18"/>
        <v>100.10533955998042</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0.8655134099616858</v>
      </c>
      <c r="F143" s="128">
        <f t="shared" si="14"/>
        <v>225.899</v>
      </c>
      <c r="G143" s="122">
        <f t="shared" si="15"/>
        <v>0.88547150272754882</v>
      </c>
      <c r="H143" s="128">
        <f t="shared" si="16"/>
        <v>134076.32399999999</v>
      </c>
      <c r="I143" s="122">
        <f t="shared" si="17"/>
        <v>1.4377442649147747E-2</v>
      </c>
      <c r="J143" s="128">
        <f t="shared" si="18"/>
        <v>97.746049115710051</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0.88690421455938706</v>
      </c>
      <c r="F144" s="128">
        <f t="shared" si="14"/>
        <v>231.48200000000003</v>
      </c>
      <c r="G144" s="122">
        <f t="shared" si="15"/>
        <v>0.93639698054392495</v>
      </c>
      <c r="H144" s="128">
        <f t="shared" si="16"/>
        <v>141787.35800000004</v>
      </c>
      <c r="I144" s="122">
        <f t="shared" si="17"/>
        <v>-0.52034318724385054</v>
      </c>
      <c r="J144" s="128">
        <f t="shared" si="18"/>
        <v>94.714553014065785</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8.5425287356321836E-2</v>
      </c>
      <c r="F145" s="128">
        <f t="shared" si="14"/>
        <v>22.295999999999999</v>
      </c>
      <c r="G145" s="122">
        <f t="shared" si="15"/>
        <v>6.5280706388936585E-2</v>
      </c>
      <c r="H145" s="128">
        <f t="shared" si="16"/>
        <v>9884.6740000000009</v>
      </c>
      <c r="I145" s="122">
        <f t="shared" si="17"/>
        <v>0.56370199579094926</v>
      </c>
      <c r="J145" s="128">
        <f t="shared" si="18"/>
        <v>130.85839918362041</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0.12896168582375481</v>
      </c>
      <c r="F146" s="128">
        <f t="shared" si="14"/>
        <v>33.659000000000006</v>
      </c>
      <c r="G146" s="122">
        <f t="shared" si="15"/>
        <v>0.10651749461754875</v>
      </c>
      <c r="H146" s="128">
        <f t="shared" si="16"/>
        <v>16128.665999999997</v>
      </c>
      <c r="I146" s="122">
        <f t="shared" si="17"/>
        <v>0.44467376815314208</v>
      </c>
      <c r="J146" s="128">
        <f t="shared" si="18"/>
        <v>121.07089665110126</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0.12585823754789274</v>
      </c>
      <c r="F147" s="128">
        <f t="shared" si="14"/>
        <v>32.849000000000004</v>
      </c>
      <c r="G147" s="122">
        <f t="shared" si="15"/>
        <v>9.8011035676075511E-2</v>
      </c>
      <c r="H147" s="128">
        <f t="shared" si="16"/>
        <v>14840.635000000002</v>
      </c>
      <c r="I147" s="122">
        <f t="shared" si="17"/>
        <v>0.48798383792546618</v>
      </c>
      <c r="J147" s="128">
        <f t="shared" si="18"/>
        <v>128.41231263370346</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4.725670498084291E-2</v>
      </c>
      <c r="F148" s="128">
        <f t="shared" si="14"/>
        <v>12.334</v>
      </c>
      <c r="G148" s="122">
        <f t="shared" si="15"/>
        <v>4.2904198972381097E-2</v>
      </c>
      <c r="H148" s="128">
        <f t="shared" si="16"/>
        <v>6496.4680000000008</v>
      </c>
      <c r="I148" s="122">
        <f t="shared" si="17"/>
        <v>0.42198242175594081</v>
      </c>
      <c r="J148" s="128">
        <f t="shared" si="18"/>
        <v>110.14470870616573</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0.10004214559386972</v>
      </c>
      <c r="F149" s="128">
        <f t="shared" si="14"/>
        <v>26.110999999999997</v>
      </c>
      <c r="G149" s="122">
        <f t="shared" si="15"/>
        <v>8.5142552404601834E-2</v>
      </c>
      <c r="H149" s="128">
        <f t="shared" si="16"/>
        <v>12892.115000000002</v>
      </c>
      <c r="I149" s="122">
        <f t="shared" si="17"/>
        <v>0.57746870577209819</v>
      </c>
      <c r="J149" s="128">
        <f t="shared" si="18"/>
        <v>117.49958483563452</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0.4415900383141762</v>
      </c>
      <c r="F150" s="128">
        <f t="shared" si="14"/>
        <v>115.255</v>
      </c>
      <c r="G150" s="122">
        <f t="shared" si="15"/>
        <v>0.3868898809916918</v>
      </c>
      <c r="H150" s="128">
        <f t="shared" si="16"/>
        <v>58582.09199999999</v>
      </c>
      <c r="I150" s="122">
        <f t="shared" si="17"/>
        <v>0.49932787310309135</v>
      </c>
      <c r="J150" s="128">
        <f t="shared" si="18"/>
        <v>114.13843060001329</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0.44504597701149418</v>
      </c>
      <c r="F151" s="128">
        <f t="shared" si="14"/>
        <v>116.15699999999998</v>
      </c>
      <c r="G151" s="122">
        <f t="shared" si="15"/>
        <v>0.4040486798134964</v>
      </c>
      <c r="H151" s="128">
        <f t="shared" si="16"/>
        <v>61180.243000000002</v>
      </c>
      <c r="I151" s="122">
        <f t="shared" si="17"/>
        <v>0.49287294233030787</v>
      </c>
      <c r="J151" s="128">
        <f t="shared" si="18"/>
        <v>110.14662322790451</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0.52063601532567061</v>
      </c>
      <c r="F152" s="128">
        <f t="shared" si="14"/>
        <v>135.88600000000002</v>
      </c>
      <c r="G152" s="122">
        <f t="shared" si="15"/>
        <v>0.44650475504893739</v>
      </c>
      <c r="H152" s="128">
        <f t="shared" si="16"/>
        <v>67608.857000000004</v>
      </c>
      <c r="I152" s="122">
        <f t="shared" si="17"/>
        <v>0.62458883113582409</v>
      </c>
      <c r="J152" s="128">
        <f t="shared" si="18"/>
        <v>116.6025690518365</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0.38969348659003827</v>
      </c>
      <c r="F153" s="128">
        <f t="shared" si="14"/>
        <v>101.71</v>
      </c>
      <c r="G153" s="122">
        <f t="shared" si="15"/>
        <v>0.37669096804871283</v>
      </c>
      <c r="H153" s="128">
        <f t="shared" si="16"/>
        <v>57037.792999999998</v>
      </c>
      <c r="I153" s="122">
        <f t="shared" si="17"/>
        <v>0.25877471351858344</v>
      </c>
      <c r="J153" s="128">
        <f t="shared" si="18"/>
        <v>103.45177337505049</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0.5194827586206896</v>
      </c>
      <c r="F154" s="128">
        <f t="shared" si="14"/>
        <v>135.58499999999998</v>
      </c>
      <c r="G154" s="122">
        <f t="shared" si="15"/>
        <v>0.46507040114121173</v>
      </c>
      <c r="H154" s="128">
        <f t="shared" si="16"/>
        <v>70420.03</v>
      </c>
      <c r="I154" s="122">
        <f t="shared" si="17"/>
        <v>0.52101773743532998</v>
      </c>
      <c r="J154" s="128">
        <f t="shared" si="18"/>
        <v>111.69981089872807</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0.473360153256705</v>
      </c>
      <c r="F155" s="128">
        <f t="shared" si="14"/>
        <v>123.54700000000001</v>
      </c>
      <c r="G155" s="122">
        <f t="shared" si="15"/>
        <v>0.54827043019984423</v>
      </c>
      <c r="H155" s="128">
        <f t="shared" si="16"/>
        <v>83018.012000000017</v>
      </c>
      <c r="I155" s="122">
        <f t="shared" si="17"/>
        <v>-0.53664413844022907</v>
      </c>
      <c r="J155" s="128">
        <f t="shared" si="18"/>
        <v>86.336983937683001</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0.42609195402298855</v>
      </c>
      <c r="F156" s="128">
        <f t="shared" si="14"/>
        <v>111.21000000000001</v>
      </c>
      <c r="G156" s="122">
        <f t="shared" si="15"/>
        <v>0.48945253536567634</v>
      </c>
      <c r="H156" s="128">
        <f t="shared" si="16"/>
        <v>74111.923999999985</v>
      </c>
      <c r="I156" s="122">
        <f t="shared" si="17"/>
        <v>-0.49012573013587052</v>
      </c>
      <c r="J156" s="128">
        <f t="shared" si="18"/>
        <v>87.05480577491538</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0.35364750957854396</v>
      </c>
      <c r="F157" s="128">
        <f t="shared" si="14"/>
        <v>92.301999999999978</v>
      </c>
      <c r="G157" s="122">
        <f t="shared" si="15"/>
        <v>0.45547487088721278</v>
      </c>
      <c r="H157" s="128">
        <f t="shared" si="16"/>
        <v>68967.093999999983</v>
      </c>
      <c r="I157" s="122">
        <f t="shared" si="17"/>
        <v>-0.60078079459234013</v>
      </c>
      <c r="J157" s="128">
        <f t="shared" si="18"/>
        <v>77.643692810029052</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0.56336398467432958</v>
      </c>
      <c r="F158" s="128">
        <f t="shared" si="14"/>
        <v>147.03800000000001</v>
      </c>
      <c r="G158" s="122">
        <f t="shared" si="15"/>
        <v>0.58035025558388043</v>
      </c>
      <c r="H158" s="128">
        <f t="shared" si="16"/>
        <v>87875.475000000006</v>
      </c>
      <c r="I158" s="122">
        <f t="shared" si="17"/>
        <v>-0.32752375489207275</v>
      </c>
      <c r="J158" s="128">
        <f t="shared" si="18"/>
        <v>97.073100124258374</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0.38036398467432952</v>
      </c>
      <c r="F159" s="128">
        <f t="shared" si="14"/>
        <v>99.275000000000006</v>
      </c>
      <c r="G159" s="122">
        <f t="shared" si="15"/>
        <v>0.44972781967797754</v>
      </c>
      <c r="H159" s="128">
        <f t="shared" si="16"/>
        <v>68096.887000000002</v>
      </c>
      <c r="I159" s="122">
        <f t="shared" si="17"/>
        <v>-0.54606810070662348</v>
      </c>
      <c r="J159" s="128">
        <f t="shared" si="18"/>
        <v>84.576485605601363</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6.2586206896551727E-2</v>
      </c>
      <c r="F160" s="128">
        <f t="shared" si="14"/>
        <v>16.335000000000001</v>
      </c>
      <c r="G160" s="122">
        <f t="shared" si="15"/>
        <v>5.244063453486375E-2</v>
      </c>
      <c r="H160" s="128">
        <f t="shared" si="16"/>
        <v>7940.4559999999992</v>
      </c>
      <c r="I160" s="122">
        <f t="shared" si="17"/>
        <v>0.37031556426890105</v>
      </c>
      <c r="J160" s="128">
        <f t="shared" si="18"/>
        <v>119.34677650580861</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0.1642413793103448</v>
      </c>
      <c r="F161" s="128">
        <f t="shared" si="14"/>
        <v>42.86699999999999</v>
      </c>
      <c r="G161" s="122">
        <f t="shared" si="15"/>
        <v>0.15387029283176373</v>
      </c>
      <c r="H161" s="128">
        <f t="shared" si="16"/>
        <v>23298.732</v>
      </c>
      <c r="I161" s="122">
        <f t="shared" si="17"/>
        <v>0.17410137871893713</v>
      </c>
      <c r="J161" s="128">
        <f t="shared" si="18"/>
        <v>106.74014865879305</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8.4639846743295014E-2</v>
      </c>
      <c r="F162" s="128">
        <f t="shared" si="14"/>
        <v>22.090999999999998</v>
      </c>
      <c r="G162" s="122">
        <f t="shared" si="15"/>
        <v>7.2868919150959596E-2</v>
      </c>
      <c r="H162" s="128">
        <f t="shared" si="16"/>
        <v>11033.665999999999</v>
      </c>
      <c r="I162" s="122">
        <f t="shared" si="17"/>
        <v>0.11645914373047553</v>
      </c>
      <c r="J162" s="128">
        <f t="shared" si="18"/>
        <v>116.15356413884781</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0.14848275862068966</v>
      </c>
      <c r="F163" s="128">
        <f t="shared" si="14"/>
        <v>38.753999999999998</v>
      </c>
      <c r="G163" s="122">
        <f t="shared" si="15"/>
        <v>0.11896888745063336</v>
      </c>
      <c r="H163" s="128">
        <f t="shared" si="16"/>
        <v>18014.031000000003</v>
      </c>
      <c r="I163" s="122">
        <f t="shared" si="17"/>
        <v>0.18444355616426816</v>
      </c>
      <c r="J163" s="128">
        <f t="shared" si="18"/>
        <v>124.80805847856919</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0.18824137931034482</v>
      </c>
      <c r="F164" s="128">
        <f t="shared" si="14"/>
        <v>49.131</v>
      </c>
      <c r="G164" s="122">
        <f t="shared" si="15"/>
        <v>0.18424111400229828</v>
      </c>
      <c r="H164" s="128">
        <f t="shared" si="16"/>
        <v>27897.421000000002</v>
      </c>
      <c r="I164" s="122">
        <f t="shared" si="17"/>
        <v>-9.1030408274199531E-2</v>
      </c>
      <c r="J164" s="128">
        <f t="shared" si="18"/>
        <v>102.17121207158823</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0.18527969348658999</v>
      </c>
      <c r="F165" s="128">
        <f t="shared" si="14"/>
        <v>48.35799999999999</v>
      </c>
      <c r="G165" s="122">
        <f t="shared" si="15"/>
        <v>0.20902672073333423</v>
      </c>
      <c r="H165" s="128">
        <f t="shared" si="16"/>
        <v>31650.408000000003</v>
      </c>
      <c r="I165" s="122">
        <f t="shared" si="17"/>
        <v>-0.15830121156575172</v>
      </c>
      <c r="J165" s="128">
        <f t="shared" si="18"/>
        <v>88.639238484232123</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9.0091954022988488E-2</v>
      </c>
      <c r="F166" s="128">
        <f t="shared" si="14"/>
        <v>23.513999999999996</v>
      </c>
      <c r="G166" s="122">
        <f t="shared" si="15"/>
        <v>0.11312736266494076</v>
      </c>
      <c r="H166" s="128">
        <f t="shared" si="16"/>
        <v>17129.519</v>
      </c>
      <c r="I166" s="122">
        <f t="shared" si="17"/>
        <v>-0.20300153128781803</v>
      </c>
      <c r="J166" s="128">
        <f t="shared" si="18"/>
        <v>79.637633107227771</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7.6333333333333336E-2</v>
      </c>
      <c r="F167" s="128">
        <f t="shared" si="14"/>
        <v>19.923000000000002</v>
      </c>
      <c r="G167" s="122">
        <f t="shared" si="15"/>
        <v>9.553313344516505E-2</v>
      </c>
      <c r="H167" s="128">
        <f t="shared" si="16"/>
        <v>14465.436000000002</v>
      </c>
      <c r="I167" s="122">
        <f t="shared" si="17"/>
        <v>-0.19150013970901833</v>
      </c>
      <c r="J167" s="128">
        <f t="shared" si="18"/>
        <v>79.902470044225879</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0.83025670498084292</v>
      </c>
      <c r="F168" s="128">
        <f t="shared" si="14"/>
        <v>216.697</v>
      </c>
      <c r="G168" s="122">
        <f t="shared" si="15"/>
        <v>0.83793161315035203</v>
      </c>
      <c r="H168" s="128">
        <f t="shared" si="16"/>
        <v>126877.929</v>
      </c>
      <c r="I168" s="122">
        <f t="shared" si="17"/>
        <v>-0.2948778049482656</v>
      </c>
      <c r="J168" s="128">
        <f t="shared" si="18"/>
        <v>99.084065089673132</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5.9287356321839076E-2</v>
      </c>
      <c r="F169" s="128">
        <f t="shared" si="14"/>
        <v>15.473999999999998</v>
      </c>
      <c r="G169" s="122">
        <f t="shared" si="15"/>
        <v>4.9673585703152862E-2</v>
      </c>
      <c r="H169" s="128">
        <f t="shared" si="16"/>
        <v>7521.4750000000004</v>
      </c>
      <c r="I169" s="122">
        <f t="shared" si="17"/>
        <v>0.43330459854702907</v>
      </c>
      <c r="J169" s="128">
        <f t="shared" si="18"/>
        <v>119.35388895848527</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8.466283524904214E-2</v>
      </c>
      <c r="F170" s="128">
        <f t="shared" si="14"/>
        <v>22.096999999999998</v>
      </c>
      <c r="G170" s="122">
        <f t="shared" si="15"/>
        <v>8.4365914224200561E-2</v>
      </c>
      <c r="H170" s="128">
        <f t="shared" si="16"/>
        <v>12774.518</v>
      </c>
      <c r="I170" s="122">
        <f t="shared" si="17"/>
        <v>9.0225344717874592E-2</v>
      </c>
      <c r="J170" s="128">
        <f t="shared" si="18"/>
        <v>100.3519442983247</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2.6118773946360155E-2</v>
      </c>
      <c r="F171" s="128">
        <f t="shared" si="14"/>
        <v>6.8170000000000002</v>
      </c>
      <c r="G171" s="122">
        <f t="shared" si="15"/>
        <v>2.8239575215628251E-2</v>
      </c>
      <c r="H171" s="128">
        <f t="shared" si="16"/>
        <v>4275.9799999999987</v>
      </c>
      <c r="I171" s="122">
        <f t="shared" si="17"/>
        <v>6.9407616758467489E-2</v>
      </c>
      <c r="J171" s="128">
        <f t="shared" si="18"/>
        <v>92.489967525806094</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0.92289272030651326</v>
      </c>
      <c r="F172" s="128">
        <f t="shared" si="14"/>
        <v>240.87499999999997</v>
      </c>
      <c r="G172" s="122">
        <f t="shared" si="15"/>
        <v>0.93819355030445528</v>
      </c>
      <c r="H172" s="128">
        <f t="shared" si="16"/>
        <v>142059.391</v>
      </c>
      <c r="I172" s="122">
        <f t="shared" si="17"/>
        <v>0.13853464392211137</v>
      </c>
      <c r="J172" s="128">
        <f t="shared" si="18"/>
        <v>98.3691179721949</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1.2409961685823756E-2</v>
      </c>
      <c r="F173" s="128">
        <f t="shared" si="14"/>
        <v>3.2390000000000003</v>
      </c>
      <c r="G173" s="122">
        <f t="shared" si="15"/>
        <v>1.1796847138385132E-2</v>
      </c>
      <c r="H173" s="128">
        <f t="shared" si="16"/>
        <v>1786.2549999999999</v>
      </c>
      <c r="I173" s="122">
        <f t="shared" si="17"/>
        <v>-0.16822864708042992</v>
      </c>
      <c r="J173" s="128">
        <f t="shared" si="18"/>
        <v>105.19727466369928</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3.8896551724137932E-2</v>
      </c>
      <c r="F174" s="128">
        <f t="shared" si="14"/>
        <v>10.152000000000001</v>
      </c>
      <c r="G174" s="122">
        <f t="shared" si="15"/>
        <v>3.2166241794238472E-2</v>
      </c>
      <c r="H174" s="128">
        <f t="shared" si="16"/>
        <v>4870.5480000000007</v>
      </c>
      <c r="I174" s="122">
        <f t="shared" si="17"/>
        <v>-0.16745023079322852</v>
      </c>
      <c r="J174" s="128">
        <f t="shared" si="18"/>
        <v>120.92351967305355</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1.9578544061302681E-2</v>
      </c>
      <c r="F175" s="128">
        <f t="shared" si="14"/>
        <v>5.1100000000000003</v>
      </c>
      <c r="G175" s="122">
        <f t="shared" si="15"/>
        <v>1.2777311812334069E-2</v>
      </c>
      <c r="H175" s="128">
        <f t="shared" si="16"/>
        <v>1934.7150000000001</v>
      </c>
      <c r="I175" s="122">
        <f t="shared" si="17"/>
        <v>-6.0951146763851625E-2</v>
      </c>
      <c r="J175" s="128">
        <f t="shared" si="18"/>
        <v>153.22897608559035</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5.5708812260536408E-3</v>
      </c>
      <c r="F176" s="128">
        <f t="shared" si="14"/>
        <v>1.4540000000000002</v>
      </c>
      <c r="G176" s="122">
        <f t="shared" si="15"/>
        <v>4.8218507707141816E-3</v>
      </c>
      <c r="H176" s="128">
        <f t="shared" si="16"/>
        <v>730.11500000000001</v>
      </c>
      <c r="I176" s="122">
        <f t="shared" si="17"/>
        <v>-0.14270654232971283</v>
      </c>
      <c r="J176" s="128">
        <f t="shared" si="18"/>
        <v>115.53408620376109</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0.90311494252873581</v>
      </c>
      <c r="F177" s="128">
        <f t="shared" si="14"/>
        <v>235.71300000000005</v>
      </c>
      <c r="G177" s="122">
        <f t="shared" si="15"/>
        <v>0.91810912837311276</v>
      </c>
      <c r="H177" s="128">
        <f t="shared" si="16"/>
        <v>139018.24799999999</v>
      </c>
      <c r="I177" s="122">
        <f t="shared" si="17"/>
        <v>7.7712036496001544E-2</v>
      </c>
      <c r="J177" s="128">
        <f t="shared" si="18"/>
        <v>98.366840566006942</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1.8808429118773951E-2</v>
      </c>
      <c r="F178" s="128">
        <f t="shared" si="14"/>
        <v>4.9090000000000007</v>
      </c>
      <c r="G178" s="122">
        <f t="shared" si="15"/>
        <v>1.6138332298669907E-2</v>
      </c>
      <c r="H178" s="128">
        <f t="shared" si="16"/>
        <v>2443.634</v>
      </c>
      <c r="I178" s="122">
        <f t="shared" si="17"/>
        <v>0.21204885733760301</v>
      </c>
      <c r="J178" s="128">
        <f t="shared" si="18"/>
        <v>116.54506036118806</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1.7931034482758623E-3</v>
      </c>
      <c r="F179" s="128">
        <f t="shared" si="14"/>
        <v>0.46800000000000003</v>
      </c>
      <c r="G179" s="122">
        <f t="shared" si="15"/>
        <v>2.2105892298141566E-3</v>
      </c>
      <c r="H179" s="128">
        <f t="shared" si="16"/>
        <v>334.72299999999996</v>
      </c>
      <c r="I179" s="122">
        <f t="shared" si="17"/>
        <v>-0.3129511332907714</v>
      </c>
      <c r="J179" s="128">
        <f t="shared" si="18"/>
        <v>81.114275962821353</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4.0881226053639851E-3</v>
      </c>
      <c r="F180" s="128">
        <f t="shared" si="14"/>
        <v>1.0670000000000002</v>
      </c>
      <c r="G180" s="122">
        <f t="shared" si="15"/>
        <v>4.2411470234714503E-3</v>
      </c>
      <c r="H180" s="128">
        <f t="shared" si="16"/>
        <v>642.18600000000004</v>
      </c>
      <c r="I180" s="122">
        <f t="shared" si="17"/>
        <v>-9.7418232432424423E-2</v>
      </c>
      <c r="J180" s="128">
        <f t="shared" si="18"/>
        <v>96.391909611701877</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2.1536398467432955E-2</v>
      </c>
      <c r="F181" s="128">
        <f t="shared" si="14"/>
        <v>5.6210000000000013</v>
      </c>
      <c r="G181" s="122">
        <f t="shared" si="15"/>
        <v>1.8147670686444142E-2</v>
      </c>
      <c r="H181" s="128">
        <f t="shared" si="16"/>
        <v>2747.8839999999991</v>
      </c>
      <c r="I181" s="122">
        <f t="shared" si="17"/>
        <v>-0.14157071006890004</v>
      </c>
      <c r="J181" s="128">
        <f t="shared" si="18"/>
        <v>118.6730729223564</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1.0084291187739462E-2</v>
      </c>
      <c r="F182" s="128">
        <f t="shared" si="14"/>
        <v>2.6319999999999997</v>
      </c>
      <c r="G182" s="122">
        <f t="shared" si="15"/>
        <v>8.1940786432260371E-3</v>
      </c>
      <c r="H182" s="128">
        <f t="shared" si="16"/>
        <v>1240.731</v>
      </c>
      <c r="I182" s="122">
        <f t="shared" si="17"/>
        <v>9.172802446545171E-2</v>
      </c>
      <c r="J182" s="128">
        <f t="shared" si="18"/>
        <v>123.06803030351733</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4.0904214559386969E-2</v>
      </c>
      <c r="F183" s="128">
        <f t="shared" si="14"/>
        <v>10.675999999999998</v>
      </c>
      <c r="G183" s="122">
        <f t="shared" si="15"/>
        <v>3.3045826784133994E-2</v>
      </c>
      <c r="H183" s="128">
        <f t="shared" si="16"/>
        <v>5003.7330000000011</v>
      </c>
      <c r="I183" s="122">
        <f t="shared" si="17"/>
        <v>-5.9429316261185833E-2</v>
      </c>
      <c r="J183" s="128">
        <f t="shared" si="18"/>
        <v>123.78027285135427</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0.37432567049808435</v>
      </c>
      <c r="F184" s="128">
        <f t="shared" si="14"/>
        <v>97.699000000000012</v>
      </c>
      <c r="G184" s="122">
        <f t="shared" si="15"/>
        <v>0.4362301377643345</v>
      </c>
      <c r="H184" s="128">
        <f t="shared" si="16"/>
        <v>66053.095000000001</v>
      </c>
      <c r="I184" s="122">
        <f t="shared" si="17"/>
        <v>-0.46616830734211534</v>
      </c>
      <c r="J184" s="128">
        <f t="shared" si="18"/>
        <v>85.809218138043235</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2.5977011494252873E-3</v>
      </c>
      <c r="F185" s="128">
        <f t="shared" si="14"/>
        <v>0.67799999999999994</v>
      </c>
      <c r="G185" s="122">
        <f t="shared" si="15"/>
        <v>3.9703403822531009E-3</v>
      </c>
      <c r="H185" s="128">
        <f t="shared" si="16"/>
        <v>601.18100000000004</v>
      </c>
      <c r="I185" s="122">
        <f t="shared" si="17"/>
        <v>-0.36457075996666605</v>
      </c>
      <c r="J185" s="128">
        <f t="shared" si="18"/>
        <v>65.427668646161166</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3.4942528735632185E-3</v>
      </c>
      <c r="F186" s="128">
        <f t="shared" si="14"/>
        <v>0.91200000000000003</v>
      </c>
      <c r="G186" s="122">
        <f t="shared" si="15"/>
        <v>3.3776829703205695E-3</v>
      </c>
      <c r="H186" s="128">
        <f t="shared" si="16"/>
        <v>511.44200000000001</v>
      </c>
      <c r="I186" s="122">
        <f t="shared" si="17"/>
        <v>1.4708227443112029E-2</v>
      </c>
      <c r="J186" s="128">
        <f t="shared" si="18"/>
        <v>103.45117952948632</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2.3770114942528734E-2</v>
      </c>
      <c r="F187" s="128">
        <f t="shared" si="14"/>
        <v>6.2039999999999997</v>
      </c>
      <c r="G187" s="122">
        <f t="shared" si="15"/>
        <v>1.6484275317333479E-2</v>
      </c>
      <c r="H187" s="128">
        <f t="shared" si="16"/>
        <v>2496.0160000000005</v>
      </c>
      <c r="I187" s="122">
        <f t="shared" si="17"/>
        <v>-0.15618954644908067</v>
      </c>
      <c r="J187" s="128">
        <f t="shared" si="18"/>
        <v>144.19872566393065</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8.0574712643678159E-3</v>
      </c>
      <c r="F188" s="128">
        <f t="shared" si="14"/>
        <v>2.1029999999999998</v>
      </c>
      <c r="G188" s="122">
        <f t="shared" si="15"/>
        <v>9.303979711791201E-3</v>
      </c>
      <c r="H188" s="128">
        <f t="shared" si="16"/>
        <v>1408.79</v>
      </c>
      <c r="I188" s="122">
        <f t="shared" si="17"/>
        <v>-0.26434070005845706</v>
      </c>
      <c r="J188" s="128">
        <f t="shared" si="18"/>
        <v>86.602416535327905</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2.8927203065134102E-3</v>
      </c>
      <c r="F189" s="128">
        <f t="shared" si="14"/>
        <v>0.75500000000000012</v>
      </c>
      <c r="G189" s="122">
        <f t="shared" si="15"/>
        <v>3.1450157841207793E-3</v>
      </c>
      <c r="H189" s="128">
        <f t="shared" si="16"/>
        <v>476.21200000000016</v>
      </c>
      <c r="I189" s="122">
        <f t="shared" si="17"/>
        <v>-0.13287283101141337</v>
      </c>
      <c r="J189" s="128">
        <f t="shared" si="18"/>
        <v>91.977926505767897</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1.1659003831417625E-2</v>
      </c>
      <c r="F190" s="128">
        <f t="shared" si="14"/>
        <v>3.0430000000000001</v>
      </c>
      <c r="G190" s="122">
        <f t="shared" si="15"/>
        <v>9.777318416568705E-3</v>
      </c>
      <c r="H190" s="128">
        <f t="shared" si="16"/>
        <v>1480.4620000000002</v>
      </c>
      <c r="I190" s="122">
        <f t="shared" si="17"/>
        <v>0.40790203650014617</v>
      </c>
      <c r="J190" s="128">
        <f t="shared" si="18"/>
        <v>119.24541407652434</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0.5732145593869733</v>
      </c>
      <c r="F191" s="128">
        <f t="shared" si="14"/>
        <v>149.60900000000004</v>
      </c>
      <c r="G191" s="122">
        <f t="shared" si="15"/>
        <v>0.51793412275951345</v>
      </c>
      <c r="H191" s="128">
        <f t="shared" si="16"/>
        <v>78424.548999999999</v>
      </c>
      <c r="I191" s="122">
        <f t="shared" si="17"/>
        <v>0.63342957226363494</v>
      </c>
      <c r="J191" s="128">
        <f t="shared" si="18"/>
        <v>110.67325634637275</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5.6869731800766293E-2</v>
      </c>
      <c r="F192" s="128">
        <f t="shared" si="14"/>
        <v>14.843000000000002</v>
      </c>
      <c r="G192" s="122">
        <f t="shared" si="15"/>
        <v>0.28177529091653564</v>
      </c>
      <c r="H192" s="128">
        <f t="shared" si="16"/>
        <v>42665.850999999995</v>
      </c>
      <c r="I192" s="122">
        <f t="shared" si="17"/>
        <v>-0.47598433810325064</v>
      </c>
      <c r="J192" s="128">
        <f t="shared" si="18"/>
        <v>20.182653921067768</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0.17160536398467433</v>
      </c>
      <c r="F193" s="128">
        <f t="shared" si="14"/>
        <v>44.789000000000001</v>
      </c>
      <c r="G193" s="122">
        <f t="shared" si="15"/>
        <v>0.14203656104294077</v>
      </c>
      <c r="H193" s="128">
        <f t="shared" si="16"/>
        <v>21506.892000000003</v>
      </c>
      <c r="I193" s="122">
        <f t="shared" si="17"/>
        <v>-0.21045317483015641</v>
      </c>
      <c r="J193" s="128">
        <f t="shared" si="18"/>
        <v>120.81774067508877</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0.36063601532567058</v>
      </c>
      <c r="F194" s="128">
        <f t="shared" si="14"/>
        <v>94.126000000000019</v>
      </c>
      <c r="G194" s="122">
        <f t="shared" si="15"/>
        <v>0.35221096567118837</v>
      </c>
      <c r="H194" s="128">
        <f t="shared" si="16"/>
        <v>53331.08</v>
      </c>
      <c r="I194" s="122">
        <f t="shared" si="17"/>
        <v>0.19521642770372735</v>
      </c>
      <c r="J194" s="128">
        <f t="shared" si="18"/>
        <v>102.39204638005153</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0.41122222222222221</v>
      </c>
      <c r="F195" s="128">
        <f t="shared" si="14"/>
        <v>107.32899999999999</v>
      </c>
      <c r="G195" s="122">
        <f t="shared" si="15"/>
        <v>0.22419080294284696</v>
      </c>
      <c r="H195" s="128">
        <f t="shared" si="16"/>
        <v>33946.523000000001</v>
      </c>
      <c r="I195" s="122">
        <f t="shared" si="17"/>
        <v>0.5924197903486349</v>
      </c>
      <c r="J195" s="128">
        <f t="shared" si="18"/>
        <v>183.42510791000433</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0.27194636015325668</v>
      </c>
      <c r="F196" s="128">
        <f t="shared" si="14"/>
        <v>70.977999999999994</v>
      </c>
      <c r="G196" s="122">
        <f t="shared" si="15"/>
        <v>0.38234391551863051</v>
      </c>
      <c r="H196" s="128">
        <f t="shared" si="16"/>
        <v>57893.750999999997</v>
      </c>
      <c r="I196" s="122">
        <f t="shared" si="17"/>
        <v>-0.21450786740612962</v>
      </c>
      <c r="J196" s="128">
        <f t="shared" si="18"/>
        <v>71.126111627636334</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0.22731417624521072</v>
      </c>
      <c r="F197" s="128">
        <f t="shared" si="14"/>
        <v>59.329000000000001</v>
      </c>
      <c r="G197" s="122">
        <f t="shared" si="15"/>
        <v>0.27111731101982589</v>
      </c>
      <c r="H197" s="128">
        <f t="shared" si="16"/>
        <v>41052.040999999997</v>
      </c>
      <c r="I197" s="122">
        <f t="shared" si="17"/>
        <v>-8.8417070015308588E-2</v>
      </c>
      <c r="J197" s="128">
        <f t="shared" si="18"/>
        <v>83.843475501491682</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8.2068965517241351E-3</v>
      </c>
      <c r="F198" s="128">
        <f t="shared" si="14"/>
        <v>2.1419999999999995</v>
      </c>
      <c r="G198" s="122">
        <f t="shared" si="15"/>
        <v>7.6621405645299762E-3</v>
      </c>
      <c r="H198" s="128">
        <f t="shared" si="16"/>
        <v>1160.1859999999999</v>
      </c>
      <c r="I198" s="122">
        <f t="shared" si="17"/>
        <v>-5.0050229450647743E-2</v>
      </c>
      <c r="J198" s="128">
        <f t="shared" si="18"/>
        <v>107.10971017310717</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0.21629118773946357</v>
      </c>
      <c r="F199" s="128">
        <f t="shared" si="14"/>
        <v>56.451999999999991</v>
      </c>
      <c r="G199" s="122">
        <f t="shared" si="15"/>
        <v>0.16948793406332141</v>
      </c>
      <c r="H199" s="128">
        <f t="shared" si="16"/>
        <v>25663.524000000001</v>
      </c>
      <c r="I199" s="122">
        <f t="shared" si="17"/>
        <v>7.6468619133080562E-2</v>
      </c>
      <c r="J199" s="128">
        <f t="shared" si="18"/>
        <v>127.61450479339507</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0.27611877394636014</v>
      </c>
      <c r="F200" s="128">
        <f t="shared" si="14"/>
        <v>72.066999999999993</v>
      </c>
      <c r="G200" s="122">
        <f t="shared" si="15"/>
        <v>0.16939788532406982</v>
      </c>
      <c r="H200" s="128">
        <f t="shared" si="16"/>
        <v>25649.889000000003</v>
      </c>
      <c r="I200" s="122">
        <f t="shared" si="17"/>
        <v>0.12993574894392171</v>
      </c>
      <c r="J200" s="128">
        <f t="shared" si="18"/>
        <v>163.00013038422875</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9.01034482758621E-2</v>
      </c>
      <c r="F201" s="128">
        <f t="shared" ref="F201:F264" si="20">SUMPRODUCT($K$2:$AI$2,$K201:$AI201)</f>
        <v>23.517000000000007</v>
      </c>
      <c r="G201" s="122">
        <f t="shared" ref="G201:G264" si="21">SUMPRODUCT($K$3:$AI$3,$K201:$AI201)/$J$3</f>
        <v>7.1011537597907792E-2</v>
      </c>
      <c r="H201" s="128">
        <f t="shared" ref="H201:H264" si="22">SUMPRODUCT($K$3:$AI$3,$K201:$AI201)</f>
        <v>10752.425000000003</v>
      </c>
      <c r="I201" s="122">
        <f t="shared" ref="I201:I264" si="23">CORREL($K$4:$AI$4,$K201:$AI201)</f>
        <v>-8.5483383091230145E-2</v>
      </c>
      <c r="J201" s="128">
        <f t="shared" si="18"/>
        <v>126.88564608480863</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0.32352107279693482</v>
      </c>
      <c r="F202" s="128">
        <f t="shared" si="20"/>
        <v>84.438999999999993</v>
      </c>
      <c r="G202" s="122">
        <f t="shared" si="21"/>
        <v>0.24230488449193621</v>
      </c>
      <c r="H202" s="128">
        <f t="shared" si="22"/>
        <v>36689.320999999996</v>
      </c>
      <c r="I202" s="122">
        <f t="shared" si="23"/>
        <v>0.28110837685573781</v>
      </c>
      <c r="J202" s="128">
        <f t="shared" ref="J202:J265" si="24">$E202/$G202*100</f>
        <v>133.51818040122978</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0.49295785440613027</v>
      </c>
      <c r="F203" s="128">
        <f t="shared" si="20"/>
        <v>128.66200000000001</v>
      </c>
      <c r="G203" s="122">
        <f t="shared" si="21"/>
        <v>0.44434182197625111</v>
      </c>
      <c r="H203" s="128">
        <f t="shared" si="22"/>
        <v>67281.349999999991</v>
      </c>
      <c r="I203" s="122">
        <f t="shared" si="23"/>
        <v>0.36039519954679589</v>
      </c>
      <c r="J203" s="128">
        <f t="shared" si="24"/>
        <v>110.94113361052868</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7.3877394636015323E-2</v>
      </c>
      <c r="F204" s="128">
        <f t="shared" si="20"/>
        <v>19.282</v>
      </c>
      <c r="G204" s="122">
        <f t="shared" si="21"/>
        <v>0.18638124925702357</v>
      </c>
      <c r="H204" s="128">
        <f t="shared" si="22"/>
        <v>28221.475999999995</v>
      </c>
      <c r="I204" s="122">
        <f t="shared" si="23"/>
        <v>-0.45730990062132104</v>
      </c>
      <c r="J204" s="128">
        <f t="shared" si="24"/>
        <v>39.637782733249566</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1.9659003831417627E-2</v>
      </c>
      <c r="F205" s="128">
        <f t="shared" si="20"/>
        <v>5.1310000000000002</v>
      </c>
      <c r="G205" s="122">
        <f t="shared" si="21"/>
        <v>5.5588747705028467E-2</v>
      </c>
      <c r="H205" s="128">
        <f t="shared" si="22"/>
        <v>8417.1370000000006</v>
      </c>
      <c r="I205" s="122">
        <f t="shared" si="23"/>
        <v>-0.42353455030624348</v>
      </c>
      <c r="J205" s="128">
        <f t="shared" si="24"/>
        <v>35.365077723525161</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0.2710651340996168</v>
      </c>
      <c r="F206" s="128">
        <f t="shared" si="20"/>
        <v>70.74799999999999</v>
      </c>
      <c r="G206" s="122">
        <f t="shared" si="21"/>
        <v>0.11065283519792887</v>
      </c>
      <c r="H206" s="128">
        <f t="shared" si="22"/>
        <v>16754.830999999995</v>
      </c>
      <c r="I206" s="122">
        <f t="shared" si="23"/>
        <v>0.56279023319125621</v>
      </c>
      <c r="J206" s="128">
        <f t="shared" si="24"/>
        <v>244.96899118287612</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0.26125287356321836</v>
      </c>
      <c r="F207" s="128">
        <f t="shared" si="20"/>
        <v>68.186999999999998</v>
      </c>
      <c r="G207" s="122">
        <f t="shared" si="21"/>
        <v>0.13719837799997356</v>
      </c>
      <c r="H207" s="128">
        <f t="shared" si="22"/>
        <v>20774.303999999996</v>
      </c>
      <c r="I207" s="122">
        <f t="shared" si="23"/>
        <v>0.74846123847875246</v>
      </c>
      <c r="J207" s="128">
        <f t="shared" si="24"/>
        <v>190.41979750173775</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0.28539080459770105</v>
      </c>
      <c r="F208" s="128">
        <f t="shared" si="20"/>
        <v>74.486999999999981</v>
      </c>
      <c r="G208" s="122">
        <f t="shared" si="21"/>
        <v>0.25779768587618374</v>
      </c>
      <c r="H208" s="128">
        <f t="shared" si="22"/>
        <v>39035.209999999992</v>
      </c>
      <c r="I208" s="122">
        <f t="shared" si="23"/>
        <v>0.26126442038853415</v>
      </c>
      <c r="J208" s="128">
        <f t="shared" si="24"/>
        <v>110.70340046992115</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0.16102298850574712</v>
      </c>
      <c r="F209" s="128">
        <f t="shared" si="20"/>
        <v>42.027000000000001</v>
      </c>
      <c r="G209" s="122">
        <f t="shared" si="21"/>
        <v>0.32550756845289192</v>
      </c>
      <c r="H209" s="128">
        <f t="shared" si="22"/>
        <v>49287.704999999987</v>
      </c>
      <c r="I209" s="122">
        <f t="shared" si="23"/>
        <v>-0.61410252993120018</v>
      </c>
      <c r="J209" s="128">
        <f t="shared" si="24"/>
        <v>49.468277887077974</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1.6693486590038314E-2</v>
      </c>
      <c r="F210" s="128">
        <f t="shared" si="20"/>
        <v>4.3570000000000002</v>
      </c>
      <c r="G210" s="122">
        <f t="shared" si="21"/>
        <v>9.9043984202670743E-2</v>
      </c>
      <c r="H210" s="128">
        <f t="shared" si="22"/>
        <v>14997.041999999999</v>
      </c>
      <c r="I210" s="122">
        <f t="shared" si="23"/>
        <v>-0.61672342479766573</v>
      </c>
      <c r="J210" s="128">
        <f t="shared" si="24"/>
        <v>16.854619414217961</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2.8467432950191572E-3</v>
      </c>
      <c r="F211" s="128">
        <f t="shared" si="20"/>
        <v>0.74299999999999999</v>
      </c>
      <c r="G211" s="122">
        <f t="shared" si="21"/>
        <v>3.6235315484288523E-2</v>
      </c>
      <c r="H211" s="128">
        <f t="shared" si="22"/>
        <v>5486.6790000000001</v>
      </c>
      <c r="I211" s="122">
        <f t="shared" si="23"/>
        <v>-0.48023963393730978</v>
      </c>
      <c r="J211" s="128">
        <f t="shared" si="24"/>
        <v>7.8562674478534422</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1.3333333333333333E-3</v>
      </c>
      <c r="F212" s="128">
        <f t="shared" si="20"/>
        <v>0.34799999999999998</v>
      </c>
      <c r="G212" s="122">
        <f t="shared" si="21"/>
        <v>3.3740235639091787E-2</v>
      </c>
      <c r="H212" s="128">
        <f t="shared" si="22"/>
        <v>5108.8789999999999</v>
      </c>
      <c r="I212" s="122">
        <f t="shared" si="23"/>
        <v>-0.30421455807906828</v>
      </c>
      <c r="J212" s="128">
        <f t="shared" si="24"/>
        <v>3.9517605851825155</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0.17409961685823752</v>
      </c>
      <c r="F213" s="128">
        <f t="shared" si="20"/>
        <v>45.439999999999991</v>
      </c>
      <c r="G213" s="122">
        <f t="shared" si="21"/>
        <v>0.15880297586812667</v>
      </c>
      <c r="H213" s="128">
        <f t="shared" si="22"/>
        <v>24045.629000000004</v>
      </c>
      <c r="I213" s="122">
        <f t="shared" si="23"/>
        <v>5.1354304191609995E-2</v>
      </c>
      <c r="J213" s="128">
        <f t="shared" si="24"/>
        <v>109.63246495003564</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0.20550574712643679</v>
      </c>
      <c r="F214" s="128">
        <f t="shared" si="20"/>
        <v>53.637</v>
      </c>
      <c r="G214" s="122">
        <f t="shared" si="21"/>
        <v>0.16796368331374079</v>
      </c>
      <c r="H214" s="128">
        <f t="shared" si="22"/>
        <v>25432.725000000002</v>
      </c>
      <c r="I214" s="122">
        <f t="shared" si="23"/>
        <v>9.3311874053608621E-2</v>
      </c>
      <c r="J214" s="128">
        <f t="shared" si="24"/>
        <v>122.35129825211732</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4.5249042145593873E-2</v>
      </c>
      <c r="F215" s="128">
        <f t="shared" si="20"/>
        <v>11.81</v>
      </c>
      <c r="G215" s="122">
        <f t="shared" si="21"/>
        <v>3.0785626543739845E-2</v>
      </c>
      <c r="H215" s="128">
        <f t="shared" si="22"/>
        <v>4661.4979999999996</v>
      </c>
      <c r="I215" s="122">
        <f t="shared" si="23"/>
        <v>0.4441996769250447</v>
      </c>
      <c r="J215" s="128">
        <f t="shared" si="24"/>
        <v>146.98106624955182</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0.22663601532567051</v>
      </c>
      <c r="F216" s="128">
        <f t="shared" si="20"/>
        <v>59.152000000000001</v>
      </c>
      <c r="G216" s="122">
        <f t="shared" si="21"/>
        <v>0.30240027605700776</v>
      </c>
      <c r="H216" s="128">
        <f t="shared" si="22"/>
        <v>45788.845000000001</v>
      </c>
      <c r="I216" s="122">
        <f t="shared" si="23"/>
        <v>-0.37529525199315034</v>
      </c>
      <c r="J216" s="128">
        <f t="shared" si="24"/>
        <v>74.94570384682639</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0.17810344827586205</v>
      </c>
      <c r="F217" s="128">
        <f t="shared" si="20"/>
        <v>46.484999999999992</v>
      </c>
      <c r="G217" s="122">
        <f t="shared" si="21"/>
        <v>0.18597672007291077</v>
      </c>
      <c r="H217" s="128">
        <f t="shared" si="22"/>
        <v>28160.223000000005</v>
      </c>
      <c r="I217" s="122">
        <f t="shared" si="23"/>
        <v>7.0348952978539171E-3</v>
      </c>
      <c r="J217" s="128">
        <f t="shared" si="24"/>
        <v>95.766528308509763</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0.34491954022988502</v>
      </c>
      <c r="F218" s="128">
        <f t="shared" si="20"/>
        <v>90.023999999999987</v>
      </c>
      <c r="G218" s="122">
        <f t="shared" si="21"/>
        <v>0.31305189607576378</v>
      </c>
      <c r="H218" s="128">
        <f t="shared" si="22"/>
        <v>47401.692000000003</v>
      </c>
      <c r="I218" s="122">
        <f t="shared" si="23"/>
        <v>0.17003593988144772</v>
      </c>
      <c r="J218" s="128">
        <f t="shared" si="24"/>
        <v>110.17966814882627</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0.87816858237547901</v>
      </c>
      <c r="F219" s="128">
        <f t="shared" si="20"/>
        <v>229.20200000000003</v>
      </c>
      <c r="G219" s="122">
        <f t="shared" si="21"/>
        <v>0.90033996618631884</v>
      </c>
      <c r="H219" s="128">
        <f t="shared" si="22"/>
        <v>136327.67700000003</v>
      </c>
      <c r="I219" s="122">
        <f t="shared" si="23"/>
        <v>-0.48247312645202706</v>
      </c>
      <c r="J219" s="128">
        <f t="shared" si="24"/>
        <v>97.537443116653606</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9.5272030651340975E-2</v>
      </c>
      <c r="F220" s="128">
        <f t="shared" si="20"/>
        <v>24.865999999999996</v>
      </c>
      <c r="G220" s="122">
        <f t="shared" si="21"/>
        <v>7.406785851087716E-2</v>
      </c>
      <c r="H220" s="128">
        <f t="shared" si="22"/>
        <v>11215.206999999999</v>
      </c>
      <c r="I220" s="122">
        <f t="shared" si="23"/>
        <v>0.52753783112744457</v>
      </c>
      <c r="J220" s="128">
        <f t="shared" si="24"/>
        <v>128.62803457096021</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2.6762452107279691E-2</v>
      </c>
      <c r="F221" s="128">
        <f t="shared" si="20"/>
        <v>6.9849999999999994</v>
      </c>
      <c r="G221" s="122">
        <f t="shared" si="21"/>
        <v>2.5513003737996809E-2</v>
      </c>
      <c r="H221" s="128">
        <f t="shared" si="22"/>
        <v>3863.1280000000006</v>
      </c>
      <c r="I221" s="122">
        <f t="shared" si="23"/>
        <v>0.12950660690486715</v>
      </c>
      <c r="J221" s="128">
        <f t="shared" si="24"/>
        <v>104.89730014589409</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0.76606130268199224</v>
      </c>
      <c r="F222" s="128">
        <f t="shared" si="20"/>
        <v>199.94199999999998</v>
      </c>
      <c r="G222" s="122">
        <f t="shared" si="21"/>
        <v>0.78677292660053633</v>
      </c>
      <c r="H222" s="128">
        <f t="shared" si="22"/>
        <v>119131.58300000001</v>
      </c>
      <c r="I222" s="122">
        <f t="shared" si="23"/>
        <v>-0.24850352089130898</v>
      </c>
      <c r="J222" s="128">
        <f t="shared" si="24"/>
        <v>97.367522036118586</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0.13344827586206892</v>
      </c>
      <c r="F223" s="128">
        <f t="shared" si="20"/>
        <v>34.829999999999991</v>
      </c>
      <c r="G223" s="122">
        <f t="shared" si="21"/>
        <v>0.12174575677924686</v>
      </c>
      <c r="H223" s="128">
        <f t="shared" si="22"/>
        <v>18434.499</v>
      </c>
      <c r="I223" s="122">
        <f t="shared" si="23"/>
        <v>0.28668264021702305</v>
      </c>
      <c r="J223" s="128">
        <f t="shared" si="24"/>
        <v>109.61226033038788</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0.10075095785440615</v>
      </c>
      <c r="F224" s="128">
        <f t="shared" si="20"/>
        <v>26.296000000000003</v>
      </c>
      <c r="G224" s="122">
        <f t="shared" si="21"/>
        <v>9.166556155807104E-2</v>
      </c>
      <c r="H224" s="128">
        <f t="shared" si="22"/>
        <v>13879.816000000001</v>
      </c>
      <c r="I224" s="122">
        <f t="shared" si="23"/>
        <v>0.1958467428686422</v>
      </c>
      <c r="J224" s="128">
        <f t="shared" si="24"/>
        <v>109.91146090408164</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0.68584674329501916</v>
      </c>
      <c r="F225" s="128">
        <f t="shared" si="20"/>
        <v>179.006</v>
      </c>
      <c r="G225" s="122">
        <f t="shared" si="21"/>
        <v>0.72843787396478632</v>
      </c>
      <c r="H225" s="128">
        <f t="shared" si="22"/>
        <v>110298.60600000001</v>
      </c>
      <c r="I225" s="122">
        <f t="shared" si="23"/>
        <v>-0.30520844229529226</v>
      </c>
      <c r="J225" s="128">
        <f t="shared" si="24"/>
        <v>94.15308673642275</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0.14557088122605363</v>
      </c>
      <c r="F226" s="128">
        <f t="shared" si="20"/>
        <v>37.994</v>
      </c>
      <c r="G226" s="122">
        <f t="shared" si="21"/>
        <v>0.12590590946915162</v>
      </c>
      <c r="H226" s="128">
        <f t="shared" si="22"/>
        <v>19064.420999999998</v>
      </c>
      <c r="I226" s="122">
        <f t="shared" si="23"/>
        <v>0.46706143390485699</v>
      </c>
      <c r="J226" s="128">
        <f t="shared" si="24"/>
        <v>115.61878377259183</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0.11509195402298851</v>
      </c>
      <c r="F227" s="128">
        <f t="shared" si="20"/>
        <v>30.039000000000001</v>
      </c>
      <c r="G227" s="122">
        <f t="shared" si="21"/>
        <v>0.10607782430094176</v>
      </c>
      <c r="H227" s="128">
        <f t="shared" si="22"/>
        <v>16062.091999999999</v>
      </c>
      <c r="I227" s="122">
        <f t="shared" si="23"/>
        <v>0.17259567181066152</v>
      </c>
      <c r="J227" s="128">
        <f t="shared" si="24"/>
        <v>108.49765705645862</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5.3773946360153257E-2</v>
      </c>
      <c r="F228" s="128">
        <f t="shared" si="20"/>
        <v>14.035</v>
      </c>
      <c r="G228" s="122">
        <f t="shared" si="21"/>
        <v>3.9780798848221485E-2</v>
      </c>
      <c r="H228" s="128">
        <f t="shared" si="22"/>
        <v>6023.5290000000005</v>
      </c>
      <c r="I228" s="122">
        <f t="shared" si="23"/>
        <v>0.22487260685839164</v>
      </c>
      <c r="J228" s="128">
        <f t="shared" si="24"/>
        <v>135.17563225746377</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0.22240996168582375</v>
      </c>
      <c r="F229" s="128">
        <f t="shared" si="20"/>
        <v>58.048999999999999</v>
      </c>
      <c r="G229" s="122">
        <f t="shared" si="21"/>
        <v>0.19068982551612093</v>
      </c>
      <c r="H229" s="128">
        <f t="shared" si="22"/>
        <v>28873.871999999999</v>
      </c>
      <c r="I229" s="122">
        <f t="shared" si="23"/>
        <v>0.15812093534199181</v>
      </c>
      <c r="J229" s="128">
        <f t="shared" si="24"/>
        <v>116.63441459650463</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0.34690421455938697</v>
      </c>
      <c r="F230" s="128">
        <f t="shared" si="20"/>
        <v>90.542000000000002</v>
      </c>
      <c r="G230" s="122">
        <f t="shared" si="21"/>
        <v>0.38833122878389625</v>
      </c>
      <c r="H230" s="128">
        <f t="shared" si="22"/>
        <v>58800.338000000003</v>
      </c>
      <c r="I230" s="122">
        <f t="shared" si="23"/>
        <v>-0.20734373552845081</v>
      </c>
      <c r="J230" s="128">
        <f t="shared" si="24"/>
        <v>89.332041526960708</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0.34337164750957844</v>
      </c>
      <c r="F231" s="128">
        <f t="shared" si="20"/>
        <v>89.619999999999976</v>
      </c>
      <c r="G231" s="122">
        <f t="shared" si="21"/>
        <v>0.34146339272741671</v>
      </c>
      <c r="H231" s="128">
        <f t="shared" si="22"/>
        <v>51703.703999999983</v>
      </c>
      <c r="I231" s="122">
        <f t="shared" si="23"/>
        <v>6.5787885208042308E-3</v>
      </c>
      <c r="J231" s="128">
        <f t="shared" si="24"/>
        <v>100.55884607920036</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8.7467432950191562E-2</v>
      </c>
      <c r="F232" s="128">
        <f t="shared" si="20"/>
        <v>22.828999999999997</v>
      </c>
      <c r="G232" s="122">
        <f t="shared" si="21"/>
        <v>7.9690340646422483E-2</v>
      </c>
      <c r="H232" s="128">
        <f t="shared" si="22"/>
        <v>12066.552</v>
      </c>
      <c r="I232" s="122">
        <f t="shared" si="23"/>
        <v>-5.7404314500538803E-2</v>
      </c>
      <c r="J232" s="128">
        <f t="shared" si="24"/>
        <v>109.75914049392159</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7.9229885057471278E-2</v>
      </c>
      <c r="F233" s="128">
        <f t="shared" si="20"/>
        <v>20.679000000000002</v>
      </c>
      <c r="G233" s="122">
        <f t="shared" si="21"/>
        <v>0.13070603230791583</v>
      </c>
      <c r="H233" s="128">
        <f t="shared" si="22"/>
        <v>19791.245999999999</v>
      </c>
      <c r="I233" s="122">
        <f t="shared" si="23"/>
        <v>-0.57262433646730804</v>
      </c>
      <c r="J233" s="128">
        <f t="shared" si="24"/>
        <v>60.616854217426166</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0.24378544061302684</v>
      </c>
      <c r="F234" s="128">
        <f t="shared" si="20"/>
        <v>63.628000000000007</v>
      </c>
      <c r="G234" s="122">
        <f t="shared" si="21"/>
        <v>0.2888651415287482</v>
      </c>
      <c r="H234" s="128">
        <f t="shared" si="22"/>
        <v>43739.381999999998</v>
      </c>
      <c r="I234" s="122">
        <f t="shared" si="23"/>
        <v>-0.45669228665395728</v>
      </c>
      <c r="J234" s="128">
        <f t="shared" si="24"/>
        <v>84.394205310773032</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0.13577011494252877</v>
      </c>
      <c r="F235" s="128">
        <f t="shared" si="20"/>
        <v>35.436000000000007</v>
      </c>
      <c r="G235" s="122">
        <f t="shared" si="21"/>
        <v>0.13273674199896976</v>
      </c>
      <c r="H235" s="128">
        <f t="shared" si="22"/>
        <v>20098.732000000004</v>
      </c>
      <c r="I235" s="122">
        <f t="shared" si="23"/>
        <v>0.3404848171474833</v>
      </c>
      <c r="J235" s="128">
        <f t="shared" si="24"/>
        <v>102.28525493234011</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9.1344827586206906E-2</v>
      </c>
      <c r="F236" s="128">
        <f t="shared" si="20"/>
        <v>23.841000000000001</v>
      </c>
      <c r="G236" s="122">
        <f t="shared" si="21"/>
        <v>0.10259603217583116</v>
      </c>
      <c r="H236" s="128">
        <f t="shared" si="22"/>
        <v>15534.886000000002</v>
      </c>
      <c r="I236" s="122">
        <f t="shared" si="23"/>
        <v>-0.27873081884316764</v>
      </c>
      <c r="J236" s="128">
        <f t="shared" si="24"/>
        <v>89.033489550217965</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7.9643678160919537E-2</v>
      </c>
      <c r="F237" s="128">
        <f t="shared" si="20"/>
        <v>20.786999999999999</v>
      </c>
      <c r="G237" s="122">
        <f t="shared" si="21"/>
        <v>6.7008083583193559E-2</v>
      </c>
      <c r="H237" s="128">
        <f t="shared" si="22"/>
        <v>10146.230000000001</v>
      </c>
      <c r="I237" s="122">
        <f t="shared" si="23"/>
        <v>0.51039949036812382</v>
      </c>
      <c r="J237" s="128">
        <f t="shared" si="24"/>
        <v>118.85682129983365</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0.236183908045977</v>
      </c>
      <c r="F238" s="128">
        <f t="shared" si="20"/>
        <v>61.643999999999998</v>
      </c>
      <c r="G238" s="122">
        <f t="shared" si="21"/>
        <v>0.17782838235876844</v>
      </c>
      <c r="H238" s="128">
        <f t="shared" si="22"/>
        <v>26926.418000000001</v>
      </c>
      <c r="I238" s="122">
        <f t="shared" si="23"/>
        <v>0.4828554550101779</v>
      </c>
      <c r="J238" s="128">
        <f t="shared" si="24"/>
        <v>132.81564220129744</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0.13411111111111115</v>
      </c>
      <c r="F239" s="128">
        <f t="shared" si="20"/>
        <v>35.003000000000014</v>
      </c>
      <c r="G239" s="122">
        <f t="shared" si="21"/>
        <v>0.10042827140762658</v>
      </c>
      <c r="H239" s="128">
        <f t="shared" si="22"/>
        <v>15206.648000000003</v>
      </c>
      <c r="I239" s="122">
        <f t="shared" si="23"/>
        <v>0.51352860694783375</v>
      </c>
      <c r="J239" s="128">
        <f t="shared" si="24"/>
        <v>133.53920089570184</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2.3846743295019159E-2</v>
      </c>
      <c r="F240" s="128">
        <f t="shared" si="20"/>
        <v>6.2240000000000002</v>
      </c>
      <c r="G240" s="122">
        <f t="shared" si="21"/>
        <v>5.6017732369995646E-2</v>
      </c>
      <c r="H240" s="128">
        <f t="shared" si="22"/>
        <v>8482.0930000000008</v>
      </c>
      <c r="I240" s="122">
        <f t="shared" si="23"/>
        <v>-0.51846770770458306</v>
      </c>
      <c r="J240" s="128">
        <f t="shared" si="24"/>
        <v>42.569990405023979</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0.15069348659003834</v>
      </c>
      <c r="F241" s="128">
        <f t="shared" si="20"/>
        <v>39.331000000000003</v>
      </c>
      <c r="G241" s="122">
        <f t="shared" si="21"/>
        <v>0.24757276545721116</v>
      </c>
      <c r="H241" s="128">
        <f t="shared" si="22"/>
        <v>37486.972999999998</v>
      </c>
      <c r="I241" s="122">
        <f t="shared" si="23"/>
        <v>-0.55646422492094394</v>
      </c>
      <c r="J241" s="128">
        <f t="shared" si="24"/>
        <v>60.868361797284685</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0.25902298850574712</v>
      </c>
      <c r="F242" s="128">
        <f t="shared" si="20"/>
        <v>67.605000000000004</v>
      </c>
      <c r="G242" s="122">
        <f t="shared" si="21"/>
        <v>0.27278869090861058</v>
      </c>
      <c r="H242" s="128">
        <f t="shared" si="22"/>
        <v>41305.117999999995</v>
      </c>
      <c r="I242" s="122">
        <f t="shared" si="23"/>
        <v>-0.17027285232975067</v>
      </c>
      <c r="J242" s="128">
        <f t="shared" si="24"/>
        <v>94.953712209618232</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0.24573946360153259</v>
      </c>
      <c r="F243" s="128">
        <f t="shared" si="20"/>
        <v>64.138000000000005</v>
      </c>
      <c r="G243" s="122">
        <f t="shared" si="21"/>
        <v>0.20663275832463782</v>
      </c>
      <c r="H243" s="128">
        <f t="shared" si="22"/>
        <v>31287.919000000009</v>
      </c>
      <c r="I243" s="122">
        <f t="shared" si="23"/>
        <v>0.60704844985177764</v>
      </c>
      <c r="J243" s="128">
        <f t="shared" si="24"/>
        <v>118.92570451750674</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0.18978544061302685</v>
      </c>
      <c r="F244" s="128">
        <f t="shared" si="20"/>
        <v>49.534000000000006</v>
      </c>
      <c r="G244" s="122">
        <f t="shared" si="21"/>
        <v>0.12525027407573736</v>
      </c>
      <c r="H244" s="128">
        <f t="shared" si="22"/>
        <v>18965.145999999997</v>
      </c>
      <c r="I244" s="122">
        <f t="shared" si="23"/>
        <v>0.54717139106308288</v>
      </c>
      <c r="J244" s="128">
        <f t="shared" si="24"/>
        <v>151.52497031524726</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0.1304942528735632</v>
      </c>
      <c r="F245" s="128">
        <f t="shared" si="20"/>
        <v>34.058999999999997</v>
      </c>
      <c r="G245" s="122">
        <f t="shared" si="21"/>
        <v>9.1525162133960322E-2</v>
      </c>
      <c r="H245" s="128">
        <f t="shared" si="22"/>
        <v>13858.557000000004</v>
      </c>
      <c r="I245" s="122">
        <f t="shared" si="23"/>
        <v>0.2544249799231742</v>
      </c>
      <c r="J245" s="128">
        <f t="shared" si="24"/>
        <v>142.5774615756113</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4.5321839080459773E-2</v>
      </c>
      <c r="F246" s="128">
        <f t="shared" si="20"/>
        <v>11.829000000000001</v>
      </c>
      <c r="G246" s="122">
        <f t="shared" si="21"/>
        <v>6.4017950309738614E-2</v>
      </c>
      <c r="H246" s="128">
        <f t="shared" si="22"/>
        <v>9693.4700000000012</v>
      </c>
      <c r="I246" s="122">
        <f t="shared" si="23"/>
        <v>-0.50111601155495189</v>
      </c>
      <c r="J246" s="128">
        <f t="shared" si="24"/>
        <v>70.795517290351711</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0.18705363984674331</v>
      </c>
      <c r="F247" s="128">
        <f t="shared" si="20"/>
        <v>48.821000000000005</v>
      </c>
      <c r="G247" s="122">
        <f t="shared" si="21"/>
        <v>0.21297238109075536</v>
      </c>
      <c r="H247" s="128">
        <f t="shared" si="22"/>
        <v>32247.851999999995</v>
      </c>
      <c r="I247" s="122">
        <f t="shared" si="23"/>
        <v>-0.32248728810178412</v>
      </c>
      <c r="J247" s="128">
        <f t="shared" si="24"/>
        <v>87.829998842447495</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0.1565785440613027</v>
      </c>
      <c r="F248" s="128">
        <f t="shared" si="20"/>
        <v>40.867000000000004</v>
      </c>
      <c r="G248" s="122">
        <f t="shared" si="21"/>
        <v>0.14996102180718276</v>
      </c>
      <c r="H248" s="128">
        <f t="shared" si="22"/>
        <v>22706.797999999999</v>
      </c>
      <c r="I248" s="122">
        <f t="shared" si="23"/>
        <v>0.19258119008506117</v>
      </c>
      <c r="J248" s="128">
        <f t="shared" si="24"/>
        <v>104.41282819653539</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5.531417624521074E-2</v>
      </c>
      <c r="F249" s="128">
        <f t="shared" si="20"/>
        <v>14.437000000000003</v>
      </c>
      <c r="G249" s="122">
        <f t="shared" si="21"/>
        <v>5.4834946967995873E-2</v>
      </c>
      <c r="H249" s="128">
        <f t="shared" si="22"/>
        <v>8302.9979999999996</v>
      </c>
      <c r="I249" s="122">
        <f t="shared" si="23"/>
        <v>-4.3796139018335234E-2</v>
      </c>
      <c r="J249" s="128">
        <f t="shared" si="24"/>
        <v>100.8739486471913</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0.12860153256704976</v>
      </c>
      <c r="F250" s="128">
        <f t="shared" si="20"/>
        <v>33.564999999999991</v>
      </c>
      <c r="G250" s="122">
        <f t="shared" si="21"/>
        <v>0.15174656249587234</v>
      </c>
      <c r="H250" s="128">
        <f t="shared" si="22"/>
        <v>22977.161</v>
      </c>
      <c r="I250" s="122">
        <f t="shared" si="23"/>
        <v>-9.1620078953479359E-2</v>
      </c>
      <c r="J250" s="128">
        <f t="shared" si="24"/>
        <v>84.747575465208868</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6.1946360153256705E-2</v>
      </c>
      <c r="F251" s="128">
        <f t="shared" si="20"/>
        <v>16.167999999999999</v>
      </c>
      <c r="G251" s="122">
        <f t="shared" si="21"/>
        <v>7.4581251898717463E-2</v>
      </c>
      <c r="H251" s="128">
        <f t="shared" si="22"/>
        <v>11292.944000000001</v>
      </c>
      <c r="I251" s="122">
        <f t="shared" si="23"/>
        <v>-0.45248365963029691</v>
      </c>
      <c r="J251" s="128">
        <f t="shared" si="24"/>
        <v>83.05889023877053</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0.11128352490421456</v>
      </c>
      <c r="F252" s="128">
        <f t="shared" si="20"/>
        <v>29.044999999999998</v>
      </c>
      <c r="G252" s="122">
        <f t="shared" si="21"/>
        <v>8.4248556974732214E-2</v>
      </c>
      <c r="H252" s="128">
        <f t="shared" si="22"/>
        <v>12756.748000000001</v>
      </c>
      <c r="I252" s="122">
        <f t="shared" si="23"/>
        <v>0.5844139963754228</v>
      </c>
      <c r="J252" s="128">
        <f t="shared" si="24"/>
        <v>132.08953233180083</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0.17154406130268196</v>
      </c>
      <c r="F253" s="128">
        <f t="shared" si="20"/>
        <v>44.772999999999989</v>
      </c>
      <c r="G253" s="122">
        <f t="shared" si="21"/>
        <v>0.13227896947522752</v>
      </c>
      <c r="H253" s="128">
        <f t="shared" si="22"/>
        <v>20029.417000000001</v>
      </c>
      <c r="I253" s="122">
        <f t="shared" si="23"/>
        <v>0.70865674385338284</v>
      </c>
      <c r="J253" s="128">
        <f t="shared" si="24"/>
        <v>129.68354832459426</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4.4524904214559381E-2</v>
      </c>
      <c r="F254" s="128">
        <f t="shared" si="20"/>
        <v>11.620999999999999</v>
      </c>
      <c r="G254" s="122">
        <f t="shared" si="21"/>
        <v>4.8391565071523861E-2</v>
      </c>
      <c r="H254" s="128">
        <f t="shared" si="22"/>
        <v>7327.3540000000003</v>
      </c>
      <c r="I254" s="122">
        <f t="shared" si="23"/>
        <v>-0.33188772764276375</v>
      </c>
      <c r="J254" s="128">
        <f t="shared" si="24"/>
        <v>92.009638764008841</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3.7088122605363982E-2</v>
      </c>
      <c r="F255" s="128">
        <f t="shared" si="20"/>
        <v>9.68</v>
      </c>
      <c r="G255" s="122">
        <f t="shared" si="21"/>
        <v>2.65688557503071E-2</v>
      </c>
      <c r="H255" s="128">
        <f t="shared" si="22"/>
        <v>4023.0030000000006</v>
      </c>
      <c r="I255" s="122">
        <f t="shared" si="23"/>
        <v>0.2676160660196199</v>
      </c>
      <c r="J255" s="128">
        <f t="shared" si="24"/>
        <v>139.59247230635927</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0.1413984674329502</v>
      </c>
      <c r="F256" s="128">
        <f t="shared" si="20"/>
        <v>36.905000000000001</v>
      </c>
      <c r="G256" s="122">
        <f t="shared" si="21"/>
        <v>0.22709924183386387</v>
      </c>
      <c r="H256" s="128">
        <f t="shared" si="22"/>
        <v>34386.913</v>
      </c>
      <c r="I256" s="122">
        <f t="shared" si="23"/>
        <v>-0.48717942459316765</v>
      </c>
      <c r="J256" s="128">
        <f t="shared" si="24"/>
        <v>62.262853143469009</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8.8314176245210721E-2</v>
      </c>
      <c r="F257" s="128">
        <f t="shared" si="20"/>
        <v>23.049999999999997</v>
      </c>
      <c r="G257" s="122">
        <f t="shared" si="21"/>
        <v>9.9086489056783175E-2</v>
      </c>
      <c r="H257" s="128">
        <f t="shared" si="22"/>
        <v>15003.477999999996</v>
      </c>
      <c r="I257" s="122">
        <f t="shared" si="23"/>
        <v>-0.22399012712552221</v>
      </c>
      <c r="J257" s="128">
        <f t="shared" si="24"/>
        <v>89.128373692401993</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8.7153256704980836E-2</v>
      </c>
      <c r="F258" s="128">
        <f t="shared" si="20"/>
        <v>22.747</v>
      </c>
      <c r="G258" s="122">
        <f t="shared" si="21"/>
        <v>8.7828587090042126E-2</v>
      </c>
      <c r="H258" s="128">
        <f t="shared" si="22"/>
        <v>13298.828999999998</v>
      </c>
      <c r="I258" s="122">
        <f t="shared" si="23"/>
        <v>4.0643062500145447E-2</v>
      </c>
      <c r="J258" s="128">
        <f t="shared" si="24"/>
        <v>99.231081351258737</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0.40808045977011481</v>
      </c>
      <c r="F259" s="128">
        <f t="shared" si="20"/>
        <v>106.50899999999997</v>
      </c>
      <c r="G259" s="122">
        <f t="shared" si="21"/>
        <v>0.36968509688412204</v>
      </c>
      <c r="H259" s="128">
        <f t="shared" si="22"/>
        <v>55976.977999999996</v>
      </c>
      <c r="I259" s="122">
        <f t="shared" si="23"/>
        <v>0.54683217565492903</v>
      </c>
      <c r="J259" s="128">
        <f t="shared" si="24"/>
        <v>110.38596448967155</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0.27455555555555555</v>
      </c>
      <c r="F260" s="128">
        <f t="shared" si="20"/>
        <v>71.659000000000006</v>
      </c>
      <c r="G260" s="122">
        <f t="shared" si="21"/>
        <v>0.21633355347448791</v>
      </c>
      <c r="H260" s="128">
        <f t="shared" si="22"/>
        <v>32756.794000000009</v>
      </c>
      <c r="I260" s="122">
        <f t="shared" si="23"/>
        <v>0.33452745181744536</v>
      </c>
      <c r="J260" s="128">
        <f t="shared" si="24"/>
        <v>126.91307064760701</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0.87721839080459751</v>
      </c>
      <c r="F261" s="128">
        <f t="shared" si="20"/>
        <v>228.95399999999995</v>
      </c>
      <c r="G261" s="122">
        <f t="shared" si="21"/>
        <v>0.9117802903221548</v>
      </c>
      <c r="H261" s="128">
        <f t="shared" si="22"/>
        <v>138059.94800000003</v>
      </c>
      <c r="I261" s="122">
        <f t="shared" si="23"/>
        <v>-0.61055973923056284</v>
      </c>
      <c r="J261" s="128">
        <f t="shared" si="24"/>
        <v>96.209404844083039</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0.83209195402298852</v>
      </c>
      <c r="F262" s="128">
        <f t="shared" si="20"/>
        <v>217.17600000000002</v>
      </c>
      <c r="G262" s="122">
        <f t="shared" si="21"/>
        <v>0.87416902217701997</v>
      </c>
      <c r="H262" s="128">
        <f t="shared" si="22"/>
        <v>132364.92500000002</v>
      </c>
      <c r="I262" s="122">
        <f t="shared" si="23"/>
        <v>-0.62991673208114662</v>
      </c>
      <c r="J262" s="128">
        <f t="shared" si="24"/>
        <v>95.186620998163121</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0.91049808429118773</v>
      </c>
      <c r="F263" s="128">
        <f t="shared" si="20"/>
        <v>237.64</v>
      </c>
      <c r="G263" s="122">
        <f t="shared" si="21"/>
        <v>0.93684555336882025</v>
      </c>
      <c r="H263" s="128">
        <f t="shared" si="22"/>
        <v>141855.28000000003</v>
      </c>
      <c r="I263" s="122">
        <f t="shared" si="23"/>
        <v>-0.57187683195570493</v>
      </c>
      <c r="J263" s="128">
        <f t="shared" si="24"/>
        <v>97.187640056262296</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0.88848659003831398</v>
      </c>
      <c r="F264" s="128">
        <f t="shared" si="20"/>
        <v>231.89499999999995</v>
      </c>
      <c r="G264" s="122">
        <f t="shared" si="21"/>
        <v>0.92392277668441003</v>
      </c>
      <c r="H264" s="128">
        <f t="shared" si="22"/>
        <v>139898.53899999999</v>
      </c>
      <c r="I264" s="122">
        <f t="shared" si="23"/>
        <v>-0.53740507318058506</v>
      </c>
      <c r="J264" s="128">
        <f t="shared" si="24"/>
        <v>96.164594321046792</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0.86789655172413793</v>
      </c>
      <c r="F265" s="128">
        <f t="shared" ref="F265:F328" si="26">SUMPRODUCT($K$2:$AI$2,$K265:$AI265)</f>
        <v>226.52099999999999</v>
      </c>
      <c r="G265" s="122">
        <f t="shared" ref="G265:G328" si="27">SUMPRODUCT($K$3:$AI$3,$K265:$AI265)/$J$3</f>
        <v>0.90253477789958925</v>
      </c>
      <c r="H265" s="128">
        <f t="shared" ref="H265:H328" si="28">SUMPRODUCT($K$3:$AI$3,$K265:$AI265)</f>
        <v>136660.011</v>
      </c>
      <c r="I265" s="122">
        <f t="shared" ref="I265:I328" si="29">CORREL($K$4:$AI$4,$K265:$AI265)</f>
        <v>-0.61264725671978948</v>
      </c>
      <c r="J265" s="128">
        <f t="shared" si="24"/>
        <v>96.162117291916147</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0.82264367816091943</v>
      </c>
      <c r="F266" s="128">
        <f t="shared" si="26"/>
        <v>214.70999999999998</v>
      </c>
      <c r="G266" s="122">
        <f t="shared" si="27"/>
        <v>0.86194383098442717</v>
      </c>
      <c r="H266" s="128">
        <f t="shared" si="28"/>
        <v>130513.81099999999</v>
      </c>
      <c r="I266" s="122">
        <f t="shared" si="29"/>
        <v>-0.64804871251526908</v>
      </c>
      <c r="J266" s="128">
        <f t="shared" ref="J266:J329" si="30">$E266/$G266*100</f>
        <v>95.440520436392831</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0.83533716475095787</v>
      </c>
      <c r="F267" s="128">
        <f t="shared" si="26"/>
        <v>218.023</v>
      </c>
      <c r="G267" s="122">
        <f t="shared" si="27"/>
        <v>0.86912814196462784</v>
      </c>
      <c r="H267" s="128">
        <f t="shared" si="28"/>
        <v>131601.64500000002</v>
      </c>
      <c r="I267" s="122">
        <f t="shared" si="29"/>
        <v>-0.63852184796458533</v>
      </c>
      <c r="J267" s="128">
        <f t="shared" si="30"/>
        <v>96.11208341070548</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0.7423371647509579</v>
      </c>
      <c r="F268" s="128">
        <f t="shared" si="26"/>
        <v>193.75</v>
      </c>
      <c r="G268" s="122">
        <f t="shared" si="27"/>
        <v>0.78982208852316105</v>
      </c>
      <c r="H268" s="128">
        <f t="shared" si="28"/>
        <v>119593.281</v>
      </c>
      <c r="I268" s="122">
        <f t="shared" si="29"/>
        <v>-0.64660184308664015</v>
      </c>
      <c r="J268" s="128">
        <f t="shared" si="30"/>
        <v>93.987896203182643</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0.56918773946360135</v>
      </c>
      <c r="F269" s="128">
        <f t="shared" si="26"/>
        <v>148.55799999999996</v>
      </c>
      <c r="G269" s="122">
        <f t="shared" si="27"/>
        <v>0.66284301734272011</v>
      </c>
      <c r="H269" s="128">
        <f t="shared" si="28"/>
        <v>100366.364</v>
      </c>
      <c r="I269" s="122">
        <f t="shared" si="29"/>
        <v>-0.66174382712767477</v>
      </c>
      <c r="J269" s="128">
        <f t="shared" si="30"/>
        <v>85.870669912979608</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0.48427969348659011</v>
      </c>
      <c r="F270" s="128">
        <f t="shared" si="26"/>
        <v>126.39700000000002</v>
      </c>
      <c r="G270" s="122">
        <f t="shared" si="27"/>
        <v>0.5773599902257327</v>
      </c>
      <c r="H270" s="128">
        <f t="shared" si="28"/>
        <v>87422.694999999992</v>
      </c>
      <c r="I270" s="122">
        <f t="shared" si="29"/>
        <v>-0.65856838626278602</v>
      </c>
      <c r="J270" s="128">
        <f t="shared" si="30"/>
        <v>83.878291132928936</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0.3133256704980843</v>
      </c>
      <c r="F271" s="128">
        <f t="shared" si="26"/>
        <v>81.778000000000006</v>
      </c>
      <c r="G271" s="122">
        <f t="shared" si="27"/>
        <v>0.43638062845896786</v>
      </c>
      <c r="H271" s="128">
        <f t="shared" si="28"/>
        <v>66075.881999999998</v>
      </c>
      <c r="I271" s="122">
        <f t="shared" si="29"/>
        <v>-0.53562769070800553</v>
      </c>
      <c r="J271" s="128">
        <f t="shared" si="30"/>
        <v>71.801003542380158</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0.2478659003831418</v>
      </c>
      <c r="F272" s="128">
        <f t="shared" si="26"/>
        <v>64.693000000000012</v>
      </c>
      <c r="G272" s="122">
        <f t="shared" si="27"/>
        <v>0.36624524825318</v>
      </c>
      <c r="H272" s="128">
        <f t="shared" si="28"/>
        <v>55456.123000000007</v>
      </c>
      <c r="I272" s="122">
        <f t="shared" si="29"/>
        <v>-0.55664110047219728</v>
      </c>
      <c r="J272" s="128">
        <f t="shared" si="30"/>
        <v>67.67757440276624</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0.10004597701149426</v>
      </c>
      <c r="F273" s="128">
        <f t="shared" si="26"/>
        <v>26.112000000000002</v>
      </c>
      <c r="G273" s="122">
        <f t="shared" si="27"/>
        <v>0.17860721974930327</v>
      </c>
      <c r="H273" s="128">
        <f t="shared" si="28"/>
        <v>27044.348000000002</v>
      </c>
      <c r="I273" s="122">
        <f t="shared" si="29"/>
        <v>-0.51658796181251687</v>
      </c>
      <c r="J273" s="128">
        <f t="shared" si="30"/>
        <v>56.014520102782427</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5.5118773946360167E-2</v>
      </c>
      <c r="F274" s="128">
        <f t="shared" si="26"/>
        <v>14.386000000000003</v>
      </c>
      <c r="G274" s="122">
        <f t="shared" si="27"/>
        <v>6.5682481607206536E-2</v>
      </c>
      <c r="H274" s="128">
        <f t="shared" si="28"/>
        <v>9945.5099999999984</v>
      </c>
      <c r="I274" s="122">
        <f t="shared" si="29"/>
        <v>-0.34255984807372064</v>
      </c>
      <c r="J274" s="128">
        <f t="shared" si="30"/>
        <v>83.917008915681194</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0.62711494252873556</v>
      </c>
      <c r="F275" s="128">
        <f t="shared" si="26"/>
        <v>163.67699999999999</v>
      </c>
      <c r="G275" s="122">
        <f t="shared" si="27"/>
        <v>0.66553061723176909</v>
      </c>
      <c r="H275" s="128">
        <f t="shared" si="28"/>
        <v>100773.31500000002</v>
      </c>
      <c r="I275" s="122">
        <f t="shared" si="29"/>
        <v>0.14122360791482858</v>
      </c>
      <c r="J275" s="128">
        <f t="shared" si="30"/>
        <v>94.227812559124473</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9.1440613026819925E-2</v>
      </c>
      <c r="F276" s="128">
        <f t="shared" si="26"/>
        <v>23.866</v>
      </c>
      <c r="G276" s="122">
        <f t="shared" si="27"/>
        <v>6.0048488290692009E-2</v>
      </c>
      <c r="H276" s="128">
        <f t="shared" si="28"/>
        <v>9092.4220000000023</v>
      </c>
      <c r="I276" s="122">
        <f t="shared" si="29"/>
        <v>0.28638431581804835</v>
      </c>
      <c r="J276" s="128">
        <f t="shared" si="30"/>
        <v>152.27796007812898</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3.5310344827586208E-2</v>
      </c>
      <c r="F277" s="128">
        <f t="shared" si="26"/>
        <v>9.2160000000000011</v>
      </c>
      <c r="G277" s="122">
        <f t="shared" si="27"/>
        <v>3.3939029705847383E-2</v>
      </c>
      <c r="H277" s="128">
        <f t="shared" si="28"/>
        <v>5138.9799999999996</v>
      </c>
      <c r="I277" s="122">
        <f t="shared" si="29"/>
        <v>-0.16620236256854945</v>
      </c>
      <c r="J277" s="128">
        <f t="shared" si="30"/>
        <v>104.04052541756243</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0.15846360153256703</v>
      </c>
      <c r="F278" s="128">
        <f t="shared" si="26"/>
        <v>41.358999999999995</v>
      </c>
      <c r="G278" s="122">
        <f t="shared" si="27"/>
        <v>0.12217639910710747</v>
      </c>
      <c r="H278" s="128">
        <f t="shared" si="28"/>
        <v>18499.705999999998</v>
      </c>
      <c r="I278" s="122">
        <f t="shared" si="29"/>
        <v>0.29382830118910436</v>
      </c>
      <c r="J278" s="128">
        <f t="shared" si="30"/>
        <v>129.70066452330775</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1.0505747126436782E-2</v>
      </c>
      <c r="F279" s="128">
        <f t="shared" si="26"/>
        <v>2.742</v>
      </c>
      <c r="G279" s="122">
        <f t="shared" si="27"/>
        <v>9.893434069925636E-3</v>
      </c>
      <c r="H279" s="128">
        <f t="shared" si="28"/>
        <v>1498.0439999999999</v>
      </c>
      <c r="I279" s="122">
        <f t="shared" si="29"/>
        <v>0.34815395560845308</v>
      </c>
      <c r="J279" s="128">
        <f t="shared" si="30"/>
        <v>106.1890851263918</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2.1747126436781609E-2</v>
      </c>
      <c r="F280" s="128">
        <f t="shared" si="26"/>
        <v>5.6760000000000002</v>
      </c>
      <c r="G280" s="122">
        <f t="shared" si="27"/>
        <v>4.2596553910367332E-2</v>
      </c>
      <c r="H280" s="128">
        <f t="shared" si="28"/>
        <v>6449.8850000000002</v>
      </c>
      <c r="I280" s="122">
        <f t="shared" si="29"/>
        <v>-0.51202792090249605</v>
      </c>
      <c r="J280" s="128">
        <f t="shared" si="30"/>
        <v>51.053722520705371</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0.28839846743295022</v>
      </c>
      <c r="F281" s="128">
        <f t="shared" si="26"/>
        <v>75.272000000000006</v>
      </c>
      <c r="G281" s="122">
        <f t="shared" si="27"/>
        <v>0.1862280442219551</v>
      </c>
      <c r="H281" s="128">
        <f t="shared" si="28"/>
        <v>28198.277999999998</v>
      </c>
      <c r="I281" s="122">
        <f t="shared" si="29"/>
        <v>9.7642974492259449E-2</v>
      </c>
      <c r="J281" s="128">
        <f t="shared" si="30"/>
        <v>154.86307051005903</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0.44670881226053644</v>
      </c>
      <c r="F282" s="128">
        <f t="shared" si="26"/>
        <v>116.59100000000001</v>
      </c>
      <c r="G282" s="122">
        <f t="shared" si="27"/>
        <v>0.39956829439036307</v>
      </c>
      <c r="H282" s="128">
        <f t="shared" si="28"/>
        <v>60501.831999999995</v>
      </c>
      <c r="I282" s="122">
        <f t="shared" si="29"/>
        <v>0.54174023992656661</v>
      </c>
      <c r="J282" s="128">
        <f t="shared" si="30"/>
        <v>111.79786247607495</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0.2222873563218391</v>
      </c>
      <c r="F283" s="128">
        <f t="shared" si="26"/>
        <v>58.017000000000003</v>
      </c>
      <c r="G283" s="122">
        <f t="shared" si="27"/>
        <v>0.32095333447806729</v>
      </c>
      <c r="H283" s="128">
        <f t="shared" si="28"/>
        <v>48598.111999999994</v>
      </c>
      <c r="I283" s="122">
        <f t="shared" si="29"/>
        <v>-0.23895395743612252</v>
      </c>
      <c r="J283" s="128">
        <f t="shared" si="30"/>
        <v>69.258466089259258</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4.2593869731800772E-2</v>
      </c>
      <c r="F284" s="128">
        <f t="shared" si="26"/>
        <v>11.117000000000001</v>
      </c>
      <c r="G284" s="122">
        <f t="shared" si="27"/>
        <v>9.3191073716466996E-2</v>
      </c>
      <c r="H284" s="128">
        <f t="shared" si="28"/>
        <v>14110.805999999999</v>
      </c>
      <c r="I284" s="122">
        <f t="shared" si="29"/>
        <v>-0.38907142177753506</v>
      </c>
      <c r="J284" s="128">
        <f t="shared" si="30"/>
        <v>45.705954479494721</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9.8915708812260514E-2</v>
      </c>
      <c r="F285" s="128">
        <f t="shared" si="26"/>
        <v>25.816999999999993</v>
      </c>
      <c r="G285" s="122">
        <f t="shared" si="27"/>
        <v>0.13409386598687076</v>
      </c>
      <c r="H285" s="128">
        <f t="shared" si="28"/>
        <v>20304.224999999999</v>
      </c>
      <c r="I285" s="122">
        <f t="shared" si="29"/>
        <v>-0.33153449916614236</v>
      </c>
      <c r="J285" s="128">
        <f t="shared" si="30"/>
        <v>73.766020603765298</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1.4149425287356319E-2</v>
      </c>
      <c r="F286" s="128">
        <f t="shared" si="26"/>
        <v>3.6929999999999992</v>
      </c>
      <c r="G286" s="122">
        <f t="shared" si="27"/>
        <v>1.5797249996697883E-2</v>
      </c>
      <c r="H286" s="128">
        <f t="shared" si="28"/>
        <v>2391.9879999999998</v>
      </c>
      <c r="I286" s="122">
        <f t="shared" si="29"/>
        <v>-0.30493241247683545</v>
      </c>
      <c r="J286" s="128">
        <f t="shared" si="30"/>
        <v>89.568914148437159</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0.9858505747126437</v>
      </c>
      <c r="F287" s="128">
        <f t="shared" si="26"/>
        <v>257.30700000000002</v>
      </c>
      <c r="G287" s="122">
        <f t="shared" si="27"/>
        <v>0.98420275000330204</v>
      </c>
      <c r="H287" s="128">
        <f t="shared" si="28"/>
        <v>149026.01199999999</v>
      </c>
      <c r="I287" s="122">
        <f t="shared" si="29"/>
        <v>0.30493241247683522</v>
      </c>
      <c r="J287" s="128">
        <f t="shared" si="30"/>
        <v>100.16742736284125</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0.18446743295019155</v>
      </c>
      <c r="F288" s="128">
        <f t="shared" si="26"/>
        <v>48.145999999999994</v>
      </c>
      <c r="G288" s="122">
        <f t="shared" si="27"/>
        <v>0.17997316039044234</v>
      </c>
      <c r="H288" s="128">
        <f t="shared" si="28"/>
        <v>27251.175999999999</v>
      </c>
      <c r="I288" s="122">
        <f t="shared" si="29"/>
        <v>-0.21958447044857796</v>
      </c>
      <c r="J288" s="128">
        <f t="shared" si="30"/>
        <v>102.49719044217433</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0.52923371647509587</v>
      </c>
      <c r="F289" s="128">
        <f t="shared" si="26"/>
        <v>138.13000000000002</v>
      </c>
      <c r="G289" s="122">
        <f t="shared" si="27"/>
        <v>0.50230542603917616</v>
      </c>
      <c r="H289" s="128">
        <f t="shared" si="28"/>
        <v>76058.082999999984</v>
      </c>
      <c r="I289" s="122">
        <f t="shared" si="29"/>
        <v>0.59320978590436313</v>
      </c>
      <c r="J289" s="128">
        <f t="shared" si="30"/>
        <v>105.36093958774386</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6.3455938697318012E-2</v>
      </c>
      <c r="F290" s="128">
        <f t="shared" si="26"/>
        <v>16.562000000000001</v>
      </c>
      <c r="G290" s="122">
        <f t="shared" si="27"/>
        <v>7.03623083120897E-2</v>
      </c>
      <c r="H290" s="128">
        <f t="shared" si="28"/>
        <v>10654.119999999999</v>
      </c>
      <c r="I290" s="122">
        <f t="shared" si="29"/>
        <v>-9.1641037668815525E-2</v>
      </c>
      <c r="J290" s="128">
        <f t="shared" si="30"/>
        <v>90.184560767764026</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7.339463601532567E-2</v>
      </c>
      <c r="F291" s="128">
        <f t="shared" si="26"/>
        <v>19.155999999999999</v>
      </c>
      <c r="G291" s="122">
        <f t="shared" si="27"/>
        <v>7.804568809520665E-2</v>
      </c>
      <c r="H291" s="128">
        <f t="shared" si="28"/>
        <v>11817.522000000001</v>
      </c>
      <c r="I291" s="122">
        <f t="shared" si="29"/>
        <v>-0.37354742995666662</v>
      </c>
      <c r="J291" s="128">
        <f t="shared" si="30"/>
        <v>94.040603403730344</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0.14944061302681991</v>
      </c>
      <c r="F292" s="128">
        <f t="shared" si="26"/>
        <v>39.003999999999998</v>
      </c>
      <c r="G292" s="122">
        <f t="shared" si="27"/>
        <v>0.16926907633174393</v>
      </c>
      <c r="H292" s="128">
        <f t="shared" si="28"/>
        <v>25630.385000000002</v>
      </c>
      <c r="I292" s="122">
        <f t="shared" si="29"/>
        <v>-0.31164225530179451</v>
      </c>
      <c r="J292" s="128">
        <f t="shared" si="30"/>
        <v>88.285832395007006</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0.31545210727969342</v>
      </c>
      <c r="F293" s="128">
        <f t="shared" si="26"/>
        <v>82.332999999999984</v>
      </c>
      <c r="G293" s="122">
        <f t="shared" si="27"/>
        <v>0.37348543766262932</v>
      </c>
      <c r="H293" s="128">
        <f t="shared" si="28"/>
        <v>56552.418000000005</v>
      </c>
      <c r="I293" s="122">
        <f t="shared" si="29"/>
        <v>-0.61501156914669564</v>
      </c>
      <c r="J293" s="128">
        <f t="shared" si="30"/>
        <v>84.46168858788073</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0.68454789272030647</v>
      </c>
      <c r="F294" s="128">
        <f t="shared" si="26"/>
        <v>178.667</v>
      </c>
      <c r="G294" s="122">
        <f t="shared" si="27"/>
        <v>0.62651456233737068</v>
      </c>
      <c r="H294" s="128">
        <f t="shared" si="28"/>
        <v>94865.581999999995</v>
      </c>
      <c r="I294" s="122">
        <f t="shared" si="29"/>
        <v>0.61501156914669564</v>
      </c>
      <c r="J294" s="128">
        <f t="shared" si="30"/>
        <v>109.26288611176535</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0.22285057471264369</v>
      </c>
      <c r="F295" s="128">
        <f t="shared" si="26"/>
        <v>58.164000000000001</v>
      </c>
      <c r="G295" s="122">
        <f t="shared" si="27"/>
        <v>0.16826898387245903</v>
      </c>
      <c r="H295" s="128">
        <f t="shared" si="28"/>
        <v>25478.953000000001</v>
      </c>
      <c r="I295" s="122">
        <f t="shared" si="29"/>
        <v>0.28478547424771478</v>
      </c>
      <c r="J295" s="128">
        <f t="shared" si="30"/>
        <v>132.43710729337693</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0.35975862068965514</v>
      </c>
      <c r="F296" s="128">
        <f t="shared" si="26"/>
        <v>93.896999999999991</v>
      </c>
      <c r="G296" s="122">
        <f t="shared" si="27"/>
        <v>0.31505410189013194</v>
      </c>
      <c r="H296" s="128">
        <f t="shared" si="28"/>
        <v>47704.862000000001</v>
      </c>
      <c r="I296" s="122">
        <f t="shared" si="29"/>
        <v>0.45273428814990918</v>
      </c>
      <c r="J296" s="128">
        <f t="shared" si="30"/>
        <v>114.18947365907106</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0.21620306513409962</v>
      </c>
      <c r="F297" s="128">
        <f t="shared" si="26"/>
        <v>56.429000000000002</v>
      </c>
      <c r="G297" s="122">
        <f t="shared" si="27"/>
        <v>0.2116378633980108</v>
      </c>
      <c r="H297" s="128">
        <f t="shared" si="28"/>
        <v>32045.781999999999</v>
      </c>
      <c r="I297" s="122">
        <f t="shared" si="29"/>
        <v>0.17595962094856862</v>
      </c>
      <c r="J297" s="128">
        <f t="shared" si="30"/>
        <v>102.15708175408263</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0.11964750957854406</v>
      </c>
      <c r="F298" s="128">
        <f t="shared" si="26"/>
        <v>31.227999999999998</v>
      </c>
      <c r="G298" s="122">
        <f t="shared" si="27"/>
        <v>0.13969867519053217</v>
      </c>
      <c r="H298" s="128">
        <f t="shared" si="28"/>
        <v>21152.894</v>
      </c>
      <c r="I298" s="122">
        <f t="shared" si="29"/>
        <v>-0.28724286124921017</v>
      </c>
      <c r="J298" s="128">
        <f t="shared" si="30"/>
        <v>85.646846267768296</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4.5088122605363976E-2</v>
      </c>
      <c r="F299" s="128">
        <f t="shared" si="26"/>
        <v>11.767999999999997</v>
      </c>
      <c r="G299" s="122">
        <f t="shared" si="27"/>
        <v>7.3082163283097121E-2</v>
      </c>
      <c r="H299" s="128">
        <f t="shared" si="28"/>
        <v>11065.955</v>
      </c>
      <c r="I299" s="122">
        <f t="shared" si="29"/>
        <v>-0.47565200855065781</v>
      </c>
      <c r="J299" s="128">
        <f t="shared" si="30"/>
        <v>61.695112158498766</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3.6363984674329504E-2</v>
      </c>
      <c r="F300" s="128">
        <f t="shared" si="26"/>
        <v>9.4909999999999997</v>
      </c>
      <c r="G300" s="122">
        <f t="shared" si="27"/>
        <v>9.2183650556736968E-2</v>
      </c>
      <c r="H300" s="128">
        <f t="shared" si="28"/>
        <v>13958.263999999999</v>
      </c>
      <c r="I300" s="122">
        <f t="shared" si="29"/>
        <v>-0.50323788058661201</v>
      </c>
      <c r="J300" s="128">
        <f t="shared" si="30"/>
        <v>39.447325479856417</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311.776291210728</v>
      </c>
      <c r="F301" s="128">
        <f t="shared" si="26"/>
        <v>81373.61200600001</v>
      </c>
      <c r="G301" s="122">
        <f t="shared" si="27"/>
        <v>423.01439850581374</v>
      </c>
      <c r="H301" s="128">
        <f t="shared" si="28"/>
        <v>64051994.192953303</v>
      </c>
      <c r="I301" s="122">
        <f t="shared" si="29"/>
        <v>-0.44525954428809805</v>
      </c>
      <c r="J301" s="128">
        <f t="shared" si="30"/>
        <v>73.703470215669995</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3.336015325670498E-2</v>
      </c>
      <c r="F302" s="128">
        <f t="shared" si="26"/>
        <v>8.706999999999999</v>
      </c>
      <c r="G302" s="122">
        <f t="shared" si="27"/>
        <v>1.9827068116076027E-2</v>
      </c>
      <c r="H302" s="128">
        <f t="shared" si="28"/>
        <v>3002.1749999999997</v>
      </c>
      <c r="I302" s="122">
        <f t="shared" si="29"/>
        <v>0.43976480549912467</v>
      </c>
      <c r="J302" s="128">
        <f t="shared" si="30"/>
        <v>168.25560421440306</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1.2693486590038312E-2</v>
      </c>
      <c r="F303" s="128">
        <f t="shared" si="26"/>
        <v>3.3129999999999993</v>
      </c>
      <c r="G303" s="122">
        <f t="shared" si="27"/>
        <v>7.286537928119511E-3</v>
      </c>
      <c r="H303" s="128">
        <f t="shared" si="28"/>
        <v>1103.3130000000001</v>
      </c>
      <c r="I303" s="122">
        <f t="shared" si="29"/>
        <v>0.27785933169489735</v>
      </c>
      <c r="J303" s="128">
        <f t="shared" si="30"/>
        <v>174.20463209356012</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0.17125670498084292</v>
      </c>
      <c r="F304" s="128">
        <f t="shared" si="26"/>
        <v>44.698</v>
      </c>
      <c r="G304" s="122">
        <f t="shared" si="27"/>
        <v>0.14124916456431863</v>
      </c>
      <c r="H304" s="128">
        <f t="shared" si="28"/>
        <v>21387.665999999997</v>
      </c>
      <c r="I304" s="122">
        <f t="shared" si="29"/>
        <v>0.48474204319374697</v>
      </c>
      <c r="J304" s="128">
        <f t="shared" si="30"/>
        <v>121.24440205298359</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3.8402298850574709E-2</v>
      </c>
      <c r="F305" s="128">
        <f t="shared" si="26"/>
        <v>10.023</v>
      </c>
      <c r="G305" s="122">
        <f t="shared" si="27"/>
        <v>2.2734701290467445E-2</v>
      </c>
      <c r="H305" s="128">
        <f t="shared" si="28"/>
        <v>3442.4429999999998</v>
      </c>
      <c r="I305" s="122">
        <f t="shared" si="29"/>
        <v>0.51250782743615109</v>
      </c>
      <c r="J305" s="128">
        <f t="shared" si="30"/>
        <v>168.9149039608302</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8.2076628352490438E-2</v>
      </c>
      <c r="F306" s="128">
        <f t="shared" si="26"/>
        <v>21.422000000000004</v>
      </c>
      <c r="G306" s="122">
        <f t="shared" si="27"/>
        <v>0.11282889088483533</v>
      </c>
      <c r="H306" s="128">
        <f t="shared" si="28"/>
        <v>17084.324999999997</v>
      </c>
      <c r="I306" s="122">
        <f t="shared" si="29"/>
        <v>-0.49871949149435424</v>
      </c>
      <c r="J306" s="128">
        <f t="shared" si="30"/>
        <v>72.744336764123844</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0.49968965517241382</v>
      </c>
      <c r="F307" s="128">
        <f t="shared" si="26"/>
        <v>130.41900000000001</v>
      </c>
      <c r="G307" s="122">
        <f t="shared" si="27"/>
        <v>0.5323408181325866</v>
      </c>
      <c r="H307" s="128">
        <f t="shared" si="28"/>
        <v>80605.982000000004</v>
      </c>
      <c r="I307" s="122">
        <f t="shared" si="29"/>
        <v>-0.25045422732079275</v>
      </c>
      <c r="J307" s="128">
        <f t="shared" si="30"/>
        <v>93.866492696406283</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0.35833333333333334</v>
      </c>
      <c r="F308" s="128">
        <f t="shared" si="26"/>
        <v>93.525000000000006</v>
      </c>
      <c r="G308" s="122">
        <f t="shared" si="27"/>
        <v>0.29055058843730608</v>
      </c>
      <c r="H308" s="128">
        <f t="shared" si="28"/>
        <v>43994.589000000014</v>
      </c>
      <c r="I308" s="122">
        <f t="shared" si="29"/>
        <v>0.41443623398459667</v>
      </c>
      <c r="J308" s="128">
        <f t="shared" si="30"/>
        <v>123.32906818760519</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5.9808429118773945E-2</v>
      </c>
      <c r="F309" s="128">
        <f t="shared" si="26"/>
        <v>15.61</v>
      </c>
      <c r="G309" s="122">
        <f t="shared" si="27"/>
        <v>6.4571002126563568E-2</v>
      </c>
      <c r="H309" s="128">
        <f t="shared" si="28"/>
        <v>9777.2120000000032</v>
      </c>
      <c r="I309" s="122">
        <f t="shared" si="29"/>
        <v>-0.44983426732197607</v>
      </c>
      <c r="J309" s="128">
        <f t="shared" si="30"/>
        <v>92.624285126542333</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0.10614176245210728</v>
      </c>
      <c r="F310" s="128">
        <f t="shared" si="26"/>
        <v>27.702999999999999</v>
      </c>
      <c r="G310" s="122">
        <f t="shared" si="27"/>
        <v>0.13023285870900422</v>
      </c>
      <c r="H310" s="128">
        <f t="shared" si="28"/>
        <v>19719.599000000002</v>
      </c>
      <c r="I310" s="122">
        <f t="shared" si="29"/>
        <v>-0.32189104968510396</v>
      </c>
      <c r="J310" s="128">
        <f t="shared" si="30"/>
        <v>81.501522353335787</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0.57195402298850573</v>
      </c>
      <c r="F311" s="128">
        <f t="shared" si="26"/>
        <v>149.28</v>
      </c>
      <c r="G311" s="122">
        <f t="shared" si="27"/>
        <v>0.60259301404060273</v>
      </c>
      <c r="H311" s="128">
        <f t="shared" si="28"/>
        <v>91243.428999999989</v>
      </c>
      <c r="I311" s="122">
        <f t="shared" si="29"/>
        <v>-0.3613901039707077</v>
      </c>
      <c r="J311" s="128">
        <f t="shared" si="30"/>
        <v>94.915475231507983</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0.41695785440613031</v>
      </c>
      <c r="F312" s="128">
        <f t="shared" si="26"/>
        <v>108.82600000000001</v>
      </c>
      <c r="G312" s="122">
        <f t="shared" si="27"/>
        <v>0.53481678532274901</v>
      </c>
      <c r="H312" s="128">
        <f t="shared" si="28"/>
        <v>80980.888000000006</v>
      </c>
      <c r="I312" s="122">
        <f t="shared" si="29"/>
        <v>-0.45000161617781137</v>
      </c>
      <c r="J312" s="128">
        <f t="shared" si="30"/>
        <v>77.962746467373179</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0.13850191570881226</v>
      </c>
      <c r="F313" s="128">
        <f t="shared" si="26"/>
        <v>36.149000000000001</v>
      </c>
      <c r="G313" s="122">
        <f t="shared" si="27"/>
        <v>0.21990808886658123</v>
      </c>
      <c r="H313" s="128">
        <f t="shared" si="28"/>
        <v>33298.042999999998</v>
      </c>
      <c r="I313" s="122">
        <f t="shared" si="29"/>
        <v>-0.53216809430717227</v>
      </c>
      <c r="J313" s="128">
        <f t="shared" si="30"/>
        <v>62.98172860428145</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7.1827586206896554E-2</v>
      </c>
      <c r="F314" s="128">
        <f t="shared" si="26"/>
        <v>18.747</v>
      </c>
      <c r="G314" s="122">
        <f t="shared" si="27"/>
        <v>0.13974903247962595</v>
      </c>
      <c r="H314" s="128">
        <f t="shared" si="28"/>
        <v>21160.519</v>
      </c>
      <c r="I314" s="122">
        <f t="shared" si="29"/>
        <v>-0.55676617650233373</v>
      </c>
      <c r="J314" s="128">
        <f t="shared" si="30"/>
        <v>51.397555269206116</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0.11939463601532568</v>
      </c>
      <c r="F315" s="128">
        <f t="shared" si="26"/>
        <v>31.162000000000003</v>
      </c>
      <c r="G315" s="122">
        <f t="shared" si="27"/>
        <v>0.20961002654902325</v>
      </c>
      <c r="H315" s="128">
        <f t="shared" si="28"/>
        <v>31738.731000000003</v>
      </c>
      <c r="I315" s="122">
        <f t="shared" si="29"/>
        <v>-0.57740999155521522</v>
      </c>
      <c r="J315" s="128">
        <f t="shared" si="30"/>
        <v>56.960364912411222</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8.2544061302681992E-2</v>
      </c>
      <c r="F316" s="128">
        <f t="shared" si="26"/>
        <v>21.544</v>
      </c>
      <c r="G316" s="122">
        <f t="shared" si="27"/>
        <v>8.1599605066768804E-2</v>
      </c>
      <c r="H316" s="128">
        <f t="shared" si="28"/>
        <v>12355.648999999999</v>
      </c>
      <c r="I316" s="122">
        <f t="shared" si="29"/>
        <v>-3.9886381871835803E-2</v>
      </c>
      <c r="J316" s="128">
        <f t="shared" si="30"/>
        <v>101.15742745953291</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0.25734865900383141</v>
      </c>
      <c r="F317" s="128">
        <f t="shared" si="26"/>
        <v>67.168000000000006</v>
      </c>
      <c r="G317" s="122">
        <f t="shared" si="27"/>
        <v>0.38650303794793217</v>
      </c>
      <c r="H317" s="128">
        <f t="shared" si="28"/>
        <v>58523.516999999993</v>
      </c>
      <c r="I317" s="122">
        <f t="shared" si="29"/>
        <v>-0.49494118183749153</v>
      </c>
      <c r="J317" s="128">
        <f t="shared" si="30"/>
        <v>66.58386448142231</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0.90462068965517251</v>
      </c>
      <c r="F318" s="128">
        <f t="shared" si="26"/>
        <v>236.10600000000002</v>
      </c>
      <c r="G318" s="122">
        <f t="shared" si="27"/>
        <v>0.90224438970267729</v>
      </c>
      <c r="H318" s="128">
        <f t="shared" si="28"/>
        <v>136616.041</v>
      </c>
      <c r="I318" s="122">
        <f t="shared" si="29"/>
        <v>0.24107630719336709</v>
      </c>
      <c r="J318" s="128">
        <f t="shared" si="30"/>
        <v>100.26337652853439</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0.48456704980842902</v>
      </c>
      <c r="F319" s="128">
        <f t="shared" si="26"/>
        <v>126.47199999999998</v>
      </c>
      <c r="G319" s="122">
        <f t="shared" si="27"/>
        <v>0.58034568545351284</v>
      </c>
      <c r="H319" s="128">
        <f t="shared" si="28"/>
        <v>87874.78300000001</v>
      </c>
      <c r="I319" s="122">
        <f t="shared" si="29"/>
        <v>-0.47068094871218691</v>
      </c>
      <c r="J319" s="128">
        <f t="shared" si="30"/>
        <v>83.496278503347995</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0.81488888888888866</v>
      </c>
      <c r="F320" s="128">
        <f t="shared" si="26"/>
        <v>212.68599999999995</v>
      </c>
      <c r="G320" s="122">
        <f t="shared" si="27"/>
        <v>0.85516336234793755</v>
      </c>
      <c r="H320" s="128">
        <f t="shared" si="28"/>
        <v>129487.126</v>
      </c>
      <c r="I320" s="122">
        <f t="shared" si="29"/>
        <v>-5.765250723993242E-2</v>
      </c>
      <c r="J320" s="128">
        <f t="shared" si="30"/>
        <v>95.290435110728879</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0.59159770114942534</v>
      </c>
      <c r="F321" s="128">
        <f t="shared" si="26"/>
        <v>154.40700000000001</v>
      </c>
      <c r="G321" s="122">
        <f t="shared" si="27"/>
        <v>0.61991716308497002</v>
      </c>
      <c r="H321" s="128">
        <f t="shared" si="28"/>
        <v>93866.616999999998</v>
      </c>
      <c r="I321" s="122">
        <f t="shared" si="29"/>
        <v>-0.10787187948021353</v>
      </c>
      <c r="J321" s="128">
        <f t="shared" si="30"/>
        <v>95.431734492619142</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0.37352490421455942</v>
      </c>
      <c r="F322" s="128">
        <f t="shared" si="26"/>
        <v>97.490000000000009</v>
      </c>
      <c r="G322" s="122">
        <f t="shared" si="27"/>
        <v>0.43310079382900313</v>
      </c>
      <c r="H322" s="128">
        <f t="shared" si="28"/>
        <v>65579.255999999994</v>
      </c>
      <c r="I322" s="122">
        <f t="shared" si="29"/>
        <v>-0.44330513082010675</v>
      </c>
      <c r="J322" s="128">
        <f t="shared" si="30"/>
        <v>86.244336084508433</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0.23165900383141763</v>
      </c>
      <c r="F323" s="128">
        <f t="shared" si="26"/>
        <v>60.463000000000001</v>
      </c>
      <c r="G323" s="122">
        <f t="shared" si="27"/>
        <v>0.27632477644665759</v>
      </c>
      <c r="H323" s="128">
        <f t="shared" si="28"/>
        <v>41840.544999999998</v>
      </c>
      <c r="I323" s="122">
        <f t="shared" si="29"/>
        <v>-0.43590961199919182</v>
      </c>
      <c r="J323" s="128">
        <f t="shared" si="30"/>
        <v>83.835769926385026</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5.5727969348659E-2</v>
      </c>
      <c r="F324" s="128">
        <f t="shared" si="26"/>
        <v>14.544999999999998</v>
      </c>
      <c r="G324" s="122">
        <f t="shared" si="27"/>
        <v>0.10629117410083344</v>
      </c>
      <c r="H324" s="128">
        <f t="shared" si="28"/>
        <v>16094.396999999997</v>
      </c>
      <c r="I324" s="122">
        <f t="shared" si="29"/>
        <v>-0.57505132645444379</v>
      </c>
      <c r="J324" s="128">
        <f t="shared" si="30"/>
        <v>52.429535961087879</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7.3409961685823744E-3</v>
      </c>
      <c r="F325" s="128">
        <f t="shared" si="26"/>
        <v>1.9159999999999997</v>
      </c>
      <c r="G325" s="122">
        <f t="shared" si="27"/>
        <v>1.4119972526383917E-2</v>
      </c>
      <c r="H325" s="128">
        <f t="shared" si="28"/>
        <v>2138.018</v>
      </c>
      <c r="I325" s="122">
        <f t="shared" si="29"/>
        <v>-0.48184674991674603</v>
      </c>
      <c r="J325" s="128">
        <f t="shared" si="30"/>
        <v>51.990159009625081</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4.7773946360153259E-2</v>
      </c>
      <c r="F326" s="128">
        <f t="shared" si="26"/>
        <v>12.469000000000001</v>
      </c>
      <c r="G326" s="122">
        <f t="shared" si="27"/>
        <v>9.8409356879631218E-2</v>
      </c>
      <c r="H326" s="128">
        <f t="shared" si="28"/>
        <v>14900.948</v>
      </c>
      <c r="I326" s="122">
        <f t="shared" si="29"/>
        <v>-0.54796123857312617</v>
      </c>
      <c r="J326" s="128">
        <f t="shared" si="30"/>
        <v>48.546142231767305</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1.6237547892720305E-2</v>
      </c>
      <c r="F327" s="128">
        <f t="shared" si="26"/>
        <v>4.2379999999999995</v>
      </c>
      <c r="G327" s="122">
        <f t="shared" si="27"/>
        <v>2.6878422644599716E-2</v>
      </c>
      <c r="H327" s="128">
        <f t="shared" si="28"/>
        <v>4069.877</v>
      </c>
      <c r="I327" s="122">
        <f t="shared" si="29"/>
        <v>-0.57015253668535837</v>
      </c>
      <c r="J327" s="128">
        <f t="shared" si="30"/>
        <v>60.411089249624084</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0.10894252873563218</v>
      </c>
      <c r="F328" s="128">
        <f t="shared" si="26"/>
        <v>28.433999999999997</v>
      </c>
      <c r="G328" s="122">
        <f t="shared" si="27"/>
        <v>0.19371003447410481</v>
      </c>
      <c r="H328" s="128">
        <f t="shared" si="28"/>
        <v>29331.186000000002</v>
      </c>
      <c r="I328" s="122">
        <f t="shared" si="29"/>
        <v>-0.4978890733355249</v>
      </c>
      <c r="J328" s="128">
        <f t="shared" si="30"/>
        <v>56.240002760515551</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0.12108812260536397</v>
      </c>
      <c r="F329" s="128">
        <f t="shared" ref="F329:F392" si="32">SUMPRODUCT($K$2:$AI$2,$K329:$AI329)</f>
        <v>31.603999999999996</v>
      </c>
      <c r="G329" s="122">
        <f t="shared" ref="G329:G392" si="33">SUMPRODUCT($K$3:$AI$3,$K329:$AI329)/$J$3</f>
        <v>0.21265735249441944</v>
      </c>
      <c r="H329" s="128">
        <f t="shared" ref="H329:H392" si="34">SUMPRODUCT($K$3:$AI$3,$K329:$AI329)</f>
        <v>32200.151000000005</v>
      </c>
      <c r="I329" s="122">
        <f t="shared" ref="I329:I392" si="35">CORREL($K$4:$AI$4,$K329:$AI329)</f>
        <v>-0.56743974849849943</v>
      </c>
      <c r="J329" s="128">
        <f t="shared" si="30"/>
        <v>56.940482510963996</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2.7747126436781608E-2</v>
      </c>
      <c r="F330" s="128">
        <f t="shared" si="32"/>
        <v>7.242</v>
      </c>
      <c r="G330" s="122">
        <f t="shared" si="33"/>
        <v>6.5865795347977124E-2</v>
      </c>
      <c r="H330" s="128">
        <f t="shared" si="34"/>
        <v>9973.2669999999998</v>
      </c>
      <c r="I330" s="122">
        <f t="shared" si="35"/>
        <v>-0.54552830893977655</v>
      </c>
      <c r="J330" s="128">
        <f t="shared" ref="J330:J393" si="36">$E330/$G330*100</f>
        <v>42.126761379241103</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0.14125287356321839</v>
      </c>
      <c r="F331" s="128">
        <f t="shared" si="32"/>
        <v>36.866999999999997</v>
      </c>
      <c r="G331" s="122">
        <f t="shared" si="33"/>
        <v>0.1316044393665218</v>
      </c>
      <c r="H331" s="128">
        <f t="shared" si="34"/>
        <v>19927.280999999999</v>
      </c>
      <c r="I331" s="122">
        <f t="shared" si="35"/>
        <v>0.49737548258652609</v>
      </c>
      <c r="J331" s="128">
        <f t="shared" si="36"/>
        <v>107.3313896120369</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0.10609578544061303</v>
      </c>
      <c r="F332" s="128">
        <f t="shared" si="32"/>
        <v>27.691000000000003</v>
      </c>
      <c r="G332" s="122">
        <f t="shared" si="33"/>
        <v>0.10570558321996062</v>
      </c>
      <c r="H332" s="128">
        <f t="shared" si="34"/>
        <v>16005.727999999997</v>
      </c>
      <c r="I332" s="122">
        <f t="shared" si="35"/>
        <v>0.14940334076964193</v>
      </c>
      <c r="J332" s="128">
        <f t="shared" si="36"/>
        <v>100.36914059670853</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0.11326819923371648</v>
      </c>
      <c r="F333" s="128">
        <f t="shared" si="32"/>
        <v>29.562999999999999</v>
      </c>
      <c r="G333" s="122">
        <f t="shared" si="33"/>
        <v>0.12775848974362358</v>
      </c>
      <c r="H333" s="128">
        <f t="shared" si="34"/>
        <v>19344.934999999998</v>
      </c>
      <c r="I333" s="122">
        <f t="shared" si="35"/>
        <v>-0.31167802888576657</v>
      </c>
      <c r="J333" s="128">
        <f t="shared" si="36"/>
        <v>88.658060580564808</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0.12386973180076628</v>
      </c>
      <c r="F334" s="128">
        <f t="shared" si="32"/>
        <v>32.33</v>
      </c>
      <c r="G334" s="122">
        <f t="shared" si="33"/>
        <v>0.21515459192434191</v>
      </c>
      <c r="H334" s="128">
        <f t="shared" si="34"/>
        <v>32578.278000000006</v>
      </c>
      <c r="I334" s="122">
        <f t="shared" si="35"/>
        <v>-0.57462904144967786</v>
      </c>
      <c r="J334" s="128">
        <f t="shared" si="36"/>
        <v>57.572432311518817</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0.11337164750957854</v>
      </c>
      <c r="F335" s="128">
        <f t="shared" si="32"/>
        <v>29.59</v>
      </c>
      <c r="G335" s="122">
        <f t="shared" si="33"/>
        <v>0.1233877081984969</v>
      </c>
      <c r="H335" s="128">
        <f t="shared" si="34"/>
        <v>18683.120000000003</v>
      </c>
      <c r="I335" s="122">
        <f t="shared" si="35"/>
        <v>-0.10855148507368856</v>
      </c>
      <c r="J335" s="128">
        <f t="shared" si="36"/>
        <v>91.882448555730306</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6.6191570881226069E-2</v>
      </c>
      <c r="F336" s="128">
        <f t="shared" si="32"/>
        <v>17.276000000000003</v>
      </c>
      <c r="G336" s="122">
        <f t="shared" si="33"/>
        <v>6.6695108903829112E-2</v>
      </c>
      <c r="H336" s="128">
        <f t="shared" si="34"/>
        <v>10098.839999999997</v>
      </c>
      <c r="I336" s="122">
        <f t="shared" si="35"/>
        <v>0.16780873523788292</v>
      </c>
      <c r="J336" s="128">
        <f t="shared" si="36"/>
        <v>99.245015068002786</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2.3965517241379315E-2</v>
      </c>
      <c r="F337" s="128">
        <f t="shared" si="32"/>
        <v>6.2550000000000008</v>
      </c>
      <c r="G337" s="122">
        <f t="shared" si="33"/>
        <v>2.5043396425788213E-2</v>
      </c>
      <c r="H337" s="128">
        <f t="shared" si="34"/>
        <v>3792.0209999999997</v>
      </c>
      <c r="I337" s="122">
        <f t="shared" si="35"/>
        <v>-0.13638900611345936</v>
      </c>
      <c r="J337" s="128">
        <f t="shared" si="36"/>
        <v>95.695954470061579</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8.9655172413793099E-3</v>
      </c>
      <c r="F338" s="128">
        <f t="shared" si="32"/>
        <v>2.34</v>
      </c>
      <c r="G338" s="122">
        <f t="shared" si="33"/>
        <v>1.1837965103224185E-2</v>
      </c>
      <c r="H338" s="128">
        <f t="shared" si="34"/>
        <v>1792.4809999999998</v>
      </c>
      <c r="I338" s="122">
        <f t="shared" si="35"/>
        <v>-0.32011854609095969</v>
      </c>
      <c r="J338" s="128">
        <f t="shared" si="36"/>
        <v>75.735290340883537</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2.8938697318007658E-2</v>
      </c>
      <c r="F339" s="128">
        <f t="shared" si="32"/>
        <v>7.552999999999999</v>
      </c>
      <c r="G339" s="122">
        <f t="shared" si="33"/>
        <v>4.2896524851734938E-2</v>
      </c>
      <c r="H339" s="128">
        <f t="shared" si="34"/>
        <v>6495.3060000000005</v>
      </c>
      <c r="I339" s="122">
        <f t="shared" si="35"/>
        <v>-0.50831629078272389</v>
      </c>
      <c r="J339" s="128">
        <f t="shared" si="36"/>
        <v>67.461635687342252</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2.6931034482758614E-2</v>
      </c>
      <c r="F340" s="128">
        <f t="shared" si="32"/>
        <v>7.0289999999999981</v>
      </c>
      <c r="G340" s="122">
        <f t="shared" si="33"/>
        <v>4.2690142519383426E-2</v>
      </c>
      <c r="H340" s="128">
        <f t="shared" si="34"/>
        <v>6464.0559999999996</v>
      </c>
      <c r="I340" s="122">
        <f t="shared" si="35"/>
        <v>-0.49073657145807181</v>
      </c>
      <c r="J340" s="128">
        <f t="shared" si="36"/>
        <v>63.084901790924206</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0.32957854406130266</v>
      </c>
      <c r="F341" s="128">
        <f t="shared" si="32"/>
        <v>86.02</v>
      </c>
      <c r="G341" s="122">
        <f t="shared" si="33"/>
        <v>0.34063172806403469</v>
      </c>
      <c r="H341" s="128">
        <f t="shared" si="34"/>
        <v>51577.775000000001</v>
      </c>
      <c r="I341" s="122">
        <f t="shared" si="35"/>
        <v>5.5201276285240991E-2</v>
      </c>
      <c r="J341" s="128">
        <f t="shared" si="36"/>
        <v>96.755092643438616</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0.23875095785440617</v>
      </c>
      <c r="F342" s="128">
        <f t="shared" si="32"/>
        <v>62.314000000000007</v>
      </c>
      <c r="G342" s="122">
        <f t="shared" si="33"/>
        <v>0.23923552681979693</v>
      </c>
      <c r="H342" s="128">
        <f t="shared" si="34"/>
        <v>36224.56500000001</v>
      </c>
      <c r="I342" s="122">
        <f t="shared" si="35"/>
        <v>0.2396160882208429</v>
      </c>
      <c r="J342" s="128">
        <f t="shared" si="36"/>
        <v>99.797451084363502</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0.35148659003831412</v>
      </c>
      <c r="F343" s="128">
        <f t="shared" si="32"/>
        <v>91.737999999999985</v>
      </c>
      <c r="G343" s="122">
        <f t="shared" si="33"/>
        <v>0.33859306687447993</v>
      </c>
      <c r="H343" s="128">
        <f t="shared" si="34"/>
        <v>51269.084999999999</v>
      </c>
      <c r="I343" s="122">
        <f t="shared" si="35"/>
        <v>0.18632549113140368</v>
      </c>
      <c r="J343" s="128">
        <f t="shared" si="36"/>
        <v>103.80797022303294</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5.1498084291187733E-2</v>
      </c>
      <c r="F344" s="128">
        <f t="shared" si="32"/>
        <v>13.440999999999999</v>
      </c>
      <c r="G344" s="122">
        <f t="shared" si="33"/>
        <v>6.1435833256283927E-2</v>
      </c>
      <c r="H344" s="128">
        <f t="shared" si="34"/>
        <v>9302.491</v>
      </c>
      <c r="I344" s="122">
        <f t="shared" si="35"/>
        <v>-0.45166322074853488</v>
      </c>
      <c r="J344" s="128">
        <f t="shared" si="36"/>
        <v>83.824181363927835</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0.15293869731800766</v>
      </c>
      <c r="F345" s="128">
        <f t="shared" si="32"/>
        <v>39.917000000000002</v>
      </c>
      <c r="G345" s="122">
        <f t="shared" si="33"/>
        <v>0.1851485820708238</v>
      </c>
      <c r="H345" s="128">
        <f t="shared" si="34"/>
        <v>28034.827999999998</v>
      </c>
      <c r="I345" s="122">
        <f t="shared" si="35"/>
        <v>-0.43315944307095999</v>
      </c>
      <c r="J345" s="128">
        <f t="shared" si="36"/>
        <v>82.603223642028709</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5.0908045977011498E-2</v>
      </c>
      <c r="F346" s="128">
        <f t="shared" si="32"/>
        <v>13.287000000000001</v>
      </c>
      <c r="G346" s="122">
        <f t="shared" si="33"/>
        <v>5.4750861852619896E-2</v>
      </c>
      <c r="H346" s="128">
        <f t="shared" si="34"/>
        <v>8290.2659999999996</v>
      </c>
      <c r="I346" s="122">
        <f t="shared" si="35"/>
        <v>-0.35355409598587334</v>
      </c>
      <c r="J346" s="128">
        <f t="shared" si="36"/>
        <v>92.981268704129974</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4.5413793103448286E-2</v>
      </c>
      <c r="F347" s="128">
        <f t="shared" si="32"/>
        <v>11.853000000000003</v>
      </c>
      <c r="G347" s="122">
        <f t="shared" si="33"/>
        <v>4.6355578596996391E-2</v>
      </c>
      <c r="H347" s="128">
        <f t="shared" si="34"/>
        <v>7019.0689999999995</v>
      </c>
      <c r="I347" s="122">
        <f t="shared" si="35"/>
        <v>-0.27510715158274157</v>
      </c>
      <c r="J347" s="128">
        <f t="shared" si="36"/>
        <v>97.96834486365546</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0.40914559386973176</v>
      </c>
      <c r="F348" s="128">
        <f t="shared" si="32"/>
        <v>106.78699999999999</v>
      </c>
      <c r="G348" s="122">
        <f t="shared" si="33"/>
        <v>0.38727181048488285</v>
      </c>
      <c r="H348" s="128">
        <f t="shared" si="34"/>
        <v>58639.922999999995</v>
      </c>
      <c r="I348" s="122">
        <f t="shared" si="35"/>
        <v>0.43160667870232633</v>
      </c>
      <c r="J348" s="128">
        <f t="shared" si="36"/>
        <v>105.64817339983044</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0.36057088122605369</v>
      </c>
      <c r="F349" s="128">
        <f t="shared" si="32"/>
        <v>94.109000000000009</v>
      </c>
      <c r="G349" s="122">
        <f t="shared" si="33"/>
        <v>0.38745178908716271</v>
      </c>
      <c r="H349" s="128">
        <f t="shared" si="34"/>
        <v>58667.175000000003</v>
      </c>
      <c r="I349" s="122">
        <f t="shared" si="35"/>
        <v>-0.30194462820987145</v>
      </c>
      <c r="J349" s="128">
        <f t="shared" si="36"/>
        <v>93.062128342615097</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0.12196934865900384</v>
      </c>
      <c r="F350" s="128">
        <f t="shared" si="32"/>
        <v>31.834000000000003</v>
      </c>
      <c r="G350" s="122">
        <f t="shared" si="33"/>
        <v>0.11810364685836557</v>
      </c>
      <c r="H350" s="128">
        <f t="shared" si="34"/>
        <v>17883.017999999996</v>
      </c>
      <c r="I350" s="122">
        <f t="shared" si="35"/>
        <v>-2.1023446697742306E-2</v>
      </c>
      <c r="J350" s="128">
        <f t="shared" si="36"/>
        <v>103.27314346632681</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5.4957854406130283E-2</v>
      </c>
      <c r="F351" s="128">
        <f t="shared" si="32"/>
        <v>14.344000000000003</v>
      </c>
      <c r="G351" s="122">
        <f t="shared" si="33"/>
        <v>5.0733730467976065E-2</v>
      </c>
      <c r="H351" s="128">
        <f t="shared" si="34"/>
        <v>7682</v>
      </c>
      <c r="I351" s="122">
        <f t="shared" si="35"/>
        <v>0.23905444995742933</v>
      </c>
      <c r="J351" s="128">
        <f t="shared" si="36"/>
        <v>108.32606610866226</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5.3122605363984672E-2</v>
      </c>
      <c r="F352" s="128">
        <f t="shared" si="32"/>
        <v>13.865</v>
      </c>
      <c r="G352" s="122">
        <f t="shared" si="33"/>
        <v>5.6445891505633408E-2</v>
      </c>
      <c r="H352" s="128">
        <f t="shared" si="34"/>
        <v>8546.9239999999991</v>
      </c>
      <c r="I352" s="122">
        <f t="shared" si="35"/>
        <v>-0.32254498576268886</v>
      </c>
      <c r="J352" s="128">
        <f t="shared" si="36"/>
        <v>94.112439270594095</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0.15942911877394639</v>
      </c>
      <c r="F353" s="128">
        <f t="shared" si="32"/>
        <v>41.611000000000004</v>
      </c>
      <c r="G353" s="122">
        <f t="shared" si="33"/>
        <v>0.14323974692572877</v>
      </c>
      <c r="H353" s="128">
        <f t="shared" si="34"/>
        <v>21689.075999999997</v>
      </c>
      <c r="I353" s="122">
        <f t="shared" si="35"/>
        <v>0.24866576491434073</v>
      </c>
      <c r="J353" s="128">
        <f t="shared" si="36"/>
        <v>111.30229017830642</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0.36884674329501915</v>
      </c>
      <c r="F354" s="128">
        <f t="shared" si="32"/>
        <v>96.269000000000005</v>
      </c>
      <c r="G354" s="122">
        <f t="shared" si="33"/>
        <v>0.38495620071589909</v>
      </c>
      <c r="H354" s="128">
        <f t="shared" si="34"/>
        <v>58289.29800000001</v>
      </c>
      <c r="I354" s="122">
        <f t="shared" si="35"/>
        <v>-0.28423391253615787</v>
      </c>
      <c r="J354" s="128">
        <f t="shared" si="36"/>
        <v>95.815249269677608</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0.19159386973180076</v>
      </c>
      <c r="F355" s="128">
        <f t="shared" si="32"/>
        <v>50.006</v>
      </c>
      <c r="G355" s="122">
        <f t="shared" si="33"/>
        <v>0.21040800961576558</v>
      </c>
      <c r="H355" s="128">
        <f t="shared" si="34"/>
        <v>31859.559999999994</v>
      </c>
      <c r="I355" s="122">
        <f t="shared" si="35"/>
        <v>-0.43854527269455712</v>
      </c>
      <c r="J355" s="128">
        <f t="shared" si="36"/>
        <v>91.058258704921897</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9.8865900383141775E-2</v>
      </c>
      <c r="F356" s="128">
        <f t="shared" si="32"/>
        <v>25.804000000000002</v>
      </c>
      <c r="G356" s="122">
        <f t="shared" si="33"/>
        <v>8.4025571596507684E-2</v>
      </c>
      <c r="H356" s="128">
        <f t="shared" si="34"/>
        <v>12722.984</v>
      </c>
      <c r="I356" s="122">
        <f t="shared" si="35"/>
        <v>0.22973703341131801</v>
      </c>
      <c r="J356" s="128">
        <f t="shared" si="36"/>
        <v>117.66168144371289</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0.18112260536398467</v>
      </c>
      <c r="F357" s="128">
        <f t="shared" si="32"/>
        <v>47.272999999999996</v>
      </c>
      <c r="G357" s="122">
        <f t="shared" si="33"/>
        <v>0.17714439498606505</v>
      </c>
      <c r="H357" s="128">
        <f t="shared" si="34"/>
        <v>26822.85</v>
      </c>
      <c r="I357" s="122">
        <f t="shared" si="35"/>
        <v>0.36125191240482518</v>
      </c>
      <c r="J357" s="128">
        <f t="shared" si="36"/>
        <v>102.24574442687423</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0.65905363984674337</v>
      </c>
      <c r="F358" s="128">
        <f t="shared" si="32"/>
        <v>172.01300000000001</v>
      </c>
      <c r="G358" s="122">
        <f t="shared" si="33"/>
        <v>0.61109903049835557</v>
      </c>
      <c r="H358" s="128">
        <f t="shared" si="34"/>
        <v>92531.393000000011</v>
      </c>
      <c r="I358" s="122">
        <f t="shared" si="35"/>
        <v>0.70337917532649863</v>
      </c>
      <c r="J358" s="128">
        <f t="shared" si="36"/>
        <v>107.8472730204269</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8.4310344827586231E-2</v>
      </c>
      <c r="F359" s="128">
        <f t="shared" si="32"/>
        <v>22.005000000000006</v>
      </c>
      <c r="G359" s="122">
        <f t="shared" si="33"/>
        <v>0.10246448903036626</v>
      </c>
      <c r="H359" s="128">
        <f t="shared" si="34"/>
        <v>15514.967999999999</v>
      </c>
      <c r="I359" s="122">
        <f t="shared" si="35"/>
        <v>-0.6296898460414323</v>
      </c>
      <c r="J359" s="128">
        <f t="shared" si="36"/>
        <v>82.28250160170137</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0.16038314176245216</v>
      </c>
      <c r="F360" s="128">
        <f t="shared" si="32"/>
        <v>41.860000000000014</v>
      </c>
      <c r="G360" s="122">
        <f t="shared" si="33"/>
        <v>0.18741485820708237</v>
      </c>
      <c r="H360" s="128">
        <f t="shared" si="34"/>
        <v>28377.982999999997</v>
      </c>
      <c r="I360" s="122">
        <f t="shared" si="35"/>
        <v>-0.67455740890461857</v>
      </c>
      <c r="J360" s="128">
        <f t="shared" si="36"/>
        <v>85.576535017964389</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5.9452107279693488E-2</v>
      </c>
      <c r="F361" s="128">
        <f t="shared" si="32"/>
        <v>15.516999999999999</v>
      </c>
      <c r="G361" s="122">
        <f t="shared" si="33"/>
        <v>5.9695201363114028E-2</v>
      </c>
      <c r="H361" s="128">
        <f t="shared" si="34"/>
        <v>9038.9279999999999</v>
      </c>
      <c r="I361" s="122">
        <f t="shared" si="35"/>
        <v>-0.22838996748870702</v>
      </c>
      <c r="J361" s="128">
        <f t="shared" si="36"/>
        <v>99.592774498000523</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9.2183908045977009E-3</v>
      </c>
      <c r="F362" s="128">
        <f t="shared" si="32"/>
        <v>2.4060000000000001</v>
      </c>
      <c r="G362" s="122">
        <f t="shared" si="33"/>
        <v>9.5477155952396649E-3</v>
      </c>
      <c r="H362" s="128">
        <f t="shared" si="34"/>
        <v>1445.6959999999997</v>
      </c>
      <c r="I362" s="122">
        <f t="shared" si="35"/>
        <v>-0.21557623057724432</v>
      </c>
      <c r="J362" s="128">
        <f t="shared" si="36"/>
        <v>96.550747795565258</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2.7647509578544064E-2</v>
      </c>
      <c r="F363" s="128">
        <f t="shared" si="32"/>
        <v>7.2160000000000011</v>
      </c>
      <c r="G363" s="122">
        <f t="shared" si="33"/>
        <v>2.9892271724629833E-2</v>
      </c>
      <c r="H363" s="128">
        <f t="shared" si="34"/>
        <v>4526.2280000000001</v>
      </c>
      <c r="I363" s="122">
        <f t="shared" si="35"/>
        <v>-0.35590141838275202</v>
      </c>
      <c r="J363" s="128">
        <f t="shared" si="36"/>
        <v>92.490493306214034</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0.59466666666666668</v>
      </c>
      <c r="F364" s="128">
        <f t="shared" si="32"/>
        <v>155.208</v>
      </c>
      <c r="G364" s="122">
        <f t="shared" si="33"/>
        <v>0.57424652947469912</v>
      </c>
      <c r="H364" s="128">
        <f t="shared" si="34"/>
        <v>86951.260999999984</v>
      </c>
      <c r="I364" s="122">
        <f t="shared" si="35"/>
        <v>0.3231267844360361</v>
      </c>
      <c r="J364" s="128">
        <f t="shared" si="36"/>
        <v>103.55598791526823</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0.53123371647509576</v>
      </c>
      <c r="F365" s="128">
        <f t="shared" si="32"/>
        <v>138.65199999999999</v>
      </c>
      <c r="G365" s="122">
        <f t="shared" si="33"/>
        <v>0.58811882999379184</v>
      </c>
      <c r="H365" s="128">
        <f t="shared" si="34"/>
        <v>89051.776999999973</v>
      </c>
      <c r="I365" s="122">
        <f t="shared" si="35"/>
        <v>-0.33056932559060737</v>
      </c>
      <c r="J365" s="128">
        <f t="shared" si="36"/>
        <v>90.327615676019661</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0.36583524904214559</v>
      </c>
      <c r="F366" s="128">
        <f t="shared" si="32"/>
        <v>95.483000000000004</v>
      </c>
      <c r="G366" s="122">
        <f t="shared" si="33"/>
        <v>0.37499342878653796</v>
      </c>
      <c r="H366" s="128">
        <f t="shared" si="34"/>
        <v>56780.755000000005</v>
      </c>
      <c r="I366" s="122">
        <f t="shared" si="35"/>
        <v>-0.1326166986030434</v>
      </c>
      <c r="J366" s="128">
        <f t="shared" si="36"/>
        <v>97.557775939160365</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0.32106130268199234</v>
      </c>
      <c r="F367" s="128">
        <f t="shared" si="32"/>
        <v>83.796999999999997</v>
      </c>
      <c r="G367" s="122">
        <f t="shared" si="33"/>
        <v>0.40283647254619659</v>
      </c>
      <c r="H367" s="128">
        <f t="shared" si="34"/>
        <v>60996.692999999992</v>
      </c>
      <c r="I367" s="122">
        <f t="shared" si="35"/>
        <v>-0.45802126010518346</v>
      </c>
      <c r="J367" s="128">
        <f t="shared" si="36"/>
        <v>79.700157399519881</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6.2873563218390799E-2</v>
      </c>
      <c r="F368" s="128">
        <f t="shared" si="32"/>
        <v>16.41</v>
      </c>
      <c r="G368" s="122">
        <f t="shared" si="33"/>
        <v>6.9362480022190226E-2</v>
      </c>
      <c r="H368" s="128">
        <f t="shared" si="34"/>
        <v>10502.727999999999</v>
      </c>
      <c r="I368" s="122">
        <f t="shared" si="35"/>
        <v>-0.35677653281819632</v>
      </c>
      <c r="J368" s="128">
        <f t="shared" si="36"/>
        <v>90.644918114629832</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0.26902298850574718</v>
      </c>
      <c r="F369" s="128">
        <f t="shared" si="32"/>
        <v>70.215000000000018</v>
      </c>
      <c r="G369" s="122">
        <f t="shared" si="33"/>
        <v>0.2545115045767346</v>
      </c>
      <c r="H369" s="128">
        <f t="shared" si="34"/>
        <v>38537.623</v>
      </c>
      <c r="I369" s="122">
        <f t="shared" si="35"/>
        <v>0.33048305247819315</v>
      </c>
      <c r="J369" s="128">
        <f t="shared" si="36"/>
        <v>105.70170057858323</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0.17620306513409958</v>
      </c>
      <c r="F370" s="128">
        <f t="shared" si="32"/>
        <v>45.98899999999999</v>
      </c>
      <c r="G370" s="122">
        <f t="shared" si="33"/>
        <v>0.18030343156031645</v>
      </c>
      <c r="H370" s="128">
        <f t="shared" si="34"/>
        <v>27301.184999999998</v>
      </c>
      <c r="I370" s="122">
        <f t="shared" si="35"/>
        <v>-1.5571328099231755E-2</v>
      </c>
      <c r="J370" s="128">
        <f t="shared" si="36"/>
        <v>97.725852253208402</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0.27397318007662835</v>
      </c>
      <c r="F371" s="128">
        <f t="shared" si="32"/>
        <v>71.507000000000005</v>
      </c>
      <c r="G371" s="122">
        <f t="shared" si="33"/>
        <v>0.34789057443632848</v>
      </c>
      <c r="H371" s="128">
        <f t="shared" si="34"/>
        <v>52676.89499999999</v>
      </c>
      <c r="I371" s="122">
        <f t="shared" si="35"/>
        <v>-0.48295977702935744</v>
      </c>
      <c r="J371" s="128">
        <f t="shared" si="36"/>
        <v>78.752688405121305</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0.17055172413793104</v>
      </c>
      <c r="F372" s="128">
        <f t="shared" si="32"/>
        <v>44.514000000000003</v>
      </c>
      <c r="G372" s="122">
        <f t="shared" si="33"/>
        <v>0.19199862631919587</v>
      </c>
      <c r="H372" s="128">
        <f t="shared" si="34"/>
        <v>29072.047999999999</v>
      </c>
      <c r="I372" s="122">
        <f t="shared" si="35"/>
        <v>-0.32528729215960622</v>
      </c>
      <c r="J372" s="128">
        <f t="shared" si="36"/>
        <v>88.829658528072201</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0.14862835249042144</v>
      </c>
      <c r="F373" s="128">
        <f t="shared" si="32"/>
        <v>38.791999999999994</v>
      </c>
      <c r="G373" s="122">
        <f t="shared" si="33"/>
        <v>0.21305822953677897</v>
      </c>
      <c r="H373" s="128">
        <f t="shared" si="34"/>
        <v>32260.850999999999</v>
      </c>
      <c r="I373" s="122">
        <f t="shared" si="35"/>
        <v>-0.551653371356702</v>
      </c>
      <c r="J373" s="128">
        <f t="shared" si="36"/>
        <v>69.759498524681305</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7.6478927203065136E-2</v>
      </c>
      <c r="F374" s="128">
        <f t="shared" si="32"/>
        <v>19.961000000000002</v>
      </c>
      <c r="G374" s="122">
        <f t="shared" si="33"/>
        <v>8.0801212537479017E-2</v>
      </c>
      <c r="H374" s="128">
        <f t="shared" si="34"/>
        <v>12234.757999999998</v>
      </c>
      <c r="I374" s="122">
        <f t="shared" si="35"/>
        <v>-0.38786196388405514</v>
      </c>
      <c r="J374" s="128">
        <f t="shared" si="36"/>
        <v>94.650717237183756</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9.2827586206896587E-2</v>
      </c>
      <c r="F375" s="128">
        <f t="shared" si="32"/>
        <v>24.228000000000009</v>
      </c>
      <c r="G375" s="122">
        <f t="shared" si="33"/>
        <v>0.10754310583946426</v>
      </c>
      <c r="H375" s="128">
        <f t="shared" si="34"/>
        <v>16283.962</v>
      </c>
      <c r="I375" s="122">
        <f t="shared" si="35"/>
        <v>-0.26768048016605006</v>
      </c>
      <c r="J375" s="128">
        <f t="shared" si="36"/>
        <v>86.316631347308885</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3.8954022988505761E-2</v>
      </c>
      <c r="F376" s="128">
        <f t="shared" si="32"/>
        <v>10.167000000000003</v>
      </c>
      <c r="G376" s="122">
        <f t="shared" si="33"/>
        <v>3.3295143245849243E-2</v>
      </c>
      <c r="H376" s="128">
        <f t="shared" si="34"/>
        <v>5041.4840000000004</v>
      </c>
      <c r="I376" s="122">
        <f t="shared" si="35"/>
        <v>0.4929822290736694</v>
      </c>
      <c r="J376" s="128">
        <f t="shared" si="36"/>
        <v>116.99611171777129</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0.34065517241379306</v>
      </c>
      <c r="F377" s="128">
        <f t="shared" si="32"/>
        <v>88.910999999999987</v>
      </c>
      <c r="G377" s="122">
        <f t="shared" si="33"/>
        <v>0.3723251925134396</v>
      </c>
      <c r="H377" s="128">
        <f t="shared" si="34"/>
        <v>56376.735999999997</v>
      </c>
      <c r="I377" s="122">
        <f t="shared" si="35"/>
        <v>-0.23046052397461839</v>
      </c>
      <c r="J377" s="128">
        <f t="shared" si="36"/>
        <v>91.493989465001519</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0.24234865900383146</v>
      </c>
      <c r="F378" s="128">
        <f t="shared" si="32"/>
        <v>63.253000000000007</v>
      </c>
      <c r="G378" s="122">
        <f t="shared" si="33"/>
        <v>0.24506102312802966</v>
      </c>
      <c r="H378" s="128">
        <f t="shared" si="34"/>
        <v>37106.649999999994</v>
      </c>
      <c r="I378" s="122">
        <f t="shared" si="35"/>
        <v>-9.4956699403704898E-3</v>
      </c>
      <c r="J378" s="128">
        <f t="shared" si="36"/>
        <v>98.893188280381423</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0.12704980842911875</v>
      </c>
      <c r="F379" s="128">
        <f t="shared" si="32"/>
        <v>33.159999999999997</v>
      </c>
      <c r="G379" s="122">
        <f t="shared" si="33"/>
        <v>0.16056623386915692</v>
      </c>
      <c r="H379" s="128">
        <f t="shared" si="34"/>
        <v>24312.618000000002</v>
      </c>
      <c r="I379" s="122">
        <f t="shared" si="35"/>
        <v>-0.44588538510642961</v>
      </c>
      <c r="J379" s="128">
        <f t="shared" si="36"/>
        <v>79.126106010962303</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1.2203065134099618E-2</v>
      </c>
      <c r="F380" s="128">
        <f t="shared" si="32"/>
        <v>3.1850000000000001</v>
      </c>
      <c r="G380" s="122">
        <f t="shared" si="33"/>
        <v>1.200507205219987E-2</v>
      </c>
      <c r="H380" s="128">
        <f t="shared" si="34"/>
        <v>1817.7839999999999</v>
      </c>
      <c r="I380" s="122">
        <f t="shared" si="35"/>
        <v>-0.17059051584175272</v>
      </c>
      <c r="J380" s="128">
        <f t="shared" si="36"/>
        <v>101.6492452609934</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3.6990804597701148</v>
      </c>
      <c r="F381" s="128">
        <f t="shared" si="32"/>
        <v>965.45999999999992</v>
      </c>
      <c r="G381" s="122">
        <f t="shared" si="33"/>
        <v>4.8935454371342901</v>
      </c>
      <c r="H381" s="128">
        <f t="shared" si="34"/>
        <v>740970.8629999999</v>
      </c>
      <c r="I381" s="122">
        <f t="shared" si="35"/>
        <v>-0.47370205734869997</v>
      </c>
      <c r="J381" s="128">
        <f t="shared" si="36"/>
        <v>75.591010797609641</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0.51378927203065139</v>
      </c>
      <c r="F382" s="128">
        <f t="shared" si="32"/>
        <v>134.09900000000002</v>
      </c>
      <c r="G382" s="122">
        <f t="shared" si="33"/>
        <v>0.60593096593535778</v>
      </c>
      <c r="H382" s="128">
        <f t="shared" si="34"/>
        <v>91748.85500000001</v>
      </c>
      <c r="I382" s="122">
        <f t="shared" si="35"/>
        <v>-0.43879560100379145</v>
      </c>
      <c r="J382" s="128">
        <f t="shared" si="36"/>
        <v>84.793367712694803</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6.3409961685823746E-2</v>
      </c>
      <c r="F383" s="128">
        <f t="shared" si="32"/>
        <v>16.549999999999997</v>
      </c>
      <c r="G383" s="122">
        <f t="shared" si="33"/>
        <v>8.8273501168949539E-2</v>
      </c>
      <c r="H383" s="128">
        <f t="shared" si="34"/>
        <v>13366.197000000002</v>
      </c>
      <c r="I383" s="122">
        <f t="shared" si="35"/>
        <v>-0.40159814127855636</v>
      </c>
      <c r="J383" s="128">
        <f t="shared" si="36"/>
        <v>71.833518378818297</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5.6233716475095785E-2</v>
      </c>
      <c r="F384" s="128">
        <f t="shared" si="32"/>
        <v>14.677</v>
      </c>
      <c r="G384" s="122">
        <f t="shared" si="33"/>
        <v>3.698947284999142E-2</v>
      </c>
      <c r="H384" s="128">
        <f t="shared" si="34"/>
        <v>5600.8720000000003</v>
      </c>
      <c r="I384" s="122">
        <f t="shared" si="35"/>
        <v>0.60644017626505931</v>
      </c>
      <c r="J384" s="128">
        <f t="shared" si="36"/>
        <v>152.02627164530901</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0.19004980842911878</v>
      </c>
      <c r="F385" s="128">
        <f t="shared" si="32"/>
        <v>49.603000000000002</v>
      </c>
      <c r="G385" s="122">
        <f t="shared" si="33"/>
        <v>0.24254991480537322</v>
      </c>
      <c r="H385" s="128">
        <f t="shared" si="34"/>
        <v>36726.423000000003</v>
      </c>
      <c r="I385" s="122">
        <f t="shared" si="35"/>
        <v>-0.4167788535700222</v>
      </c>
      <c r="J385" s="128">
        <f t="shared" si="36"/>
        <v>78.354926894787184</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0.68368582375478926</v>
      </c>
      <c r="F386" s="128">
        <f t="shared" si="32"/>
        <v>178.44200000000001</v>
      </c>
      <c r="G386" s="122">
        <f t="shared" si="33"/>
        <v>0.70191489783249028</v>
      </c>
      <c r="H386" s="128">
        <f t="shared" si="34"/>
        <v>106282.55000000002</v>
      </c>
      <c r="I386" s="122">
        <f t="shared" si="35"/>
        <v>-0.31181153522034938</v>
      </c>
      <c r="J386" s="128">
        <f t="shared" si="36"/>
        <v>97.402950965424395</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0.26569348659003839</v>
      </c>
      <c r="F387" s="128">
        <f t="shared" si="32"/>
        <v>69.346000000000018</v>
      </c>
      <c r="G387" s="122">
        <f t="shared" si="33"/>
        <v>0.40008750610891702</v>
      </c>
      <c r="H387" s="128">
        <f t="shared" si="34"/>
        <v>60580.45</v>
      </c>
      <c r="I387" s="122">
        <f t="shared" si="35"/>
        <v>-0.44433552827106532</v>
      </c>
      <c r="J387" s="128">
        <f t="shared" si="36"/>
        <v>66.408843698735211</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2.206896551724138E-3</v>
      </c>
      <c r="F388" s="128">
        <f t="shared" si="32"/>
        <v>0.57600000000000007</v>
      </c>
      <c r="G388" s="122">
        <f t="shared" si="33"/>
        <v>2.420518036164789E-3</v>
      </c>
      <c r="H388" s="128">
        <f t="shared" si="34"/>
        <v>366.51000000000005</v>
      </c>
      <c r="I388" s="122">
        <f t="shared" si="35"/>
        <v>-2.8429850708511836E-2</v>
      </c>
      <c r="J388" s="128">
        <f t="shared" si="36"/>
        <v>91.174555146917001</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1.1567049808429118E-2</v>
      </c>
      <c r="F389" s="128">
        <f t="shared" si="32"/>
        <v>3.0189999999999997</v>
      </c>
      <c r="G389" s="122">
        <f t="shared" si="33"/>
        <v>1.5683531680513545E-2</v>
      </c>
      <c r="H389" s="128">
        <f t="shared" si="34"/>
        <v>2374.7690000000002</v>
      </c>
      <c r="I389" s="122">
        <f t="shared" si="35"/>
        <v>-0.57182852701126341</v>
      </c>
      <c r="J389" s="128">
        <f t="shared" si="36"/>
        <v>73.752838608417079</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1.5478927203065134E-3</v>
      </c>
      <c r="F390" s="128">
        <f t="shared" si="32"/>
        <v>0.40399999999999997</v>
      </c>
      <c r="G390" s="122">
        <f t="shared" si="33"/>
        <v>1.8699560157973295E-3</v>
      </c>
      <c r="H390" s="128">
        <f t="shared" si="34"/>
        <v>283.14500000000004</v>
      </c>
      <c r="I390" s="122">
        <f t="shared" si="35"/>
        <v>-0.38997521832890714</v>
      </c>
      <c r="J390" s="128">
        <f t="shared" si="36"/>
        <v>82.77695877496393</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9.5938697318007637E-3</v>
      </c>
      <c r="F391" s="128">
        <f t="shared" si="32"/>
        <v>2.5039999999999996</v>
      </c>
      <c r="G391" s="122">
        <f t="shared" si="33"/>
        <v>1.7614471198932755E-2</v>
      </c>
      <c r="H391" s="128">
        <f t="shared" si="34"/>
        <v>2667.1480000000001</v>
      </c>
      <c r="I391" s="122">
        <f t="shared" si="35"/>
        <v>-0.45490174513465337</v>
      </c>
      <c r="J391" s="128">
        <f t="shared" si="36"/>
        <v>54.465840180215274</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1.532567049808429E-5</v>
      </c>
      <c r="F392" s="128">
        <f t="shared" si="32"/>
        <v>4.0000000000000001E-3</v>
      </c>
      <c r="G392" s="122">
        <f t="shared" si="33"/>
        <v>2.2511854601170274E-4</v>
      </c>
      <c r="H392" s="128">
        <f t="shared" si="34"/>
        <v>34.087000000000003</v>
      </c>
      <c r="I392" s="122">
        <f t="shared" si="35"/>
        <v>-0.35957495467118455</v>
      </c>
      <c r="J392" s="128">
        <f t="shared" si="36"/>
        <v>6.8078222650245737</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2.1455938697318008E-3</v>
      </c>
      <c r="F393" s="128">
        <f t="shared" ref="F393:F456" si="38">SUMPRODUCT($K$2:$AI$2,$K393:$AI393)</f>
        <v>0.56000000000000005</v>
      </c>
      <c r="G393" s="122">
        <f t="shared" ref="G393:G456" si="39">SUMPRODUCT($K$3:$AI$3,$K393:$AI393)/$J$3</f>
        <v>4.3611261540900028E-3</v>
      </c>
      <c r="H393" s="128">
        <f t="shared" ref="H393:H456" si="40">SUMPRODUCT($K$3:$AI$3,$K393:$AI393)</f>
        <v>660.35300000000007</v>
      </c>
      <c r="I393" s="122">
        <f t="shared" ref="I393:I456" si="41">CORREL($K$4:$AI$4,$K393:$AI393)</f>
        <v>-0.32809218187603256</v>
      </c>
      <c r="J393" s="128">
        <f t="shared" si="36"/>
        <v>49.198161069465847</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1.1226053639846745E-3</v>
      </c>
      <c r="F394" s="128">
        <f t="shared" si="38"/>
        <v>0.29300000000000004</v>
      </c>
      <c r="G394" s="122">
        <f t="shared" si="39"/>
        <v>2.3452627824961368E-3</v>
      </c>
      <c r="H394" s="128">
        <f t="shared" si="40"/>
        <v>355.11500000000001</v>
      </c>
      <c r="I394" s="122">
        <f t="shared" si="41"/>
        <v>-0.28845890568732546</v>
      </c>
      <c r="J394" s="128">
        <f t="shared" ref="J394:J457" si="42">$E394/$G394*100</f>
        <v>47.866932966456339</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1.1494252873563218E-5</v>
      </c>
      <c r="F395" s="128">
        <f t="shared" si="38"/>
        <v>3.0000000000000001E-3</v>
      </c>
      <c r="G395" s="122">
        <f t="shared" si="39"/>
        <v>1.679456867743597E-4</v>
      </c>
      <c r="H395" s="128">
        <f t="shared" si="40"/>
        <v>25.43</v>
      </c>
      <c r="I395" s="122">
        <f t="shared" si="41"/>
        <v>-0.26005408332635577</v>
      </c>
      <c r="J395" s="128">
        <f t="shared" si="42"/>
        <v>6.8440298136421367</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5.5172413793103451E-4</v>
      </c>
      <c r="F396" s="128">
        <f t="shared" si="38"/>
        <v>0.14400000000000002</v>
      </c>
      <c r="G396" s="122">
        <f t="shared" si="39"/>
        <v>1.3564569602028821E-3</v>
      </c>
      <c r="H396" s="128">
        <f t="shared" si="40"/>
        <v>205.392</v>
      </c>
      <c r="I396" s="122">
        <f t="shared" si="41"/>
        <v>-0.24653068177941265</v>
      </c>
      <c r="J396" s="128">
        <f t="shared" si="42"/>
        <v>40.673914036204614</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6.1839080459770114E-3</v>
      </c>
      <c r="F397" s="128">
        <f t="shared" si="38"/>
        <v>1.6139999999999999</v>
      </c>
      <c r="G397" s="122">
        <f t="shared" si="39"/>
        <v>1.0444900870438128E-2</v>
      </c>
      <c r="H397" s="128">
        <f t="shared" si="40"/>
        <v>1581.5460000000005</v>
      </c>
      <c r="I397" s="122">
        <f t="shared" si="41"/>
        <v>-0.31234800096594834</v>
      </c>
      <c r="J397" s="128">
        <f t="shared" si="42"/>
        <v>59.205042945683964</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3.4214559386973181E-3</v>
      </c>
      <c r="F398" s="128">
        <f t="shared" si="38"/>
        <v>0.89300000000000002</v>
      </c>
      <c r="G398" s="122">
        <f t="shared" si="39"/>
        <v>1.3988185024237541E-2</v>
      </c>
      <c r="H398" s="128">
        <f t="shared" si="40"/>
        <v>2118.0630000000001</v>
      </c>
      <c r="I398" s="122">
        <f t="shared" si="41"/>
        <v>-0.5068368529451901</v>
      </c>
      <c r="J398" s="128">
        <f t="shared" si="42"/>
        <v>24.45961311470294</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3.5900383141762452E-3</v>
      </c>
      <c r="F400" s="128">
        <f t="shared" si="38"/>
        <v>0.93699999999999994</v>
      </c>
      <c r="G400" s="122">
        <f t="shared" si="39"/>
        <v>7.3761970175276383E-3</v>
      </c>
      <c r="H400" s="128">
        <f t="shared" si="40"/>
        <v>1116.8889999999999</v>
      </c>
      <c r="I400" s="122">
        <f t="shared" si="41"/>
        <v>-0.52314491463971202</v>
      </c>
      <c r="J400" s="128">
        <f t="shared" si="42"/>
        <v>48.6705860166891</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9.1954022988505746E-5</v>
      </c>
      <c r="F401" s="128">
        <f t="shared" si="38"/>
        <v>2.4E-2</v>
      </c>
      <c r="G401" s="122">
        <f t="shared" si="39"/>
        <v>7.5742646184733648E-4</v>
      </c>
      <c r="H401" s="128">
        <f t="shared" si="40"/>
        <v>114.688</v>
      </c>
      <c r="I401" s="122">
        <f t="shared" si="41"/>
        <v>-0.38799778105331201</v>
      </c>
      <c r="J401" s="128">
        <f t="shared" si="42"/>
        <v>12.140323532430214</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0.55021455938697306</v>
      </c>
      <c r="F402" s="128">
        <f t="shared" si="38"/>
        <v>143.60599999999997</v>
      </c>
      <c r="G402" s="122">
        <f t="shared" si="39"/>
        <v>0.81798162701924471</v>
      </c>
      <c r="H402" s="128">
        <f t="shared" si="40"/>
        <v>123857.14199999999</v>
      </c>
      <c r="I402" s="122">
        <f t="shared" si="41"/>
        <v>-0.42057197796786716</v>
      </c>
      <c r="J402" s="128">
        <f t="shared" si="42"/>
        <v>67.26490439546609</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0.1535478927203065</v>
      </c>
      <c r="F403" s="128">
        <f t="shared" si="38"/>
        <v>40.075999999999993</v>
      </c>
      <c r="G403" s="122">
        <f t="shared" si="39"/>
        <v>0.16627541639699375</v>
      </c>
      <c r="H403" s="128">
        <f t="shared" si="40"/>
        <v>25177.091</v>
      </c>
      <c r="I403" s="122">
        <f t="shared" si="41"/>
        <v>-0.27900390483047899</v>
      </c>
      <c r="J403" s="128">
        <f t="shared" si="42"/>
        <v>92.345516882484034</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0.50686973180076633</v>
      </c>
      <c r="F404" s="128">
        <f t="shared" si="38"/>
        <v>132.29300000000001</v>
      </c>
      <c r="G404" s="122">
        <f t="shared" si="39"/>
        <v>0.76848142228797112</v>
      </c>
      <c r="H404" s="128">
        <f t="shared" si="40"/>
        <v>116361.92000000001</v>
      </c>
      <c r="I404" s="122">
        <f t="shared" si="41"/>
        <v>-0.41732294533638897</v>
      </c>
      <c r="J404" s="128">
        <f t="shared" si="42"/>
        <v>65.957317522612584</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3.1724137931034485E-2</v>
      </c>
      <c r="F405" s="128">
        <f t="shared" si="38"/>
        <v>8.2800000000000011</v>
      </c>
      <c r="G405" s="122">
        <f t="shared" si="39"/>
        <v>7.6332576047761821E-2</v>
      </c>
      <c r="H405" s="128">
        <f t="shared" si="40"/>
        <v>11558.126</v>
      </c>
      <c r="I405" s="122">
        <f t="shared" si="41"/>
        <v>-0.35299837515434629</v>
      </c>
      <c r="J405" s="128">
        <f t="shared" si="42"/>
        <v>41.560418334610475</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0.33603065134099613</v>
      </c>
      <c r="F406" s="128">
        <f t="shared" si="38"/>
        <v>87.703999999999994</v>
      </c>
      <c r="G406" s="122">
        <f t="shared" si="39"/>
        <v>0.47234429196000477</v>
      </c>
      <c r="H406" s="128">
        <f t="shared" si="40"/>
        <v>71521.428</v>
      </c>
      <c r="I406" s="122">
        <f t="shared" si="41"/>
        <v>-0.47138329363597387</v>
      </c>
      <c r="J406" s="128">
        <f t="shared" si="42"/>
        <v>71.141042045121011</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0.3054980842911878</v>
      </c>
      <c r="F407" s="128">
        <f t="shared" si="38"/>
        <v>79.735000000000014</v>
      </c>
      <c r="G407" s="122">
        <f t="shared" si="39"/>
        <v>0.43772399582612365</v>
      </c>
      <c r="H407" s="128">
        <f t="shared" si="40"/>
        <v>66279.291999999987</v>
      </c>
      <c r="I407" s="122">
        <f t="shared" si="41"/>
        <v>-0.45080910017450249</v>
      </c>
      <c r="J407" s="128">
        <f t="shared" si="42"/>
        <v>69.792400509050523</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0.11536781609195403</v>
      </c>
      <c r="F408" s="128">
        <f t="shared" si="38"/>
        <v>30.111000000000001</v>
      </c>
      <c r="G408" s="122">
        <f t="shared" si="39"/>
        <v>0.1873534454292092</v>
      </c>
      <c r="H408" s="128">
        <f t="shared" si="40"/>
        <v>28368.684000000001</v>
      </c>
      <c r="I408" s="122">
        <f t="shared" si="41"/>
        <v>-0.46459594339193411</v>
      </c>
      <c r="J408" s="128">
        <f t="shared" si="42"/>
        <v>61.577632494378285</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0.86184291187739459</v>
      </c>
      <c r="F409" s="128">
        <f t="shared" si="38"/>
        <v>224.941</v>
      </c>
      <c r="G409" s="122">
        <f t="shared" si="39"/>
        <v>0.89804866660502725</v>
      </c>
      <c r="H409" s="128">
        <f t="shared" si="40"/>
        <v>135980.73300000001</v>
      </c>
      <c r="I409" s="122">
        <f t="shared" si="41"/>
        <v>-0.29453812634505216</v>
      </c>
      <c r="J409" s="128">
        <f t="shared" si="42"/>
        <v>95.968397251286561</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0.1206513409961686</v>
      </c>
      <c r="F410" s="128">
        <f t="shared" si="38"/>
        <v>31.490000000000006</v>
      </c>
      <c r="G410" s="122">
        <f t="shared" si="39"/>
        <v>8.767013168843861E-2</v>
      </c>
      <c r="H410" s="128">
        <f t="shared" si="40"/>
        <v>13274.835999999998</v>
      </c>
      <c r="I410" s="122">
        <f t="shared" si="41"/>
        <v>0.3087545658496666</v>
      </c>
      <c r="J410" s="128">
        <f t="shared" si="42"/>
        <v>137.61966438574353</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2.4950191570881228E-2</v>
      </c>
      <c r="F411" s="128">
        <f t="shared" si="38"/>
        <v>6.5120000000000005</v>
      </c>
      <c r="G411" s="122">
        <f t="shared" si="39"/>
        <v>2.3910644705385099E-2</v>
      </c>
      <c r="H411" s="128">
        <f t="shared" si="40"/>
        <v>3620.5020000000009</v>
      </c>
      <c r="I411" s="122">
        <f t="shared" si="41"/>
        <v>0.26202970693012934</v>
      </c>
      <c r="J411" s="128">
        <f t="shared" si="42"/>
        <v>104.3476321040478</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0.43990421455938689</v>
      </c>
      <c r="F412" s="128">
        <f t="shared" si="38"/>
        <v>114.81499999999998</v>
      </c>
      <c r="G412" s="122">
        <f t="shared" si="39"/>
        <v>0.4198674133854628</v>
      </c>
      <c r="H412" s="128">
        <f t="shared" si="40"/>
        <v>63575.484000000004</v>
      </c>
      <c r="I412" s="122">
        <f t="shared" si="41"/>
        <v>0.36526213898641718</v>
      </c>
      <c r="J412" s="128">
        <f t="shared" si="42"/>
        <v>104.77217343741061</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0.39596934865900396</v>
      </c>
      <c r="F413" s="128">
        <f t="shared" si="38"/>
        <v>103.34800000000003</v>
      </c>
      <c r="G413" s="122">
        <f t="shared" si="39"/>
        <v>0.45413358385396713</v>
      </c>
      <c r="H413" s="128">
        <f t="shared" si="40"/>
        <v>68763.998999999996</v>
      </c>
      <c r="I413" s="122">
        <f t="shared" si="41"/>
        <v>-0.39059030828454211</v>
      </c>
      <c r="J413" s="128">
        <f t="shared" si="42"/>
        <v>87.192262967790839</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0.15202681992337164</v>
      </c>
      <c r="F414" s="128">
        <f t="shared" si="38"/>
        <v>39.678999999999995</v>
      </c>
      <c r="G414" s="122">
        <f t="shared" si="39"/>
        <v>0.11263865590616703</v>
      </c>
      <c r="H414" s="128">
        <f t="shared" si="40"/>
        <v>17055.52</v>
      </c>
      <c r="I414" s="122">
        <f t="shared" si="41"/>
        <v>0.30941410795086033</v>
      </c>
      <c r="J414" s="128">
        <f t="shared" si="42"/>
        <v>134.96860265273111</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9.1777777777777764E-2</v>
      </c>
      <c r="F415" s="128">
        <f t="shared" si="38"/>
        <v>23.953999999999997</v>
      </c>
      <c r="G415" s="122">
        <f t="shared" si="39"/>
        <v>9.1546454186424334E-2</v>
      </c>
      <c r="H415" s="128">
        <f t="shared" si="40"/>
        <v>13861.780999999999</v>
      </c>
      <c r="I415" s="122">
        <f t="shared" si="41"/>
        <v>0.19811545356216326</v>
      </c>
      <c r="J415" s="128">
        <f t="shared" si="42"/>
        <v>100.2526843812895</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0.26668199233716477</v>
      </c>
      <c r="F416" s="128">
        <f t="shared" si="38"/>
        <v>69.603999999999999</v>
      </c>
      <c r="G416" s="122">
        <f t="shared" si="39"/>
        <v>0.24631241992365505</v>
      </c>
      <c r="H416" s="128">
        <f t="shared" si="40"/>
        <v>37296.133999999998</v>
      </c>
      <c r="I416" s="122">
        <f t="shared" si="41"/>
        <v>0.42377060001505718</v>
      </c>
      <c r="J416" s="128">
        <f t="shared" si="42"/>
        <v>108.26981133140721</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0.23937931034482759</v>
      </c>
      <c r="F417" s="128">
        <f t="shared" si="38"/>
        <v>62.478000000000002</v>
      </c>
      <c r="G417" s="122">
        <f t="shared" si="39"/>
        <v>0.2605573181523993</v>
      </c>
      <c r="H417" s="128">
        <f t="shared" si="40"/>
        <v>39453.067999999999</v>
      </c>
      <c r="I417" s="122">
        <f t="shared" si="41"/>
        <v>-0.34407056994614316</v>
      </c>
      <c r="J417" s="128">
        <f t="shared" si="42"/>
        <v>91.872034929686848</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0.24996168582375478</v>
      </c>
      <c r="F418" s="128">
        <f t="shared" si="38"/>
        <v>65.239999999999995</v>
      </c>
      <c r="G418" s="122">
        <f t="shared" si="39"/>
        <v>0.28854043772867161</v>
      </c>
      <c r="H418" s="128">
        <f t="shared" si="40"/>
        <v>43690.216</v>
      </c>
      <c r="I418" s="122">
        <f t="shared" si="41"/>
        <v>-0.38307146079976362</v>
      </c>
      <c r="J418" s="128">
        <f t="shared" si="42"/>
        <v>86.629689686270495</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6.6521072796934866E-2</v>
      </c>
      <c r="F419" s="128">
        <f t="shared" si="38"/>
        <v>17.361999999999998</v>
      </c>
      <c r="G419" s="122">
        <f t="shared" si="39"/>
        <v>7.7982994095814231E-2</v>
      </c>
      <c r="H419" s="128">
        <f t="shared" si="40"/>
        <v>11808.028999999999</v>
      </c>
      <c r="I419" s="122">
        <f t="shared" si="41"/>
        <v>-0.30502598812939929</v>
      </c>
      <c r="J419" s="128">
        <f t="shared" si="42"/>
        <v>85.30202458654432</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0.22679693486590038</v>
      </c>
      <c r="F420" s="128">
        <f t="shared" si="38"/>
        <v>59.194000000000003</v>
      </c>
      <c r="G420" s="122">
        <f t="shared" si="39"/>
        <v>0.22638863939558046</v>
      </c>
      <c r="H420" s="128">
        <f t="shared" si="40"/>
        <v>34279.315000000002</v>
      </c>
      <c r="I420" s="122">
        <f t="shared" si="41"/>
        <v>3.5755205504152156E-2</v>
      </c>
      <c r="J420" s="128">
        <f t="shared" si="42"/>
        <v>100.18035157215044</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0.87167049808429109</v>
      </c>
      <c r="F421" s="128">
        <f t="shared" si="38"/>
        <v>227.50599999999997</v>
      </c>
      <c r="G421" s="122">
        <f t="shared" si="39"/>
        <v>0.88916369255966932</v>
      </c>
      <c r="H421" s="128">
        <f t="shared" si="40"/>
        <v>134635.38800000001</v>
      </c>
      <c r="I421" s="122">
        <f t="shared" si="41"/>
        <v>-0.38365954352347881</v>
      </c>
      <c r="J421" s="128">
        <f t="shared" si="42"/>
        <v>98.032623843983117</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0.70926436781609192</v>
      </c>
      <c r="F422" s="128">
        <f t="shared" si="38"/>
        <v>185.11799999999999</v>
      </c>
      <c r="G422" s="122">
        <f t="shared" si="39"/>
        <v>0.74022456379030233</v>
      </c>
      <c r="H422" s="128">
        <f t="shared" si="40"/>
        <v>112083.323</v>
      </c>
      <c r="I422" s="122">
        <f t="shared" si="41"/>
        <v>-0.28335903953250663</v>
      </c>
      <c r="J422" s="128">
        <f t="shared" si="42"/>
        <v>95.81745898627311</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0.26868199233716472</v>
      </c>
      <c r="F423" s="128">
        <f t="shared" si="38"/>
        <v>70.125999999999991</v>
      </c>
      <c r="G423" s="122">
        <f t="shared" si="39"/>
        <v>0.31491588846768542</v>
      </c>
      <c r="H423" s="128">
        <f t="shared" si="40"/>
        <v>47683.933999999994</v>
      </c>
      <c r="I423" s="122">
        <f t="shared" si="41"/>
        <v>-0.44368993769055004</v>
      </c>
      <c r="J423" s="128">
        <f t="shared" si="42"/>
        <v>85.318652432722558</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0.41643678160919545</v>
      </c>
      <c r="F424" s="128">
        <f t="shared" si="38"/>
        <v>108.69000000000001</v>
      </c>
      <c r="G424" s="122">
        <f t="shared" si="39"/>
        <v>0.47334081813258666</v>
      </c>
      <c r="H424" s="128">
        <f t="shared" si="40"/>
        <v>71672.320000000007</v>
      </c>
      <c r="I424" s="122">
        <f t="shared" si="41"/>
        <v>-0.33793464458481515</v>
      </c>
      <c r="J424" s="128">
        <f t="shared" si="42"/>
        <v>87.978210552834284</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3.5980842911877392E-2</v>
      </c>
      <c r="F425" s="128">
        <f t="shared" si="38"/>
        <v>9.391</v>
      </c>
      <c r="G425" s="122">
        <f t="shared" si="39"/>
        <v>3.6301608791557145E-2</v>
      </c>
      <c r="H425" s="128">
        <f t="shared" si="40"/>
        <v>5496.7169999999996</v>
      </c>
      <c r="I425" s="122">
        <f t="shared" si="41"/>
        <v>5.4769030496381113E-2</v>
      </c>
      <c r="J425" s="128">
        <f t="shared" si="42"/>
        <v>99.116386600049651</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4.9080459770114951E-2</v>
      </c>
      <c r="F426" s="128">
        <f t="shared" si="38"/>
        <v>12.810000000000002</v>
      </c>
      <c r="G426" s="122">
        <f t="shared" si="39"/>
        <v>5.0970241318733567E-2</v>
      </c>
      <c r="H426" s="128">
        <f t="shared" si="40"/>
        <v>7717.811999999999</v>
      </c>
      <c r="I426" s="122">
        <f t="shared" si="41"/>
        <v>-0.28956874401687188</v>
      </c>
      <c r="J426" s="128">
        <f t="shared" si="42"/>
        <v>96.292382575155571</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0.14467049808429114</v>
      </c>
      <c r="F427" s="128">
        <f t="shared" si="38"/>
        <v>37.758999999999986</v>
      </c>
      <c r="G427" s="122">
        <f t="shared" si="39"/>
        <v>0.15540460843492845</v>
      </c>
      <c r="H427" s="128">
        <f t="shared" si="40"/>
        <v>23531.054999999997</v>
      </c>
      <c r="I427" s="122">
        <f t="shared" si="41"/>
        <v>-0.37386623756258403</v>
      </c>
      <c r="J427" s="128">
        <f t="shared" si="42"/>
        <v>93.092797917166052</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0.50075478927203054</v>
      </c>
      <c r="F428" s="128">
        <f t="shared" si="38"/>
        <v>130.69699999999997</v>
      </c>
      <c r="G428" s="122">
        <f t="shared" si="39"/>
        <v>0.50198383943784752</v>
      </c>
      <c r="H428" s="128">
        <f t="shared" si="40"/>
        <v>76009.388999999996</v>
      </c>
      <c r="I428" s="122">
        <f t="shared" si="41"/>
        <v>-2.6892004209587456E-2</v>
      </c>
      <c r="J428" s="128">
        <f t="shared" si="42"/>
        <v>99.755161407747039</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0.24718007662835248</v>
      </c>
      <c r="F429" s="128">
        <f t="shared" si="38"/>
        <v>64.513999999999996</v>
      </c>
      <c r="G429" s="122">
        <f t="shared" si="39"/>
        <v>0.23724907210503368</v>
      </c>
      <c r="H429" s="128">
        <f t="shared" si="40"/>
        <v>35923.779999999992</v>
      </c>
      <c r="I429" s="122">
        <f t="shared" si="41"/>
        <v>-0.15428012681665826</v>
      </c>
      <c r="J429" s="128">
        <f t="shared" si="42"/>
        <v>104.18589815134123</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0.1365632183908046</v>
      </c>
      <c r="F430" s="128">
        <f t="shared" si="38"/>
        <v>35.643000000000001</v>
      </c>
      <c r="G430" s="122">
        <f t="shared" si="39"/>
        <v>0.12308522104373323</v>
      </c>
      <c r="H430" s="128">
        <f t="shared" si="40"/>
        <v>18637.317999999999</v>
      </c>
      <c r="I430" s="122">
        <f t="shared" si="41"/>
        <v>-0.12334542084375399</v>
      </c>
      <c r="J430" s="128">
        <f t="shared" si="42"/>
        <v>110.95013457568761</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0.25931800766283525</v>
      </c>
      <c r="F431" s="128">
        <f t="shared" si="38"/>
        <v>67.682000000000002</v>
      </c>
      <c r="G431" s="122">
        <f t="shared" si="39"/>
        <v>0.26889186226208239</v>
      </c>
      <c r="H431" s="128">
        <f t="shared" si="40"/>
        <v>40715.067999999992</v>
      </c>
      <c r="I431" s="122">
        <f t="shared" si="41"/>
        <v>-0.3265381218409813</v>
      </c>
      <c r="J431" s="128">
        <f t="shared" si="42"/>
        <v>96.43951493410546</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0.13849425287356323</v>
      </c>
      <c r="F432" s="128">
        <f t="shared" si="38"/>
        <v>36.147000000000006</v>
      </c>
      <c r="G432" s="122">
        <f t="shared" si="39"/>
        <v>0.13212858444834824</v>
      </c>
      <c r="H432" s="128">
        <f t="shared" si="40"/>
        <v>20006.645999999993</v>
      </c>
      <c r="I432" s="122">
        <f t="shared" si="41"/>
        <v>-0.16254453450701312</v>
      </c>
      <c r="J432" s="128">
        <f t="shared" si="42"/>
        <v>104.81778295876882</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0.17292720306513409</v>
      </c>
      <c r="F433" s="128">
        <f t="shared" si="38"/>
        <v>45.134</v>
      </c>
      <c r="G433" s="122">
        <f t="shared" si="39"/>
        <v>0.17133054854772881</v>
      </c>
      <c r="H433" s="128">
        <f t="shared" si="40"/>
        <v>25942.528999999999</v>
      </c>
      <c r="I433" s="122">
        <f t="shared" si="41"/>
        <v>-0.21381633730474689</v>
      </c>
      <c r="J433" s="128">
        <f t="shared" si="42"/>
        <v>100.93191467075732</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0.18943295019157089</v>
      </c>
      <c r="F434" s="128">
        <f t="shared" si="38"/>
        <v>49.442</v>
      </c>
      <c r="G434" s="122">
        <f t="shared" si="39"/>
        <v>0.19234205312446342</v>
      </c>
      <c r="H434" s="128">
        <f t="shared" si="40"/>
        <v>29124.049000000003</v>
      </c>
      <c r="I434" s="122">
        <f t="shared" si="41"/>
        <v>-0.30209529237158278</v>
      </c>
      <c r="J434" s="128">
        <f t="shared" si="42"/>
        <v>98.487536716159482</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0.46583908045977029</v>
      </c>
      <c r="F435" s="128">
        <f t="shared" si="38"/>
        <v>121.58400000000005</v>
      </c>
      <c r="G435" s="122">
        <f t="shared" si="39"/>
        <v>0.46277986765113793</v>
      </c>
      <c r="H435" s="128">
        <f t="shared" si="40"/>
        <v>70073.202000000005</v>
      </c>
      <c r="I435" s="122">
        <f t="shared" si="41"/>
        <v>-0.19374404798822636</v>
      </c>
      <c r="J435" s="128">
        <f t="shared" si="42"/>
        <v>100.66105140315622</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0.23138697318007662</v>
      </c>
      <c r="F436" s="128">
        <f t="shared" si="38"/>
        <v>60.391999999999996</v>
      </c>
      <c r="G436" s="122">
        <f t="shared" si="39"/>
        <v>0.23078772008611922</v>
      </c>
      <c r="H436" s="128">
        <f t="shared" si="40"/>
        <v>34945.415000000001</v>
      </c>
      <c r="I436" s="122">
        <f t="shared" si="41"/>
        <v>-0.24540166521151713</v>
      </c>
      <c r="J436" s="128">
        <f t="shared" si="42"/>
        <v>100.25965553701634</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0.21943678160919541</v>
      </c>
      <c r="F437" s="128">
        <f t="shared" si="38"/>
        <v>57.273000000000003</v>
      </c>
      <c r="G437" s="122">
        <f t="shared" si="39"/>
        <v>0.21824923721089962</v>
      </c>
      <c r="H437" s="128">
        <f t="shared" si="40"/>
        <v>33046.862999999998</v>
      </c>
      <c r="I437" s="122">
        <f t="shared" si="41"/>
        <v>-0.22457989365143535</v>
      </c>
      <c r="J437" s="128">
        <f t="shared" si="42"/>
        <v>100.54412304641791</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0.66894252873563242</v>
      </c>
      <c r="F438" s="128">
        <f t="shared" si="38"/>
        <v>174.59400000000005</v>
      </c>
      <c r="G438" s="122">
        <f t="shared" si="39"/>
        <v>0.68837276281551729</v>
      </c>
      <c r="H438" s="128">
        <f t="shared" si="40"/>
        <v>104232.027</v>
      </c>
      <c r="I438" s="122">
        <f t="shared" si="41"/>
        <v>-0.21066459715546579</v>
      </c>
      <c r="J438" s="128">
        <f t="shared" si="42"/>
        <v>97.177367390247525</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0.30973946360153254</v>
      </c>
      <c r="F439" s="128">
        <f t="shared" si="38"/>
        <v>80.841999999999999</v>
      </c>
      <c r="G439" s="122">
        <f t="shared" si="39"/>
        <v>0.31949282119695144</v>
      </c>
      <c r="H439" s="128">
        <f t="shared" si="40"/>
        <v>48376.963999999993</v>
      </c>
      <c r="I439" s="122">
        <f t="shared" si="41"/>
        <v>-0.29283628085521352</v>
      </c>
      <c r="J439" s="128">
        <f t="shared" si="42"/>
        <v>96.947237324807858</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0.20604597701149427</v>
      </c>
      <c r="F440" s="128">
        <f t="shared" si="38"/>
        <v>53.778000000000006</v>
      </c>
      <c r="G440" s="122">
        <f t="shared" si="39"/>
        <v>0.22098192420980334</v>
      </c>
      <c r="H440" s="128">
        <f t="shared" si="40"/>
        <v>33460.641000000003</v>
      </c>
      <c r="I440" s="122">
        <f t="shared" si="41"/>
        <v>-0.37902508569090626</v>
      </c>
      <c r="J440" s="128">
        <f t="shared" si="42"/>
        <v>93.241100034893037</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6.0318007662835252E-2</v>
      </c>
      <c r="F441" s="128">
        <f t="shared" si="38"/>
        <v>15.743</v>
      </c>
      <c r="G441" s="122">
        <f t="shared" si="39"/>
        <v>5.7510428086489054E-2</v>
      </c>
      <c r="H441" s="128">
        <f t="shared" si="40"/>
        <v>8708.1139999999996</v>
      </c>
      <c r="I441" s="122">
        <f t="shared" si="41"/>
        <v>-0.19396696645604397</v>
      </c>
      <c r="J441" s="128">
        <f t="shared" si="42"/>
        <v>104.88186172449268</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5.8678160919540229E-2</v>
      </c>
      <c r="F442" s="128">
        <f t="shared" si="38"/>
        <v>15.315</v>
      </c>
      <c r="G442" s="122">
        <f t="shared" si="39"/>
        <v>5.5055601051394149E-2</v>
      </c>
      <c r="H442" s="128">
        <f t="shared" si="40"/>
        <v>8336.4089999999997</v>
      </c>
      <c r="I442" s="122">
        <f t="shared" si="41"/>
        <v>-0.19026017055933922</v>
      </c>
      <c r="J442" s="128">
        <f t="shared" si="42"/>
        <v>106.57982076113279</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0.74994252873563227</v>
      </c>
      <c r="F443" s="128">
        <f t="shared" si="38"/>
        <v>195.73500000000001</v>
      </c>
      <c r="G443" s="122">
        <f t="shared" si="39"/>
        <v>0.79565486930219664</v>
      </c>
      <c r="H443" s="128">
        <f t="shared" si="40"/>
        <v>120476.46900000001</v>
      </c>
      <c r="I443" s="122">
        <f t="shared" si="41"/>
        <v>-0.39641853935991578</v>
      </c>
      <c r="J443" s="128">
        <f t="shared" si="42"/>
        <v>94.254752615709521</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0.61552873563218402</v>
      </c>
      <c r="F444" s="128">
        <f t="shared" si="38"/>
        <v>160.65300000000002</v>
      </c>
      <c r="G444" s="122">
        <f t="shared" si="39"/>
        <v>0.6209622898202326</v>
      </c>
      <c r="H444" s="128">
        <f t="shared" si="40"/>
        <v>94024.867999999988</v>
      </c>
      <c r="I444" s="122">
        <f t="shared" si="41"/>
        <v>-7.1424585366657856E-2</v>
      </c>
      <c r="J444" s="128">
        <f t="shared" si="42"/>
        <v>99.124978396092047</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0.47306513409961692</v>
      </c>
      <c r="F445" s="128">
        <f t="shared" si="38"/>
        <v>123.47000000000001</v>
      </c>
      <c r="G445" s="122">
        <f t="shared" si="39"/>
        <v>0.45306335442285595</v>
      </c>
      <c r="H445" s="128">
        <f t="shared" si="40"/>
        <v>68601.947</v>
      </c>
      <c r="I445" s="122">
        <f t="shared" si="41"/>
        <v>0.21931975048710295</v>
      </c>
      <c r="J445" s="128">
        <f t="shared" si="42"/>
        <v>104.41478647114168</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5.4908045977011495E-2</v>
      </c>
      <c r="F446" s="128">
        <f t="shared" si="38"/>
        <v>14.331</v>
      </c>
      <c r="G446" s="122">
        <f t="shared" si="39"/>
        <v>5.3236590101573132E-2</v>
      </c>
      <c r="H446" s="128">
        <f t="shared" si="40"/>
        <v>8060.978000000001</v>
      </c>
      <c r="I446" s="122">
        <f t="shared" si="41"/>
        <v>-0.2185348361573401</v>
      </c>
      <c r="J446" s="128">
        <f t="shared" si="42"/>
        <v>103.13967493456906</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0.35814559386973177</v>
      </c>
      <c r="F447" s="128">
        <f t="shared" si="38"/>
        <v>93.475999999999999</v>
      </c>
      <c r="G447" s="122">
        <f t="shared" si="39"/>
        <v>0.36580804131609185</v>
      </c>
      <c r="H447" s="128">
        <f t="shared" si="40"/>
        <v>55389.921999999999</v>
      </c>
      <c r="I447" s="122">
        <f t="shared" si="41"/>
        <v>-0.25873549969793552</v>
      </c>
      <c r="J447" s="128">
        <f t="shared" si="42"/>
        <v>97.905336520544381</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0.13460536398467435</v>
      </c>
      <c r="F448" s="128">
        <f t="shared" si="38"/>
        <v>35.132000000000005</v>
      </c>
      <c r="G448" s="122">
        <f t="shared" si="39"/>
        <v>0.14928911357962726</v>
      </c>
      <c r="H448" s="128">
        <f t="shared" si="40"/>
        <v>22605.059000000001</v>
      </c>
      <c r="I448" s="122">
        <f t="shared" si="41"/>
        <v>-0.34471970501712634</v>
      </c>
      <c r="J448" s="128">
        <f t="shared" si="42"/>
        <v>90.164219451191968</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0.15889272030651341</v>
      </c>
      <c r="F449" s="128">
        <f t="shared" si="38"/>
        <v>41.471000000000004</v>
      </c>
      <c r="G449" s="122">
        <f t="shared" si="39"/>
        <v>0.15460086647558413</v>
      </c>
      <c r="H449" s="128">
        <f t="shared" si="40"/>
        <v>23409.353999999999</v>
      </c>
      <c r="I449" s="122">
        <f t="shared" si="41"/>
        <v>-0.16480986168347209</v>
      </c>
      <c r="J449" s="128">
        <f t="shared" si="42"/>
        <v>102.77608653092969</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0.11331417624521074</v>
      </c>
      <c r="F450" s="128">
        <f t="shared" si="38"/>
        <v>29.575000000000003</v>
      </c>
      <c r="G450" s="122">
        <f t="shared" si="39"/>
        <v>0.10807553263152332</v>
      </c>
      <c r="H450" s="128">
        <f t="shared" si="40"/>
        <v>16364.580999999998</v>
      </c>
      <c r="I450" s="122">
        <f t="shared" si="41"/>
        <v>-0.18252660192025541</v>
      </c>
      <c r="J450" s="128">
        <f t="shared" si="42"/>
        <v>104.84720591805757</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0.10018390804597702</v>
      </c>
      <c r="F451" s="128">
        <f t="shared" si="38"/>
        <v>26.148</v>
      </c>
      <c r="G451" s="122">
        <f t="shared" si="39"/>
        <v>0.1058775046559854</v>
      </c>
      <c r="H451" s="128">
        <f t="shared" si="40"/>
        <v>16031.759999999998</v>
      </c>
      <c r="I451" s="122">
        <f t="shared" si="41"/>
        <v>-0.32253858566759741</v>
      </c>
      <c r="J451" s="128">
        <f t="shared" si="42"/>
        <v>94.622468079024074</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0.20177777777777778</v>
      </c>
      <c r="F452" s="128">
        <f t="shared" si="38"/>
        <v>52.664000000000001</v>
      </c>
      <c r="G452" s="122">
        <f t="shared" si="39"/>
        <v>0.19583193543700222</v>
      </c>
      <c r="H452" s="128">
        <f t="shared" si="40"/>
        <v>29652.480000000003</v>
      </c>
      <c r="I452" s="122">
        <f t="shared" si="41"/>
        <v>-0.13326482132530013</v>
      </c>
      <c r="J452" s="128">
        <f t="shared" si="42"/>
        <v>103.03619648527057</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0.14350574712643677</v>
      </c>
      <c r="F453" s="128">
        <f t="shared" si="38"/>
        <v>37.454999999999998</v>
      </c>
      <c r="G453" s="122">
        <f t="shared" si="39"/>
        <v>0.14374555204797315</v>
      </c>
      <c r="H453" s="128">
        <f t="shared" si="40"/>
        <v>21765.663999999997</v>
      </c>
      <c r="I453" s="122">
        <f t="shared" si="41"/>
        <v>-0.24687827382923616</v>
      </c>
      <c r="J453" s="128">
        <f t="shared" si="42"/>
        <v>99.833174023042915</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6.962068965517243E-2</v>
      </c>
      <c r="F454" s="128">
        <f t="shared" si="38"/>
        <v>18.171000000000003</v>
      </c>
      <c r="G454" s="122">
        <f t="shared" si="39"/>
        <v>6.7877029151091686E-2</v>
      </c>
      <c r="H454" s="128">
        <f t="shared" si="40"/>
        <v>10277.804</v>
      </c>
      <c r="I454" s="122">
        <f t="shared" si="41"/>
        <v>-0.20061136276317929</v>
      </c>
      <c r="J454" s="128">
        <f t="shared" si="42"/>
        <v>102.56885212256333</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6.3501915708812265E-2</v>
      </c>
      <c r="F455" s="128">
        <f t="shared" si="38"/>
        <v>16.574000000000002</v>
      </c>
      <c r="G455" s="122">
        <f t="shared" si="39"/>
        <v>6.2694613586231476E-2</v>
      </c>
      <c r="H455" s="128">
        <f t="shared" si="40"/>
        <v>9493.0929999999971</v>
      </c>
      <c r="I455" s="122">
        <f t="shared" si="41"/>
        <v>-0.20572942404849648</v>
      </c>
      <c r="J455" s="128">
        <f t="shared" si="42"/>
        <v>101.28767381502466</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0.28978160919540225</v>
      </c>
      <c r="F456" s="128">
        <f t="shared" si="38"/>
        <v>75.632999999999981</v>
      </c>
      <c r="G456" s="122">
        <f t="shared" si="39"/>
        <v>0.29794161196158975</v>
      </c>
      <c r="H456" s="128">
        <f t="shared" si="40"/>
        <v>45113.722999999998</v>
      </c>
      <c r="I456" s="122">
        <f t="shared" si="41"/>
        <v>-0.27744209412230397</v>
      </c>
      <c r="J456" s="128">
        <f t="shared" si="42"/>
        <v>97.261207418304679</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5.6659003831417636E-2</v>
      </c>
      <c r="F457" s="128">
        <f t="shared" ref="F457:F520" si="44">SUMPRODUCT($K$2:$AI$2,$K457:$AI457)</f>
        <v>14.788000000000002</v>
      </c>
      <c r="G457" s="122">
        <f t="shared" ref="G457:G520" si="45">SUMPRODUCT($K$3:$AI$3,$K457:$AI457)/$J$3</f>
        <v>5.3643833626121067E-2</v>
      </c>
      <c r="H457" s="128">
        <f t="shared" ref="H457:H520" si="46">SUMPRODUCT($K$3:$AI$3,$K457:$AI457)</f>
        <v>8122.6419999999998</v>
      </c>
      <c r="I457" s="122">
        <f t="shared" ref="I457:I520" si="47">CORREL($K$4:$AI$4,$K457:$AI457)</f>
        <v>-0.19426100984548386</v>
      </c>
      <c r="J457" s="128">
        <f t="shared" si="42"/>
        <v>105.62072096918213</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0.51175862068965516</v>
      </c>
      <c r="F458" s="128">
        <f t="shared" si="44"/>
        <v>133.56899999999999</v>
      </c>
      <c r="G458" s="122">
        <f t="shared" si="45"/>
        <v>0.54536452733492713</v>
      </c>
      <c r="H458" s="128">
        <f t="shared" si="46"/>
        <v>82578.005999999994</v>
      </c>
      <c r="I458" s="122">
        <f t="shared" si="47"/>
        <v>-0.29267287389057051</v>
      </c>
      <c r="J458" s="128">
        <f t="shared" ref="J458:J521" si="48">$E458/$G458*100</f>
        <v>93.837900163859871</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0.55301532567049816</v>
      </c>
      <c r="F459" s="128">
        <f t="shared" si="44"/>
        <v>144.33700000000002</v>
      </c>
      <c r="G459" s="122">
        <f t="shared" si="45"/>
        <v>0.56692323898083452</v>
      </c>
      <c r="H459" s="128">
        <f t="shared" si="46"/>
        <v>85842.383000000002</v>
      </c>
      <c r="I459" s="122">
        <f t="shared" si="47"/>
        <v>-0.14490092523282674</v>
      </c>
      <c r="J459" s="128">
        <f t="shared" si="48"/>
        <v>97.546773115997368</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0.41274712643678169</v>
      </c>
      <c r="F460" s="128">
        <f t="shared" si="44"/>
        <v>107.72700000000002</v>
      </c>
      <c r="G460" s="122">
        <f t="shared" si="45"/>
        <v>0.41919693827682314</v>
      </c>
      <c r="H460" s="128">
        <f t="shared" si="46"/>
        <v>63473.962000000007</v>
      </c>
      <c r="I460" s="122">
        <f t="shared" si="47"/>
        <v>-0.14694201612587135</v>
      </c>
      <c r="J460" s="128">
        <f t="shared" si="48"/>
        <v>98.461388609717787</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0.24792720306513411</v>
      </c>
      <c r="F461" s="128">
        <f t="shared" si="44"/>
        <v>64.709000000000003</v>
      </c>
      <c r="G461" s="122">
        <f t="shared" si="45"/>
        <v>0.24957568452891996</v>
      </c>
      <c r="H461" s="128">
        <f t="shared" si="46"/>
        <v>37790.251000000004</v>
      </c>
      <c r="I461" s="122">
        <f t="shared" si="47"/>
        <v>-0.15997474322315783</v>
      </c>
      <c r="J461" s="128">
        <f t="shared" si="48"/>
        <v>99.33948634984317</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0.11043295019157089</v>
      </c>
      <c r="F462" s="128">
        <f t="shared" si="44"/>
        <v>28.823</v>
      </c>
      <c r="G462" s="122">
        <f t="shared" si="45"/>
        <v>0.11503987636872763</v>
      </c>
      <c r="H462" s="128">
        <f t="shared" si="46"/>
        <v>17419.108</v>
      </c>
      <c r="I462" s="122">
        <f t="shared" si="47"/>
        <v>-0.27345849348632811</v>
      </c>
      <c r="J462" s="128">
        <f t="shared" si="48"/>
        <v>95.995365848281551</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9.8881226053639845E-2</v>
      </c>
      <c r="F463" s="128">
        <f t="shared" si="44"/>
        <v>25.808</v>
      </c>
      <c r="G463" s="122">
        <f t="shared" si="45"/>
        <v>9.909798042504854E-2</v>
      </c>
      <c r="H463" s="128">
        <f t="shared" si="46"/>
        <v>15005.218000000001</v>
      </c>
      <c r="I463" s="122">
        <f t="shared" si="47"/>
        <v>-0.23179337701378733</v>
      </c>
      <c r="J463" s="128">
        <f t="shared" si="48"/>
        <v>99.781272665215781</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0.11004980842911878</v>
      </c>
      <c r="F464" s="128">
        <f t="shared" si="44"/>
        <v>28.723000000000003</v>
      </c>
      <c r="G464" s="122">
        <f t="shared" si="45"/>
        <v>0.11071544994650569</v>
      </c>
      <c r="H464" s="128">
        <f t="shared" si="46"/>
        <v>16764.311999999998</v>
      </c>
      <c r="I464" s="122">
        <f t="shared" si="47"/>
        <v>-0.22970944248252981</v>
      </c>
      <c r="J464" s="128">
        <f t="shared" si="48"/>
        <v>99.398781725848991</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5.0463601532567043E-2</v>
      </c>
      <c r="F465" s="128">
        <f t="shared" si="44"/>
        <v>13.170999999999998</v>
      </c>
      <c r="G465" s="122">
        <f t="shared" si="45"/>
        <v>4.8667721142796765E-2</v>
      </c>
      <c r="H465" s="128">
        <f t="shared" si="46"/>
        <v>7369.1690000000008</v>
      </c>
      <c r="I465" s="122">
        <f t="shared" si="47"/>
        <v>-0.22616131553939894</v>
      </c>
      <c r="J465" s="128">
        <f t="shared" si="48"/>
        <v>103.6900852302103</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6.0704980842911885E-2</v>
      </c>
      <c r="F466" s="128">
        <f t="shared" si="44"/>
        <v>15.844000000000001</v>
      </c>
      <c r="G466" s="122">
        <f t="shared" si="45"/>
        <v>5.9353115217477444E-2</v>
      </c>
      <c r="H466" s="128">
        <f t="shared" si="46"/>
        <v>8987.1299999999992</v>
      </c>
      <c r="I466" s="122">
        <f t="shared" si="47"/>
        <v>-0.22793809115631786</v>
      </c>
      <c r="J466" s="128">
        <f t="shared" si="48"/>
        <v>102.27766583182876</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0.10092337164750957</v>
      </c>
      <c r="F467" s="128">
        <f t="shared" si="44"/>
        <v>26.340999999999998</v>
      </c>
      <c r="G467" s="122">
        <f t="shared" si="45"/>
        <v>0.10194887661968854</v>
      </c>
      <c r="H467" s="128">
        <f t="shared" si="46"/>
        <v>15436.895</v>
      </c>
      <c r="I467" s="122">
        <f t="shared" si="47"/>
        <v>-0.2396696895822589</v>
      </c>
      <c r="J467" s="128">
        <f t="shared" si="48"/>
        <v>98.99409880110349</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0.18620306513409959</v>
      </c>
      <c r="F468" s="128">
        <f t="shared" si="44"/>
        <v>48.598999999999997</v>
      </c>
      <c r="G468" s="122">
        <f t="shared" si="45"/>
        <v>0.19422194851338678</v>
      </c>
      <c r="H468" s="128">
        <f t="shared" si="46"/>
        <v>29408.699000000001</v>
      </c>
      <c r="I468" s="122">
        <f t="shared" si="47"/>
        <v>-0.2197344991336522</v>
      </c>
      <c r="J468" s="128">
        <f t="shared" si="48"/>
        <v>95.871278482856695</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0.45394252873563212</v>
      </c>
      <c r="F469" s="128">
        <f t="shared" si="44"/>
        <v>118.47899999999998</v>
      </c>
      <c r="G469" s="122">
        <f t="shared" si="45"/>
        <v>0.4666252096844497</v>
      </c>
      <c r="H469" s="128">
        <f t="shared" si="46"/>
        <v>70655.456000000006</v>
      </c>
      <c r="I469" s="122">
        <f t="shared" si="47"/>
        <v>-0.25559997477052893</v>
      </c>
      <c r="J469" s="128">
        <f t="shared" si="48"/>
        <v>97.282041200175598</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0.24989655172413794</v>
      </c>
      <c r="F470" s="128">
        <f t="shared" si="44"/>
        <v>65.222999999999999</v>
      </c>
      <c r="G470" s="122">
        <f t="shared" si="45"/>
        <v>0.23485590880872814</v>
      </c>
      <c r="H470" s="128">
        <f t="shared" si="46"/>
        <v>35561.411999999997</v>
      </c>
      <c r="I470" s="122">
        <f t="shared" si="47"/>
        <v>-0.12706083708151994</v>
      </c>
      <c r="J470" s="128">
        <f t="shared" si="48"/>
        <v>106.40420034211668</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0.26487739463601528</v>
      </c>
      <c r="F471" s="128">
        <f t="shared" si="44"/>
        <v>69.132999999999996</v>
      </c>
      <c r="G471" s="122">
        <f t="shared" si="45"/>
        <v>0.28292761758839768</v>
      </c>
      <c r="H471" s="128">
        <f t="shared" si="46"/>
        <v>42840.334000000003</v>
      </c>
      <c r="I471" s="122">
        <f t="shared" si="47"/>
        <v>-0.35058113152122472</v>
      </c>
      <c r="J471" s="128">
        <f t="shared" si="48"/>
        <v>93.620197594622297</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0.18040996168582374</v>
      </c>
      <c r="F472" s="128">
        <f t="shared" si="44"/>
        <v>47.086999999999996</v>
      </c>
      <c r="G472" s="122">
        <f t="shared" si="45"/>
        <v>0.1817973886856252</v>
      </c>
      <c r="H472" s="128">
        <f t="shared" si="46"/>
        <v>27527.396999999997</v>
      </c>
      <c r="I472" s="122">
        <f t="shared" si="47"/>
        <v>-0.17311805377164552</v>
      </c>
      <c r="J472" s="128">
        <f t="shared" si="48"/>
        <v>99.236827872043492</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0.152639846743295</v>
      </c>
      <c r="F473" s="128">
        <f t="shared" si="44"/>
        <v>39.838999999999999</v>
      </c>
      <c r="G473" s="122">
        <f t="shared" si="45"/>
        <v>0.15782650675613205</v>
      </c>
      <c r="H473" s="128">
        <f t="shared" si="46"/>
        <v>23897.774000000005</v>
      </c>
      <c r="I473" s="122">
        <f t="shared" si="47"/>
        <v>-0.278042322831623</v>
      </c>
      <c r="J473" s="128">
        <f t="shared" si="48"/>
        <v>96.713695234444174</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8.3816091954022981E-2</v>
      </c>
      <c r="F474" s="128">
        <f t="shared" si="44"/>
        <v>21.875999999999998</v>
      </c>
      <c r="G474" s="122">
        <f t="shared" si="45"/>
        <v>7.7976429486586799E-2</v>
      </c>
      <c r="H474" s="128">
        <f t="shared" si="46"/>
        <v>11807.035</v>
      </c>
      <c r="I474" s="122">
        <f t="shared" si="47"/>
        <v>-0.15035282324866225</v>
      </c>
      <c r="J474" s="128">
        <f t="shared" si="48"/>
        <v>107.48900982756679</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5.8164750957854408E-2</v>
      </c>
      <c r="F475" s="128">
        <f t="shared" si="44"/>
        <v>15.181000000000001</v>
      </c>
      <c r="G475" s="122">
        <f t="shared" si="45"/>
        <v>5.5948236008928925E-2</v>
      </c>
      <c r="H475" s="128">
        <f t="shared" si="46"/>
        <v>8471.57</v>
      </c>
      <c r="I475" s="122">
        <f t="shared" si="47"/>
        <v>-0.21607205353007464</v>
      </c>
      <c r="J475" s="128">
        <f t="shared" si="48"/>
        <v>103.96172445646319</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6.7666666666666667E-2</v>
      </c>
      <c r="F476" s="128">
        <f t="shared" si="44"/>
        <v>17.661000000000001</v>
      </c>
      <c r="G476" s="122">
        <f t="shared" si="45"/>
        <v>6.1286471885773158E-2</v>
      </c>
      <c r="H476" s="128">
        <f t="shared" si="46"/>
        <v>9279.875</v>
      </c>
      <c r="I476" s="122">
        <f t="shared" si="47"/>
        <v>-0.18658462342485096</v>
      </c>
      <c r="J476" s="128">
        <f t="shared" si="48"/>
        <v>110.4104455429985</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0.14586590038314179</v>
      </c>
      <c r="F477" s="128">
        <f t="shared" si="44"/>
        <v>38.071000000000005</v>
      </c>
      <c r="G477" s="122">
        <f t="shared" si="45"/>
        <v>0.13668334015770914</v>
      </c>
      <c r="H477" s="128">
        <f t="shared" si="46"/>
        <v>20696.318000000003</v>
      </c>
      <c r="I477" s="122">
        <f t="shared" si="47"/>
        <v>-8.3634872481385375E-2</v>
      </c>
      <c r="J477" s="128">
        <f t="shared" si="48"/>
        <v>106.71812688718138</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0.57798467432950196</v>
      </c>
      <c r="F478" s="128">
        <f t="shared" si="44"/>
        <v>150.85400000000001</v>
      </c>
      <c r="G478" s="122">
        <f t="shared" si="45"/>
        <v>0.59298479044763508</v>
      </c>
      <c r="H478" s="128">
        <f t="shared" si="46"/>
        <v>89788.571000000011</v>
      </c>
      <c r="I478" s="122">
        <f t="shared" si="47"/>
        <v>-0.22888230341597307</v>
      </c>
      <c r="J478" s="128">
        <f t="shared" si="48"/>
        <v>97.470404577019636</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0.20456321839080463</v>
      </c>
      <c r="F479" s="128">
        <f t="shared" si="44"/>
        <v>53.391000000000005</v>
      </c>
      <c r="G479" s="122">
        <f t="shared" si="45"/>
        <v>0.20394737745842631</v>
      </c>
      <c r="H479" s="128">
        <f t="shared" si="46"/>
        <v>30881.303999999996</v>
      </c>
      <c r="I479" s="122">
        <f t="shared" si="47"/>
        <v>-0.22701914916387836</v>
      </c>
      <c r="J479" s="128">
        <f t="shared" si="48"/>
        <v>100.30196070185009</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0.2653065134099617</v>
      </c>
      <c r="F480" s="128">
        <f t="shared" si="44"/>
        <v>69.245000000000005</v>
      </c>
      <c r="G480" s="122">
        <f t="shared" si="45"/>
        <v>0.27970980332589257</v>
      </c>
      <c r="H480" s="128">
        <f t="shared" si="46"/>
        <v>42353.099000000002</v>
      </c>
      <c r="I480" s="122">
        <f t="shared" si="47"/>
        <v>-0.33414874580824877</v>
      </c>
      <c r="J480" s="128">
        <f t="shared" si="48"/>
        <v>94.850630995171286</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0.50712260536398479</v>
      </c>
      <c r="F481" s="128">
        <f t="shared" si="44"/>
        <v>132.35900000000004</v>
      </c>
      <c r="G481" s="122">
        <f t="shared" si="45"/>
        <v>0.53143749091917736</v>
      </c>
      <c r="H481" s="128">
        <f t="shared" si="46"/>
        <v>80469.202000000005</v>
      </c>
      <c r="I481" s="122">
        <f t="shared" si="47"/>
        <v>-0.31004027624119168</v>
      </c>
      <c r="J481" s="128">
        <f t="shared" si="48"/>
        <v>95.424695101367917</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0.78824137931034477</v>
      </c>
      <c r="F482" s="128">
        <f t="shared" si="44"/>
        <v>205.73099999999999</v>
      </c>
      <c r="G482" s="122">
        <f t="shared" si="45"/>
        <v>0.82217704632210165</v>
      </c>
      <c r="H482" s="128">
        <f t="shared" si="46"/>
        <v>124492.40399999999</v>
      </c>
      <c r="I482" s="122">
        <f t="shared" si="47"/>
        <v>-0.29048287861372157</v>
      </c>
      <c r="J482" s="128">
        <f t="shared" si="48"/>
        <v>95.872462365184788</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0.47950191570881229</v>
      </c>
      <c r="F483" s="128">
        <f t="shared" si="44"/>
        <v>125.15</v>
      </c>
      <c r="G483" s="122">
        <f t="shared" si="45"/>
        <v>0.50310474316131493</v>
      </c>
      <c r="H483" s="128">
        <f t="shared" si="46"/>
        <v>76179.113999999987</v>
      </c>
      <c r="I483" s="122">
        <f t="shared" si="47"/>
        <v>-0.27509693114621103</v>
      </c>
      <c r="J483" s="128">
        <f t="shared" si="48"/>
        <v>95.308565905343755</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0.70400383141762446</v>
      </c>
      <c r="F484" s="128">
        <f t="shared" si="44"/>
        <v>183.74499999999998</v>
      </c>
      <c r="G484" s="122">
        <f t="shared" si="45"/>
        <v>0.72984647135743441</v>
      </c>
      <c r="H484" s="128">
        <f t="shared" si="46"/>
        <v>110511.893</v>
      </c>
      <c r="I484" s="122">
        <f t="shared" si="47"/>
        <v>-0.24355296061093748</v>
      </c>
      <c r="J484" s="128">
        <f t="shared" si="48"/>
        <v>96.459167653198975</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0.70753256704980849</v>
      </c>
      <c r="F485" s="128">
        <f t="shared" si="44"/>
        <v>184.66600000000003</v>
      </c>
      <c r="G485" s="122">
        <f t="shared" si="45"/>
        <v>0.73583387708198489</v>
      </c>
      <c r="H485" s="128">
        <f t="shared" si="46"/>
        <v>111418.49399999999</v>
      </c>
      <c r="I485" s="122">
        <f t="shared" si="47"/>
        <v>-0.21419476019073339</v>
      </c>
      <c r="J485" s="128">
        <f t="shared" si="48"/>
        <v>96.1538451933733</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0.57781609195402306</v>
      </c>
      <c r="F486" s="128">
        <f t="shared" si="44"/>
        <v>150.81000000000003</v>
      </c>
      <c r="G486" s="122">
        <f t="shared" si="45"/>
        <v>0.59415070203014164</v>
      </c>
      <c r="H486" s="128">
        <f t="shared" si="46"/>
        <v>89965.11099999999</v>
      </c>
      <c r="I486" s="122">
        <f t="shared" si="47"/>
        <v>-0.26789614409780882</v>
      </c>
      <c r="J486" s="128">
        <f t="shared" si="48"/>
        <v>97.250763144719826</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0.32498850574712645</v>
      </c>
      <c r="F487" s="128">
        <f t="shared" si="44"/>
        <v>84.822000000000003</v>
      </c>
      <c r="G487" s="122">
        <f t="shared" si="45"/>
        <v>0.33761288618262031</v>
      </c>
      <c r="H487" s="128">
        <f t="shared" si="46"/>
        <v>51120.667999999998</v>
      </c>
      <c r="I487" s="122">
        <f t="shared" si="47"/>
        <v>-0.34216926675456694</v>
      </c>
      <c r="J487" s="128">
        <f t="shared" si="48"/>
        <v>96.260693548093684</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0.7571149425287359</v>
      </c>
      <c r="F488" s="128">
        <f t="shared" si="44"/>
        <v>197.60700000000006</v>
      </c>
      <c r="G488" s="122">
        <f t="shared" si="45"/>
        <v>0.79604523900725144</v>
      </c>
      <c r="H488" s="128">
        <f t="shared" si="46"/>
        <v>120535.57799999999</v>
      </c>
      <c r="I488" s="122">
        <f t="shared" si="47"/>
        <v>-0.34782317004952917</v>
      </c>
      <c r="J488" s="128">
        <f t="shared" si="48"/>
        <v>95.109537175667867</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0.65622605363984654</v>
      </c>
      <c r="F489" s="128">
        <f t="shared" si="44"/>
        <v>171.27499999999995</v>
      </c>
      <c r="G489" s="122">
        <f t="shared" si="45"/>
        <v>0.67757534110871886</v>
      </c>
      <c r="H489" s="128">
        <f t="shared" si="46"/>
        <v>102597.10299999999</v>
      </c>
      <c r="I489" s="122">
        <f t="shared" si="47"/>
        <v>-0.24382989371682387</v>
      </c>
      <c r="J489" s="128">
        <f t="shared" si="48"/>
        <v>96.849164045146864</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0.6458007662835249</v>
      </c>
      <c r="F490" s="128">
        <f t="shared" si="44"/>
        <v>168.554</v>
      </c>
      <c r="G490" s="122">
        <f t="shared" si="45"/>
        <v>0.65962422565348899</v>
      </c>
      <c r="H490" s="128">
        <f t="shared" si="46"/>
        <v>99878.981</v>
      </c>
      <c r="I490" s="122">
        <f t="shared" si="47"/>
        <v>-0.18073548005846746</v>
      </c>
      <c r="J490" s="128">
        <f t="shared" si="48"/>
        <v>97.904343286320454</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0.76576245210727967</v>
      </c>
      <c r="F491" s="128">
        <f t="shared" si="44"/>
        <v>199.864</v>
      </c>
      <c r="G491" s="122">
        <f t="shared" si="45"/>
        <v>0.79480078326222792</v>
      </c>
      <c r="H491" s="128">
        <f t="shared" si="46"/>
        <v>120347.14500000002</v>
      </c>
      <c r="I491" s="122">
        <f t="shared" si="47"/>
        <v>-0.23758382554055554</v>
      </c>
      <c r="J491" s="128">
        <f t="shared" si="48"/>
        <v>96.346464200027384</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0.71263984674329506</v>
      </c>
      <c r="F492" s="128">
        <f t="shared" si="44"/>
        <v>185.99900000000002</v>
      </c>
      <c r="G492" s="122">
        <f t="shared" si="45"/>
        <v>0.74253269096144447</v>
      </c>
      <c r="H492" s="128">
        <f t="shared" si="46"/>
        <v>112432.815</v>
      </c>
      <c r="I492" s="122">
        <f t="shared" si="47"/>
        <v>-0.23406485809083757</v>
      </c>
      <c r="J492" s="128">
        <f t="shared" si="48"/>
        <v>95.974204963360791</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0.47597701149425292</v>
      </c>
      <c r="F493" s="128">
        <f t="shared" si="44"/>
        <v>124.23000000000002</v>
      </c>
      <c r="G493" s="122">
        <f t="shared" si="45"/>
        <v>0.49409436130446843</v>
      </c>
      <c r="H493" s="128">
        <f t="shared" si="46"/>
        <v>74814.78</v>
      </c>
      <c r="I493" s="122">
        <f t="shared" si="47"/>
        <v>-0.23907594202781521</v>
      </c>
      <c r="J493" s="128">
        <f t="shared" si="48"/>
        <v>96.333220690399386</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0.25968199233716477</v>
      </c>
      <c r="F494" s="128">
        <f t="shared" si="44"/>
        <v>67.777000000000001</v>
      </c>
      <c r="G494" s="122">
        <f t="shared" si="45"/>
        <v>0.27602300915346922</v>
      </c>
      <c r="H494" s="128">
        <f t="shared" si="46"/>
        <v>41794.852000000006</v>
      </c>
      <c r="I494" s="122">
        <f t="shared" si="47"/>
        <v>-0.37603251533348353</v>
      </c>
      <c r="J494" s="128">
        <f t="shared" si="48"/>
        <v>94.079835276624053</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0.70996168582375463</v>
      </c>
      <c r="F495" s="128">
        <f t="shared" si="44"/>
        <v>185.29999999999995</v>
      </c>
      <c r="G495" s="122">
        <f t="shared" si="45"/>
        <v>0.74541302222985395</v>
      </c>
      <c r="H495" s="128">
        <f t="shared" si="46"/>
        <v>112868.94900000002</v>
      </c>
      <c r="I495" s="122">
        <f t="shared" si="47"/>
        <v>-0.24860819612920906</v>
      </c>
      <c r="J495" s="128">
        <f t="shared" si="48"/>
        <v>95.244068006747597</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0.56253256704980859</v>
      </c>
      <c r="F496" s="128">
        <f t="shared" si="44"/>
        <v>146.82100000000003</v>
      </c>
      <c r="G496" s="122">
        <f t="shared" si="45"/>
        <v>0.60738048977004044</v>
      </c>
      <c r="H496" s="128">
        <f t="shared" si="46"/>
        <v>91968.338999999978</v>
      </c>
      <c r="I496" s="122">
        <f t="shared" si="47"/>
        <v>-0.55281151626943315</v>
      </c>
      <c r="J496" s="128">
        <f t="shared" si="48"/>
        <v>92.616173308890509</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0.5018275862068966</v>
      </c>
      <c r="F497" s="128">
        <f t="shared" si="44"/>
        <v>130.977</v>
      </c>
      <c r="G497" s="122">
        <f t="shared" si="45"/>
        <v>0.51160291378832112</v>
      </c>
      <c r="H497" s="128">
        <f t="shared" si="46"/>
        <v>77465.89</v>
      </c>
      <c r="I497" s="122">
        <f t="shared" si="47"/>
        <v>-0.273028258349717</v>
      </c>
      <c r="J497" s="128">
        <f t="shared" si="48"/>
        <v>98.089274451343499</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9.2249042145593901E-2</v>
      </c>
      <c r="F498" s="128">
        <f t="shared" si="44"/>
        <v>24.077000000000009</v>
      </c>
      <c r="G498" s="122">
        <f t="shared" si="45"/>
        <v>9.4819526080122576E-2</v>
      </c>
      <c r="H498" s="128">
        <f t="shared" si="46"/>
        <v>14357.383</v>
      </c>
      <c r="I498" s="122">
        <f t="shared" si="47"/>
        <v>-0.19411101278481926</v>
      </c>
      <c r="J498" s="128">
        <f t="shared" si="48"/>
        <v>97.28907742867581</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0.43455938697318008</v>
      </c>
      <c r="F499" s="128">
        <f t="shared" si="44"/>
        <v>113.42</v>
      </c>
      <c r="G499" s="122">
        <f t="shared" si="45"/>
        <v>0.45247447463313478</v>
      </c>
      <c r="H499" s="128">
        <f t="shared" si="46"/>
        <v>68512.78</v>
      </c>
      <c r="I499" s="122">
        <f t="shared" si="47"/>
        <v>-0.24423147447885044</v>
      </c>
      <c r="J499" s="128">
        <f t="shared" si="48"/>
        <v>96.040641259492006</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0.36009961685823749</v>
      </c>
      <c r="F500" s="128">
        <f t="shared" si="44"/>
        <v>93.98599999999999</v>
      </c>
      <c r="G500" s="122">
        <f t="shared" si="45"/>
        <v>0.40074310187692347</v>
      </c>
      <c r="H500" s="128">
        <f t="shared" si="46"/>
        <v>60679.718999999997</v>
      </c>
      <c r="I500" s="122">
        <f t="shared" si="47"/>
        <v>-0.35986480425963369</v>
      </c>
      <c r="J500" s="128">
        <f t="shared" si="48"/>
        <v>89.85797014887396</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0.404544061302682</v>
      </c>
      <c r="F501" s="128">
        <f t="shared" si="44"/>
        <v>105.586</v>
      </c>
      <c r="G501" s="122">
        <f t="shared" si="45"/>
        <v>0.42482686998903696</v>
      </c>
      <c r="H501" s="128">
        <f t="shared" si="46"/>
        <v>64326.434999999998</v>
      </c>
      <c r="I501" s="122">
        <f t="shared" si="47"/>
        <v>-0.31102990724411167</v>
      </c>
      <c r="J501" s="128">
        <f t="shared" si="48"/>
        <v>95.225629516589109</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0.20036015325670495</v>
      </c>
      <c r="F502" s="128">
        <f t="shared" si="44"/>
        <v>52.29399999999999</v>
      </c>
      <c r="G502" s="122">
        <f t="shared" si="45"/>
        <v>0.21852380166162541</v>
      </c>
      <c r="H502" s="128">
        <f t="shared" si="46"/>
        <v>33088.436999999998</v>
      </c>
      <c r="I502" s="122">
        <f t="shared" si="47"/>
        <v>-0.56597285439120948</v>
      </c>
      <c r="J502" s="128">
        <f t="shared" si="48"/>
        <v>91.688022875857669</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0.41896551724137937</v>
      </c>
      <c r="F503" s="128">
        <f t="shared" si="44"/>
        <v>109.35000000000001</v>
      </c>
      <c r="G503" s="122">
        <f t="shared" si="45"/>
        <v>0.47836442827140763</v>
      </c>
      <c r="H503" s="128">
        <f t="shared" si="46"/>
        <v>72432.985000000001</v>
      </c>
      <c r="I503" s="122">
        <f t="shared" si="47"/>
        <v>-0.40421305626822152</v>
      </c>
      <c r="J503" s="128">
        <f t="shared" si="48"/>
        <v>87.582916387686055</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0.35837547892720301</v>
      </c>
      <c r="F504" s="128">
        <f t="shared" si="44"/>
        <v>93.535999999999987</v>
      </c>
      <c r="G504" s="122">
        <f t="shared" si="45"/>
        <v>0.37468226366746366</v>
      </c>
      <c r="H504" s="128">
        <f t="shared" si="46"/>
        <v>56733.63900000001</v>
      </c>
      <c r="I504" s="122">
        <f t="shared" si="47"/>
        <v>-0.68347590437686301</v>
      </c>
      <c r="J504" s="128">
        <f t="shared" si="48"/>
        <v>95.647836494675076</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0.19775095785440613</v>
      </c>
      <c r="F505" s="128">
        <f t="shared" si="44"/>
        <v>51.613</v>
      </c>
      <c r="G505" s="122">
        <f t="shared" si="45"/>
        <v>0.20033597062436434</v>
      </c>
      <c r="H505" s="128">
        <f t="shared" si="46"/>
        <v>30334.471999999998</v>
      </c>
      <c r="I505" s="122">
        <f t="shared" si="47"/>
        <v>-0.12232249584983598</v>
      </c>
      <c r="J505" s="128">
        <f t="shared" si="48"/>
        <v>98.709661194691193</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0.39667816091954028</v>
      </c>
      <c r="F506" s="128">
        <f t="shared" si="44"/>
        <v>103.53300000000002</v>
      </c>
      <c r="G506" s="122">
        <f t="shared" si="45"/>
        <v>0.42543290758034047</v>
      </c>
      <c r="H506" s="128">
        <f t="shared" si="46"/>
        <v>64418.19999999999</v>
      </c>
      <c r="I506" s="122">
        <f t="shared" si="47"/>
        <v>-0.30215704559542206</v>
      </c>
      <c r="J506" s="128">
        <f t="shared" si="48"/>
        <v>93.24106195161454</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0.43327203065134096</v>
      </c>
      <c r="F507" s="128">
        <f t="shared" si="44"/>
        <v>113.08399999999999</v>
      </c>
      <c r="G507" s="122">
        <f t="shared" si="45"/>
        <v>0.47354543053005582</v>
      </c>
      <c r="H507" s="128">
        <f t="shared" si="46"/>
        <v>71703.301999999996</v>
      </c>
      <c r="I507" s="122">
        <f t="shared" si="47"/>
        <v>-0.40847407221533516</v>
      </c>
      <c r="J507" s="128">
        <f t="shared" si="48"/>
        <v>91.495346109952862</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0.26362068965517244</v>
      </c>
      <c r="F508" s="128">
        <f t="shared" si="44"/>
        <v>68.805000000000007</v>
      </c>
      <c r="G508" s="122">
        <f t="shared" si="45"/>
        <v>0.27718590920498232</v>
      </c>
      <c r="H508" s="128">
        <f t="shared" si="46"/>
        <v>41970.936000000009</v>
      </c>
      <c r="I508" s="122">
        <f t="shared" si="47"/>
        <v>-0.22933042964097566</v>
      </c>
      <c r="J508" s="128">
        <f t="shared" si="48"/>
        <v>95.106093383780831</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0.12214942528735633</v>
      </c>
      <c r="F509" s="128">
        <f t="shared" si="44"/>
        <v>31.881</v>
      </c>
      <c r="G509" s="122">
        <f t="shared" si="45"/>
        <v>0.13921432062238304</v>
      </c>
      <c r="H509" s="128">
        <f t="shared" si="46"/>
        <v>21079.553999999993</v>
      </c>
      <c r="I509" s="122">
        <f t="shared" si="47"/>
        <v>-0.46186040107244264</v>
      </c>
      <c r="J509" s="128">
        <f t="shared" si="48"/>
        <v>87.741997189128966</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0.27406513409961686</v>
      </c>
      <c r="F510" s="128">
        <f t="shared" si="44"/>
        <v>71.531000000000006</v>
      </c>
      <c r="G510" s="122">
        <f t="shared" si="45"/>
        <v>0.26769425035332656</v>
      </c>
      <c r="H510" s="128">
        <f t="shared" si="46"/>
        <v>40533.728000000003</v>
      </c>
      <c r="I510" s="122">
        <f t="shared" si="47"/>
        <v>8.0227400883354519E-2</v>
      </c>
      <c r="J510" s="128">
        <f t="shared" si="48"/>
        <v>102.3799105650874</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0.23665134099616855</v>
      </c>
      <c r="F511" s="128">
        <f t="shared" si="44"/>
        <v>61.765999999999991</v>
      </c>
      <c r="G511" s="122">
        <f t="shared" si="45"/>
        <v>0.2636266824287733</v>
      </c>
      <c r="H511" s="128">
        <f t="shared" si="46"/>
        <v>39917.824999999997</v>
      </c>
      <c r="I511" s="122">
        <f t="shared" si="47"/>
        <v>-0.38459020230390578</v>
      </c>
      <c r="J511" s="128">
        <f t="shared" si="48"/>
        <v>89.767598186919898</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0.22604980842911879</v>
      </c>
      <c r="F512" s="128">
        <f t="shared" si="44"/>
        <v>58.999000000000002</v>
      </c>
      <c r="G512" s="122">
        <f t="shared" si="45"/>
        <v>0.23739754190386875</v>
      </c>
      <c r="H512" s="128">
        <f t="shared" si="46"/>
        <v>35946.260999999999</v>
      </c>
      <c r="I512" s="122">
        <f t="shared" si="47"/>
        <v>-0.39761172773389064</v>
      </c>
      <c r="J512" s="128">
        <f t="shared" si="48"/>
        <v>95.219944830201698</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4.5459770114942531E-2</v>
      </c>
      <c r="F513" s="128">
        <f t="shared" si="44"/>
        <v>11.865</v>
      </c>
      <c r="G513" s="122">
        <f t="shared" si="45"/>
        <v>4.9229635842502208E-2</v>
      </c>
      <c r="H513" s="128">
        <f t="shared" si="46"/>
        <v>7454.2529999999997</v>
      </c>
      <c r="I513" s="122">
        <f t="shared" si="47"/>
        <v>-0.23870799883438309</v>
      </c>
      <c r="J513" s="128">
        <f t="shared" si="48"/>
        <v>92.342283945344604</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0.49118390804597706</v>
      </c>
      <c r="F514" s="128">
        <f t="shared" si="44"/>
        <v>128.19900000000001</v>
      </c>
      <c r="G514" s="122">
        <f t="shared" si="45"/>
        <v>0.50592774306885568</v>
      </c>
      <c r="H514" s="128">
        <f t="shared" si="46"/>
        <v>76606.566999999995</v>
      </c>
      <c r="I514" s="122">
        <f t="shared" si="47"/>
        <v>-9.7426947563690733E-2</v>
      </c>
      <c r="J514" s="128">
        <f t="shared" si="48"/>
        <v>97.085782461059452</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5.5229885057471263E-2</v>
      </c>
      <c r="F515" s="128">
        <f t="shared" si="44"/>
        <v>14.414999999999999</v>
      </c>
      <c r="G515" s="122">
        <f t="shared" si="45"/>
        <v>5.6210318456194105E-2</v>
      </c>
      <c r="H515" s="128">
        <f t="shared" si="46"/>
        <v>8511.253999999999</v>
      </c>
      <c r="I515" s="122">
        <f t="shared" si="47"/>
        <v>-0.2894008856890789</v>
      </c>
      <c r="J515" s="128">
        <f t="shared" si="48"/>
        <v>98.255776829503432</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0.15799616858237542</v>
      </c>
      <c r="F516" s="128">
        <f t="shared" si="44"/>
        <v>41.236999999999988</v>
      </c>
      <c r="G516" s="122">
        <f t="shared" si="45"/>
        <v>0.13904031885244819</v>
      </c>
      <c r="H516" s="128">
        <f t="shared" si="46"/>
        <v>21053.207000000002</v>
      </c>
      <c r="I516" s="122">
        <f t="shared" si="47"/>
        <v>0.41479346450597354</v>
      </c>
      <c r="J516" s="128">
        <f t="shared" si="48"/>
        <v>113.63334742496059</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7.2712643678160938E-2</v>
      </c>
      <c r="F517" s="128">
        <f t="shared" si="44"/>
        <v>18.978000000000005</v>
      </c>
      <c r="G517" s="122">
        <f t="shared" si="45"/>
        <v>7.575946717034962E-2</v>
      </c>
      <c r="H517" s="128">
        <f t="shared" si="46"/>
        <v>11471.347</v>
      </c>
      <c r="I517" s="122">
        <f t="shared" si="47"/>
        <v>-0.18712243942802326</v>
      </c>
      <c r="J517" s="128">
        <f t="shared" si="48"/>
        <v>95.978293398846475</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3.167049808429119E-2</v>
      </c>
      <c r="F518" s="128">
        <f t="shared" si="44"/>
        <v>8.266</v>
      </c>
      <c r="G518" s="122">
        <f t="shared" si="45"/>
        <v>3.1414455348769625E-2</v>
      </c>
      <c r="H518" s="128">
        <f t="shared" si="46"/>
        <v>4756.713999999999</v>
      </c>
      <c r="I518" s="122">
        <f t="shared" si="47"/>
        <v>-0.13234647831668539</v>
      </c>
      <c r="J518" s="128">
        <f t="shared" si="48"/>
        <v>100.81504750815805</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3.2176245210727976E-2</v>
      </c>
      <c r="F519" s="128">
        <f t="shared" si="44"/>
        <v>8.3980000000000015</v>
      </c>
      <c r="G519" s="122">
        <f t="shared" si="45"/>
        <v>3.4610000132084699E-2</v>
      </c>
      <c r="H519" s="128">
        <f t="shared" si="46"/>
        <v>5240.5770000000011</v>
      </c>
      <c r="I519" s="122">
        <f t="shared" si="47"/>
        <v>-0.53524710273855169</v>
      </c>
      <c r="J519" s="128">
        <f t="shared" si="48"/>
        <v>92.968058618698052</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0.10055938697318009</v>
      </c>
      <c r="F520" s="128">
        <f t="shared" si="44"/>
        <v>26.246000000000006</v>
      </c>
      <c r="G520" s="122">
        <f t="shared" si="45"/>
        <v>0.10553181259823799</v>
      </c>
      <c r="H520" s="128">
        <f t="shared" si="46"/>
        <v>15979.415999999999</v>
      </c>
      <c r="I520" s="122">
        <f t="shared" si="47"/>
        <v>-0.22354576179926872</v>
      </c>
      <c r="J520" s="128">
        <f t="shared" si="48"/>
        <v>95.288221150916797</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0.23712260536398469</v>
      </c>
      <c r="F521" s="128">
        <f t="shared" ref="F521:F584" si="50">SUMPRODUCT($K$2:$AI$2,$K521:$AI521)</f>
        <v>61.889000000000003</v>
      </c>
      <c r="G521" s="122">
        <f t="shared" ref="G521:G584" si="51">SUMPRODUCT($K$3:$AI$3,$K521:$AI521)/$J$3</f>
        <v>0.28006081839675601</v>
      </c>
      <c r="H521" s="128">
        <f t="shared" ref="H521:H584" si="52">SUMPRODUCT($K$3:$AI$3,$K521:$AI521)</f>
        <v>42406.249000000003</v>
      </c>
      <c r="I521" s="122">
        <f t="shared" ref="I521:I584" si="53">CORREL($K$4:$AI$4,$K521:$AI521)</f>
        <v>-0.46655217600337723</v>
      </c>
      <c r="J521" s="128">
        <f t="shared" si="48"/>
        <v>84.668254103313473</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0.14157471264367819</v>
      </c>
      <c r="F522" s="128">
        <f t="shared" si="50"/>
        <v>36.951000000000008</v>
      </c>
      <c r="G522" s="122">
        <f t="shared" si="51"/>
        <v>0.15454622964244674</v>
      </c>
      <c r="H522" s="128">
        <f t="shared" si="52"/>
        <v>23401.081000000002</v>
      </c>
      <c r="I522" s="122">
        <f t="shared" si="53"/>
        <v>-0.46085031091297979</v>
      </c>
      <c r="J522" s="128">
        <f t="shared" ref="J522:J585" si="54">$E522/$G522*100</f>
        <v>91.60670756654558</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2.6816091954022982E-2</v>
      </c>
      <c r="F523" s="128">
        <f t="shared" si="50"/>
        <v>6.9989999999999988</v>
      </c>
      <c r="G523" s="122">
        <f t="shared" si="51"/>
        <v>2.5607662233023812E-2</v>
      </c>
      <c r="H523" s="128">
        <f t="shared" si="52"/>
        <v>3877.4609999999998</v>
      </c>
      <c r="I523" s="122">
        <f t="shared" si="53"/>
        <v>6.1610769508877901E-2</v>
      </c>
      <c r="J523" s="128">
        <f t="shared" si="54"/>
        <v>104.71901616790606</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2.0770114942528738E-2</v>
      </c>
      <c r="F524" s="128">
        <f t="shared" si="50"/>
        <v>5.4210000000000003</v>
      </c>
      <c r="G524" s="122">
        <f t="shared" si="51"/>
        <v>2.0227945158435588E-2</v>
      </c>
      <c r="H524" s="128">
        <f t="shared" si="52"/>
        <v>3062.875</v>
      </c>
      <c r="I524" s="122">
        <f t="shared" si="53"/>
        <v>1.6670800749171381E-2</v>
      </c>
      <c r="J524" s="128">
        <f t="shared" si="54"/>
        <v>102.68030084047885</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0.10881992337164753</v>
      </c>
      <c r="F525" s="128">
        <f t="shared" si="50"/>
        <v>28.402000000000005</v>
      </c>
      <c r="G525" s="122">
        <f t="shared" si="51"/>
        <v>0.10780160879155716</v>
      </c>
      <c r="H525" s="128">
        <f t="shared" si="52"/>
        <v>16323.104000000001</v>
      </c>
      <c r="I525" s="122">
        <f t="shared" si="53"/>
        <v>7.4593856512709167E-2</v>
      </c>
      <c r="J525" s="128">
        <f t="shared" si="54"/>
        <v>100.94461909382018</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3.4869731800766281E-2</v>
      </c>
      <c r="F526" s="128">
        <f t="shared" si="50"/>
        <v>9.1009999999999991</v>
      </c>
      <c r="G526" s="122">
        <f t="shared" si="51"/>
        <v>3.566329630559114E-2</v>
      </c>
      <c r="H526" s="128">
        <f t="shared" si="52"/>
        <v>5400.0649999999996</v>
      </c>
      <c r="I526" s="122">
        <f t="shared" si="53"/>
        <v>-0.21974558815249787</v>
      </c>
      <c r="J526" s="128">
        <f t="shared" si="54"/>
        <v>97.774842521496126</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1.6812260536398466E-2</v>
      </c>
      <c r="F527" s="128">
        <f t="shared" si="50"/>
        <v>4.3879999999999999</v>
      </c>
      <c r="G527" s="122">
        <f t="shared" si="51"/>
        <v>1.7938626847534642E-2</v>
      </c>
      <c r="H527" s="128">
        <f t="shared" si="52"/>
        <v>2716.2310000000002</v>
      </c>
      <c r="I527" s="122">
        <f t="shared" si="53"/>
        <v>-0.54179024353447358</v>
      </c>
      <c r="J527" s="128">
        <f t="shared" si="54"/>
        <v>93.721000382529411</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6.6551724137931034E-2</v>
      </c>
      <c r="F528" s="128">
        <f t="shared" si="50"/>
        <v>17.37</v>
      </c>
      <c r="G528" s="122">
        <f t="shared" si="51"/>
        <v>6.6145669603349666E-2</v>
      </c>
      <c r="H528" s="128">
        <f t="shared" si="52"/>
        <v>10015.645</v>
      </c>
      <c r="I528" s="122">
        <f t="shared" si="53"/>
        <v>0.13599165490257117</v>
      </c>
      <c r="J528" s="128">
        <f t="shared" si="54"/>
        <v>100.61387924109972</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2.701149425287357E-2</v>
      </c>
      <c r="F529" s="128">
        <f t="shared" si="50"/>
        <v>7.0500000000000016</v>
      </c>
      <c r="G529" s="122">
        <f t="shared" si="51"/>
        <v>2.6941961986025439E-2</v>
      </c>
      <c r="H529" s="128">
        <f t="shared" si="52"/>
        <v>4079.498</v>
      </c>
      <c r="I529" s="122">
        <f t="shared" si="53"/>
        <v>-0.17158013077187048</v>
      </c>
      <c r="J529" s="128">
        <f t="shared" si="54"/>
        <v>100.2580816752848</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6.3946360153256693E-2</v>
      </c>
      <c r="F530" s="128">
        <f t="shared" si="50"/>
        <v>16.689999999999998</v>
      </c>
      <c r="G530" s="122">
        <f t="shared" si="51"/>
        <v>6.1307420518036157E-2</v>
      </c>
      <c r="H530" s="128">
        <f t="shared" si="52"/>
        <v>9283.0469999999987</v>
      </c>
      <c r="I530" s="122">
        <f t="shared" si="53"/>
        <v>0.24832250518465773</v>
      </c>
      <c r="J530" s="128">
        <f t="shared" si="54"/>
        <v>104.30443755898062</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2.1574712643678162E-2</v>
      </c>
      <c r="F531" s="128">
        <f t="shared" si="50"/>
        <v>5.6310000000000002</v>
      </c>
      <c r="G531" s="122">
        <f t="shared" si="51"/>
        <v>2.1789925900487391E-2</v>
      </c>
      <c r="H531" s="128">
        <f t="shared" si="52"/>
        <v>3299.3869999999997</v>
      </c>
      <c r="I531" s="122">
        <f t="shared" si="53"/>
        <v>-3.4221062709287799E-2</v>
      </c>
      <c r="J531" s="128">
        <f t="shared" si="54"/>
        <v>99.012326807387566</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7.5421455938697327E-2</v>
      </c>
      <c r="F532" s="128">
        <f t="shared" si="50"/>
        <v>19.685000000000002</v>
      </c>
      <c r="G532" s="122">
        <f t="shared" si="51"/>
        <v>7.2994353379386867E-2</v>
      </c>
      <c r="H532" s="128">
        <f t="shared" si="52"/>
        <v>11052.659</v>
      </c>
      <c r="I532" s="122">
        <f t="shared" si="53"/>
        <v>0.2640983884881713</v>
      </c>
      <c r="J532" s="128">
        <f t="shared" si="54"/>
        <v>103.32505522269048</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0.29532183908045967</v>
      </c>
      <c r="F533" s="128">
        <f t="shared" si="50"/>
        <v>77.078999999999979</v>
      </c>
      <c r="G533" s="122">
        <f t="shared" si="51"/>
        <v>0.29674936269135771</v>
      </c>
      <c r="H533" s="128">
        <f t="shared" si="52"/>
        <v>44933.195</v>
      </c>
      <c r="I533" s="122">
        <f t="shared" si="53"/>
        <v>8.4829016059540657E-2</v>
      </c>
      <c r="J533" s="128">
        <f t="shared" si="54"/>
        <v>99.518946360001877</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6.716858237547893E-2</v>
      </c>
      <c r="F534" s="128">
        <f t="shared" si="50"/>
        <v>17.531000000000002</v>
      </c>
      <c r="G534" s="122">
        <f t="shared" si="51"/>
        <v>6.7588892998190431E-2</v>
      </c>
      <c r="H534" s="128">
        <f t="shared" si="52"/>
        <v>10234.174999999999</v>
      </c>
      <c r="I534" s="122">
        <f t="shared" si="53"/>
        <v>3.5833101575965892E-2</v>
      </c>
      <c r="J534" s="128">
        <f t="shared" si="54"/>
        <v>99.378136548674121</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4.1226053639846744E-2</v>
      </c>
      <c r="F535" s="128">
        <f t="shared" si="50"/>
        <v>10.76</v>
      </c>
      <c r="G535" s="122">
        <f t="shared" si="51"/>
        <v>4.0820602570368118E-2</v>
      </c>
      <c r="H535" s="128">
        <f t="shared" si="52"/>
        <v>6180.9739999999993</v>
      </c>
      <c r="I535" s="122">
        <f t="shared" si="53"/>
        <v>-9.3687350931223684E-2</v>
      </c>
      <c r="J535" s="128">
        <f t="shared" si="54"/>
        <v>100.99325106428718</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2.5689655172413794E-2</v>
      </c>
      <c r="F536" s="128">
        <f t="shared" si="50"/>
        <v>6.7050000000000001</v>
      </c>
      <c r="G536" s="122">
        <f t="shared" si="51"/>
        <v>2.6796682032519253E-2</v>
      </c>
      <c r="H536" s="128">
        <f t="shared" si="52"/>
        <v>4057.5000000000005</v>
      </c>
      <c r="I536" s="122">
        <f t="shared" si="53"/>
        <v>-0.22674491277624947</v>
      </c>
      <c r="J536" s="128">
        <f t="shared" si="54"/>
        <v>95.868791297512061</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3.447509578544062E-2</v>
      </c>
      <c r="F537" s="128">
        <f t="shared" si="50"/>
        <v>8.9980000000000011</v>
      </c>
      <c r="G537" s="122">
        <f t="shared" si="51"/>
        <v>3.0501868998401776E-2</v>
      </c>
      <c r="H537" s="128">
        <f t="shared" si="52"/>
        <v>4618.5320000000002</v>
      </c>
      <c r="I537" s="122">
        <f t="shared" si="53"/>
        <v>0.11060333979071861</v>
      </c>
      <c r="J537" s="128">
        <f t="shared" si="54"/>
        <v>113.02617484603003</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0.23790038314176248</v>
      </c>
      <c r="F538" s="128">
        <f t="shared" si="50"/>
        <v>62.092000000000006</v>
      </c>
      <c r="G538" s="122">
        <f t="shared" si="51"/>
        <v>0.2409676392502873</v>
      </c>
      <c r="H538" s="128">
        <f t="shared" si="52"/>
        <v>36486.838000000003</v>
      </c>
      <c r="I538" s="122">
        <f t="shared" si="53"/>
        <v>-0.20991219004477049</v>
      </c>
      <c r="J538" s="128">
        <f t="shared" si="54"/>
        <v>98.727108703032556</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0.39101915708812268</v>
      </c>
      <c r="F539" s="128">
        <f t="shared" si="50"/>
        <v>102.05600000000003</v>
      </c>
      <c r="G539" s="122">
        <f t="shared" si="51"/>
        <v>0.40878987306661024</v>
      </c>
      <c r="H539" s="128">
        <f t="shared" si="52"/>
        <v>61898.14499999999</v>
      </c>
      <c r="I539" s="122">
        <f t="shared" si="53"/>
        <v>-0.33554668098958523</v>
      </c>
      <c r="J539" s="128">
        <f t="shared" si="54"/>
        <v>95.652848284822383</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7.2409961685823754E-2</v>
      </c>
      <c r="F540" s="128">
        <f t="shared" si="50"/>
        <v>18.899000000000001</v>
      </c>
      <c r="G540" s="122">
        <f t="shared" si="51"/>
        <v>7.1966318403360235E-2</v>
      </c>
      <c r="H540" s="128">
        <f t="shared" si="52"/>
        <v>10896.996000000001</v>
      </c>
      <c r="I540" s="122">
        <f t="shared" si="53"/>
        <v>9.5392774350599258E-2</v>
      </c>
      <c r="J540" s="128">
        <f t="shared" si="54"/>
        <v>100.61645960541843</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7.4325670498084292E-2</v>
      </c>
      <c r="F541" s="128">
        <f t="shared" si="50"/>
        <v>19.399000000000001</v>
      </c>
      <c r="G541" s="122">
        <f t="shared" si="51"/>
        <v>6.6905618882827686E-2</v>
      </c>
      <c r="H541" s="128">
        <f t="shared" si="52"/>
        <v>10130.715000000002</v>
      </c>
      <c r="I541" s="122">
        <f t="shared" si="53"/>
        <v>0.4527665329110967</v>
      </c>
      <c r="J541" s="128">
        <f t="shared" si="54"/>
        <v>111.09032655127426</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1.0785440613026821E-2</v>
      </c>
      <c r="F542" s="128">
        <f t="shared" si="50"/>
        <v>2.8150000000000004</v>
      </c>
      <c r="G542" s="122">
        <f t="shared" si="51"/>
        <v>1.0986500944405552E-2</v>
      </c>
      <c r="H542" s="128">
        <f t="shared" si="52"/>
        <v>1663.5539999999999</v>
      </c>
      <c r="I542" s="122">
        <f t="shared" si="53"/>
        <v>-0.23244687838122396</v>
      </c>
      <c r="J542" s="128">
        <f t="shared" si="54"/>
        <v>98.169932971415136</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3.4800766283524902E-2</v>
      </c>
      <c r="F543" s="128">
        <f t="shared" si="50"/>
        <v>9.0830000000000002</v>
      </c>
      <c r="G543" s="122">
        <f t="shared" si="51"/>
        <v>3.7911714591396001E-2</v>
      </c>
      <c r="H543" s="128">
        <f t="shared" si="52"/>
        <v>5740.5159999999996</v>
      </c>
      <c r="I543" s="122">
        <f t="shared" si="53"/>
        <v>-0.61121569269139508</v>
      </c>
      <c r="J543" s="128">
        <f t="shared" si="54"/>
        <v>91.79422945809705</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4.4076628352490432E-2</v>
      </c>
      <c r="F544" s="128">
        <f t="shared" si="50"/>
        <v>11.504000000000003</v>
      </c>
      <c r="G544" s="122">
        <f t="shared" si="51"/>
        <v>4.4521661889603617E-2</v>
      </c>
      <c r="H544" s="128">
        <f t="shared" si="52"/>
        <v>6741.3810000000003</v>
      </c>
      <c r="I544" s="122">
        <f t="shared" si="53"/>
        <v>-0.1115192545545521</v>
      </c>
      <c r="J544" s="128">
        <f t="shared" si="54"/>
        <v>99.000411219561627</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2.4735632183908045E-2</v>
      </c>
      <c r="F545" s="128">
        <f t="shared" si="50"/>
        <v>6.4559999999999995</v>
      </c>
      <c r="G545" s="122">
        <f t="shared" si="51"/>
        <v>2.5374143100556079E-2</v>
      </c>
      <c r="H545" s="128">
        <f t="shared" si="52"/>
        <v>3842.1020000000003</v>
      </c>
      <c r="I545" s="122">
        <f t="shared" si="53"/>
        <v>-0.23321761551621259</v>
      </c>
      <c r="J545" s="128">
        <f t="shared" si="54"/>
        <v>97.483615844217255</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1.3938697318007658E-2</v>
      </c>
      <c r="F546" s="128">
        <f t="shared" si="50"/>
        <v>3.637999999999999</v>
      </c>
      <c r="G546" s="122">
        <f t="shared" si="51"/>
        <v>1.2772094466972223E-2</v>
      </c>
      <c r="H546" s="128">
        <f t="shared" si="52"/>
        <v>1933.925</v>
      </c>
      <c r="I546" s="122">
        <f t="shared" si="53"/>
        <v>5.3410004604340028E-3</v>
      </c>
      <c r="J546" s="128">
        <f t="shared" si="54"/>
        <v>109.13399798327667</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7.9406130268199232E-2</v>
      </c>
      <c r="F547" s="128">
        <f t="shared" si="50"/>
        <v>20.724999999999998</v>
      </c>
      <c r="G547" s="122">
        <f t="shared" si="51"/>
        <v>7.8557588926019342E-2</v>
      </c>
      <c r="H547" s="128">
        <f t="shared" si="52"/>
        <v>11895.032999999998</v>
      </c>
      <c r="I547" s="122">
        <f t="shared" si="53"/>
        <v>-0.2412835807773383</v>
      </c>
      <c r="J547" s="128">
        <f t="shared" si="54"/>
        <v>101.0801519672135</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5.3701149425287344E-2</v>
      </c>
      <c r="F548" s="128">
        <f t="shared" si="50"/>
        <v>14.015999999999996</v>
      </c>
      <c r="G548" s="122">
        <f t="shared" si="51"/>
        <v>5.280642327860624E-2</v>
      </c>
      <c r="H548" s="128">
        <f t="shared" si="52"/>
        <v>7995.8429999999998</v>
      </c>
      <c r="I548" s="122">
        <f t="shared" si="53"/>
        <v>-0.15414979062119205</v>
      </c>
      <c r="J548" s="128">
        <f t="shared" si="54"/>
        <v>101.69435097310139</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1.9295019157088124E-2</v>
      </c>
      <c r="F549" s="128">
        <f t="shared" si="50"/>
        <v>5.0360000000000005</v>
      </c>
      <c r="G549" s="122">
        <f t="shared" si="51"/>
        <v>2.061562033575929E-2</v>
      </c>
      <c r="H549" s="128">
        <f t="shared" si="52"/>
        <v>3121.576</v>
      </c>
      <c r="I549" s="122">
        <f t="shared" si="53"/>
        <v>-0.27380497211101662</v>
      </c>
      <c r="J549" s="128">
        <f t="shared" si="54"/>
        <v>93.594172005678203</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5.6045977011494247E-2</v>
      </c>
      <c r="F550" s="128">
        <f t="shared" si="50"/>
        <v>14.627999999999998</v>
      </c>
      <c r="G550" s="122">
        <f t="shared" si="51"/>
        <v>8.2830310795281942E-2</v>
      </c>
      <c r="H550" s="128">
        <f t="shared" si="52"/>
        <v>12542.000000000002</v>
      </c>
      <c r="I550" s="122">
        <f t="shared" si="53"/>
        <v>-0.56082146373210906</v>
      </c>
      <c r="J550" s="128">
        <f t="shared" si="54"/>
        <v>67.663608253280458</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0.13825287356321836</v>
      </c>
      <c r="F551" s="128">
        <f t="shared" si="50"/>
        <v>36.083999999999989</v>
      </c>
      <c r="G551" s="122">
        <f t="shared" si="51"/>
        <v>0.11109638220026682</v>
      </c>
      <c r="H551" s="128">
        <f t="shared" si="52"/>
        <v>16821.992000000002</v>
      </c>
      <c r="I551" s="122">
        <f t="shared" si="53"/>
        <v>0.58378488826114927</v>
      </c>
      <c r="J551" s="128">
        <f t="shared" si="54"/>
        <v>124.44408253906786</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2.7804597701149427E-2</v>
      </c>
      <c r="F552" s="128">
        <f t="shared" si="50"/>
        <v>7.2570000000000006</v>
      </c>
      <c r="G552" s="122">
        <f t="shared" si="51"/>
        <v>2.9632315840917196E-2</v>
      </c>
      <c r="H552" s="128">
        <f t="shared" si="52"/>
        <v>4486.866</v>
      </c>
      <c r="I552" s="122">
        <f t="shared" si="53"/>
        <v>-0.40541026658184881</v>
      </c>
      <c r="J552" s="128">
        <f t="shared" si="54"/>
        <v>93.83201046593868</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9.3471264367816109E-2</v>
      </c>
      <c r="F553" s="128">
        <f t="shared" si="50"/>
        <v>24.396000000000004</v>
      </c>
      <c r="G553" s="122">
        <f t="shared" si="51"/>
        <v>0.11859768323448996</v>
      </c>
      <c r="H553" s="128">
        <f t="shared" si="52"/>
        <v>17957.824000000001</v>
      </c>
      <c r="I553" s="122">
        <f t="shared" si="53"/>
        <v>-0.52008255926630453</v>
      </c>
      <c r="J553" s="128">
        <f t="shared" si="54"/>
        <v>78.813735495157871</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8.0528735632183893E-2</v>
      </c>
      <c r="F554" s="128">
        <f t="shared" si="50"/>
        <v>21.017999999999997</v>
      </c>
      <c r="G554" s="122">
        <f t="shared" si="51"/>
        <v>8.3435212458228228E-2</v>
      </c>
      <c r="H554" s="128">
        <f t="shared" si="52"/>
        <v>12633.593000000001</v>
      </c>
      <c r="I554" s="122">
        <f t="shared" si="53"/>
        <v>-0.2106603584371064</v>
      </c>
      <c r="J554" s="128">
        <f t="shared" si="54"/>
        <v>96.516486576336746</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0.14482375478927204</v>
      </c>
      <c r="F555" s="128">
        <f t="shared" si="50"/>
        <v>37.798999999999999</v>
      </c>
      <c r="G555" s="122">
        <f t="shared" si="51"/>
        <v>0.16737982934657705</v>
      </c>
      <c r="H555" s="128">
        <f t="shared" si="52"/>
        <v>25344.319000000003</v>
      </c>
      <c r="I555" s="122">
        <f t="shared" si="53"/>
        <v>-0.3764643708766921</v>
      </c>
      <c r="J555" s="128">
        <f t="shared" si="54"/>
        <v>86.524018667386528</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7.2279693486590052E-2</v>
      </c>
      <c r="F556" s="128">
        <f t="shared" si="50"/>
        <v>18.865000000000002</v>
      </c>
      <c r="G556" s="122">
        <f t="shared" si="51"/>
        <v>7.6255986738696838E-2</v>
      </c>
      <c r="H556" s="128">
        <f t="shared" si="52"/>
        <v>11546.528999999999</v>
      </c>
      <c r="I556" s="122">
        <f t="shared" si="53"/>
        <v>-0.1492015960469053</v>
      </c>
      <c r="J556" s="128">
        <f t="shared" si="54"/>
        <v>94.785598584236823</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3.4076628352490423E-2</v>
      </c>
      <c r="F557" s="128">
        <f t="shared" si="50"/>
        <v>8.8940000000000001</v>
      </c>
      <c r="G557" s="122">
        <f t="shared" si="51"/>
        <v>3.3353247302170153E-2</v>
      </c>
      <c r="H557" s="128">
        <f t="shared" si="52"/>
        <v>5050.2820000000002</v>
      </c>
      <c r="I557" s="122">
        <f t="shared" si="53"/>
        <v>-9.3057236285358655E-2</v>
      </c>
      <c r="J557" s="128">
        <f t="shared" si="54"/>
        <v>102.16884744015076</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1.8712643678160917E-2</v>
      </c>
      <c r="F558" s="128">
        <f t="shared" si="50"/>
        <v>4.8839999999999995</v>
      </c>
      <c r="G558" s="122">
        <f t="shared" si="51"/>
        <v>1.957271922756872E-2</v>
      </c>
      <c r="H558" s="128">
        <f t="shared" si="52"/>
        <v>2963.6620000000003</v>
      </c>
      <c r="I558" s="122">
        <f t="shared" si="53"/>
        <v>-0.27108999427601643</v>
      </c>
      <c r="J558" s="128">
        <f t="shared" si="54"/>
        <v>95.60574318055734</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0.10627203065134103</v>
      </c>
      <c r="F559" s="128">
        <f t="shared" si="50"/>
        <v>27.737000000000009</v>
      </c>
      <c r="G559" s="122">
        <f t="shared" si="51"/>
        <v>0.10698247896551268</v>
      </c>
      <c r="H559" s="128">
        <f t="shared" si="52"/>
        <v>16199.072999999999</v>
      </c>
      <c r="I559" s="122">
        <f t="shared" si="53"/>
        <v>5.1107617661374116E-2</v>
      </c>
      <c r="J559" s="128">
        <f t="shared" si="54"/>
        <v>99.335920871303912</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4.9440613026819916E-2</v>
      </c>
      <c r="F560" s="128">
        <f t="shared" si="50"/>
        <v>12.903999999999998</v>
      </c>
      <c r="G560" s="122">
        <f t="shared" si="51"/>
        <v>5.4529322801780508E-2</v>
      </c>
      <c r="H560" s="128">
        <f t="shared" si="52"/>
        <v>8256.7210000000014</v>
      </c>
      <c r="I560" s="122">
        <f t="shared" si="53"/>
        <v>-0.44120751820020637</v>
      </c>
      <c r="J560" s="128">
        <f t="shared" si="54"/>
        <v>90.667938801553518</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1.5126436781609196E-2</v>
      </c>
      <c r="F561" s="128">
        <f t="shared" si="50"/>
        <v>3.948</v>
      </c>
      <c r="G561" s="122">
        <f t="shared" si="51"/>
        <v>1.5045813575664715E-2</v>
      </c>
      <c r="H561" s="128">
        <f t="shared" si="52"/>
        <v>2278.2069999999999</v>
      </c>
      <c r="I561" s="122">
        <f t="shared" si="53"/>
        <v>-0.14673398415598005</v>
      </c>
      <c r="J561" s="128">
        <f t="shared" si="54"/>
        <v>100.53585142165313</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6.5835249042145605E-2</v>
      </c>
      <c r="F562" s="128">
        <f t="shared" si="50"/>
        <v>17.183000000000003</v>
      </c>
      <c r="G562" s="122">
        <f t="shared" si="51"/>
        <v>6.4216308497008295E-2</v>
      </c>
      <c r="H562" s="128">
        <f t="shared" si="52"/>
        <v>9723.505000000001</v>
      </c>
      <c r="I562" s="122">
        <f t="shared" si="53"/>
        <v>-2.0796735056953598E-2</v>
      </c>
      <c r="J562" s="128">
        <f t="shared" si="54"/>
        <v>102.52107382537059</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4.3160919540229881E-2</v>
      </c>
      <c r="F563" s="128">
        <f t="shared" si="50"/>
        <v>11.264999999999999</v>
      </c>
      <c r="G563" s="122">
        <f t="shared" si="51"/>
        <v>4.5025366865233979E-2</v>
      </c>
      <c r="H563" s="128">
        <f t="shared" si="52"/>
        <v>6817.6509999999989</v>
      </c>
      <c r="I563" s="122">
        <f t="shared" si="53"/>
        <v>-0.17439867153437999</v>
      </c>
      <c r="J563" s="128">
        <f t="shared" si="54"/>
        <v>95.859117971021533</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5.9287356321839089E-2</v>
      </c>
      <c r="F564" s="128">
        <f t="shared" si="50"/>
        <v>15.474000000000002</v>
      </c>
      <c r="G564" s="122">
        <f t="shared" si="51"/>
        <v>5.7694778692097354E-2</v>
      </c>
      <c r="H564" s="128">
        <f t="shared" si="52"/>
        <v>8736.0279999999966</v>
      </c>
      <c r="I564" s="122">
        <f t="shared" si="53"/>
        <v>-7.1463562996178384E-2</v>
      </c>
      <c r="J564" s="128">
        <f t="shared" si="54"/>
        <v>102.76034966394607</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3.1337164750957845E-2</v>
      </c>
      <c r="F565" s="128">
        <f t="shared" si="50"/>
        <v>8.1789999999999985</v>
      </c>
      <c r="G565" s="122">
        <f t="shared" si="51"/>
        <v>3.5712128016484178E-2</v>
      </c>
      <c r="H565" s="128">
        <f t="shared" si="52"/>
        <v>5407.4590000000007</v>
      </c>
      <c r="I565" s="122">
        <f t="shared" si="53"/>
        <v>-0.51781722580554135</v>
      </c>
      <c r="J565" s="128">
        <f t="shared" si="54"/>
        <v>87.749362727679198</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1.8340996168582376E-2</v>
      </c>
      <c r="F566" s="128">
        <f t="shared" si="50"/>
        <v>4.7869999999999999</v>
      </c>
      <c r="G566" s="122">
        <f t="shared" si="51"/>
        <v>1.8600450408802125E-2</v>
      </c>
      <c r="H566" s="128">
        <f t="shared" si="52"/>
        <v>2816.4430000000002</v>
      </c>
      <c r="I566" s="122">
        <f t="shared" si="53"/>
        <v>-0.21284976308939674</v>
      </c>
      <c r="J566" s="128">
        <f t="shared" si="54"/>
        <v>98.605118507791772</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6.6501915708812254E-2</v>
      </c>
      <c r="F567" s="128">
        <f t="shared" si="50"/>
        <v>17.356999999999999</v>
      </c>
      <c r="G567" s="122">
        <f t="shared" si="51"/>
        <v>8.1072534308998939E-2</v>
      </c>
      <c r="H567" s="128">
        <f t="shared" si="52"/>
        <v>12275.841</v>
      </c>
      <c r="I567" s="122">
        <f t="shared" si="53"/>
        <v>-0.36550252840149644</v>
      </c>
      <c r="J567" s="128">
        <f t="shared" si="54"/>
        <v>82.027675927025555</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6.5869731800766287E-2</v>
      </c>
      <c r="F568" s="128">
        <f t="shared" si="50"/>
        <v>17.192</v>
      </c>
      <c r="G568" s="122">
        <f t="shared" si="51"/>
        <v>6.8841841788955083E-2</v>
      </c>
      <c r="H568" s="128">
        <f t="shared" si="52"/>
        <v>10423.894</v>
      </c>
      <c r="I568" s="122">
        <f t="shared" si="53"/>
        <v>-0.19117459902422912</v>
      </c>
      <c r="J568" s="128">
        <f t="shared" si="54"/>
        <v>95.682698325677805</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1.9597701149425287E-2</v>
      </c>
      <c r="F569" s="128">
        <f t="shared" si="50"/>
        <v>5.1150000000000002</v>
      </c>
      <c r="G569" s="122">
        <f t="shared" si="51"/>
        <v>1.9842218230329289E-2</v>
      </c>
      <c r="H569" s="128">
        <f t="shared" si="52"/>
        <v>3004.4690000000001</v>
      </c>
      <c r="I569" s="122">
        <f t="shared" si="53"/>
        <v>-0.25687150898987338</v>
      </c>
      <c r="J569" s="128">
        <f t="shared" si="54"/>
        <v>98.767692815059092</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8.5467432950191546E-2</v>
      </c>
      <c r="F570" s="128">
        <f t="shared" si="50"/>
        <v>22.306999999999995</v>
      </c>
      <c r="G570" s="122">
        <f t="shared" si="51"/>
        <v>8.6944015902996982E-2</v>
      </c>
      <c r="H570" s="128">
        <f t="shared" si="52"/>
        <v>13164.888999999997</v>
      </c>
      <c r="I570" s="122">
        <f t="shared" si="53"/>
        <v>-0.18455945561018056</v>
      </c>
      <c r="J570" s="128">
        <f t="shared" si="54"/>
        <v>98.301685357560601</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9.2195402298850565E-2</v>
      </c>
      <c r="F571" s="128">
        <f t="shared" si="50"/>
        <v>24.062999999999999</v>
      </c>
      <c r="G571" s="122">
        <f t="shared" si="51"/>
        <v>9.2791695835369628E-2</v>
      </c>
      <c r="H571" s="128">
        <f t="shared" si="52"/>
        <v>14050.332999999999</v>
      </c>
      <c r="I571" s="122">
        <f t="shared" si="53"/>
        <v>-1.8768789152847548E-2</v>
      </c>
      <c r="J571" s="128">
        <f t="shared" si="54"/>
        <v>99.357384805665149</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3.1321839080459775E-2</v>
      </c>
      <c r="F572" s="128">
        <f t="shared" si="50"/>
        <v>8.1750000000000007</v>
      </c>
      <c r="G572" s="122">
        <f t="shared" si="51"/>
        <v>2.8300406820853524E-2</v>
      </c>
      <c r="H572" s="128">
        <f t="shared" si="52"/>
        <v>4285.1909999999989</v>
      </c>
      <c r="I572" s="122">
        <f t="shared" si="53"/>
        <v>5.2593432166635951E-2</v>
      </c>
      <c r="J572" s="128">
        <f t="shared" si="54"/>
        <v>110.67628560512377</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0.17142145593869731</v>
      </c>
      <c r="F573" s="128">
        <f t="shared" si="50"/>
        <v>44.741</v>
      </c>
      <c r="G573" s="122">
        <f t="shared" si="51"/>
        <v>0.17416239152544613</v>
      </c>
      <c r="H573" s="128">
        <f t="shared" si="52"/>
        <v>26371.321000000004</v>
      </c>
      <c r="I573" s="122">
        <f t="shared" si="53"/>
        <v>-0.10220692513753926</v>
      </c>
      <c r="J573" s="128">
        <f t="shared" si="54"/>
        <v>98.426218448919073</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0.14522222222222225</v>
      </c>
      <c r="F574" s="128">
        <f t="shared" si="50"/>
        <v>37.903000000000006</v>
      </c>
      <c r="G574" s="122">
        <f t="shared" si="51"/>
        <v>0.14784542788836202</v>
      </c>
      <c r="H574" s="128">
        <f t="shared" si="52"/>
        <v>22386.458999999999</v>
      </c>
      <c r="I574" s="122">
        <f t="shared" si="53"/>
        <v>-0.31590525997532626</v>
      </c>
      <c r="J574" s="128">
        <f t="shared" si="54"/>
        <v>98.225710660379335</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3.3076628352490423E-2</v>
      </c>
      <c r="F575" s="128">
        <f t="shared" si="50"/>
        <v>8.6330000000000009</v>
      </c>
      <c r="G575" s="122">
        <f t="shared" si="51"/>
        <v>3.4693352177416169E-2</v>
      </c>
      <c r="H575" s="128">
        <f t="shared" si="52"/>
        <v>5253.1980000000012</v>
      </c>
      <c r="I575" s="122">
        <f t="shared" si="53"/>
        <v>-0.26397593484833126</v>
      </c>
      <c r="J575" s="128">
        <f t="shared" si="54"/>
        <v>95.339960760614645</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3.3597701149425292E-2</v>
      </c>
      <c r="F576" s="128">
        <f t="shared" si="50"/>
        <v>8.7690000000000019</v>
      </c>
      <c r="G576" s="122">
        <f t="shared" si="51"/>
        <v>3.3178512462190758E-2</v>
      </c>
      <c r="H576" s="128">
        <f t="shared" si="52"/>
        <v>5023.8240000000005</v>
      </c>
      <c r="I576" s="122">
        <f t="shared" si="53"/>
        <v>-0.174486566210727</v>
      </c>
      <c r="J576" s="128">
        <f t="shared" si="54"/>
        <v>101.26343424140015</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3.0218390804597702E-2</v>
      </c>
      <c r="F577" s="128">
        <f t="shared" si="50"/>
        <v>7.8870000000000005</v>
      </c>
      <c r="G577" s="122">
        <f t="shared" si="51"/>
        <v>3.0806753490338006E-2</v>
      </c>
      <c r="H577" s="128">
        <f t="shared" si="52"/>
        <v>4664.6970000000001</v>
      </c>
      <c r="I577" s="122">
        <f t="shared" si="53"/>
        <v>-0.18857837693174401</v>
      </c>
      <c r="J577" s="128">
        <f t="shared" si="54"/>
        <v>98.090150310954272</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9.286973180076627E-2</v>
      </c>
      <c r="F578" s="128">
        <f t="shared" si="50"/>
        <v>24.238999999999997</v>
      </c>
      <c r="G578" s="122">
        <f t="shared" si="51"/>
        <v>0.10763804171234596</v>
      </c>
      <c r="H578" s="128">
        <f t="shared" si="52"/>
        <v>16298.337000000001</v>
      </c>
      <c r="I578" s="122">
        <f t="shared" si="53"/>
        <v>-0.53885475383928072</v>
      </c>
      <c r="J578" s="128">
        <f t="shared" si="54"/>
        <v>86.279655708483787</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3.4957854406130272E-2</v>
      </c>
      <c r="F579" s="128">
        <f t="shared" si="50"/>
        <v>9.1240000000000006</v>
      </c>
      <c r="G579" s="122">
        <f t="shared" si="51"/>
        <v>3.4737600549472315E-2</v>
      </c>
      <c r="H579" s="128">
        <f t="shared" si="52"/>
        <v>5259.8979999999992</v>
      </c>
      <c r="I579" s="122">
        <f t="shared" si="53"/>
        <v>-0.13448335250186727</v>
      </c>
      <c r="J579" s="128">
        <f t="shared" si="54"/>
        <v>100.63405028894923</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2.8344827586206892E-2</v>
      </c>
      <c r="F580" s="128">
        <f t="shared" si="50"/>
        <v>7.3979999999999988</v>
      </c>
      <c r="G580" s="122">
        <f t="shared" si="51"/>
        <v>2.8116941182686327E-2</v>
      </c>
      <c r="H580" s="128">
        <f t="shared" si="52"/>
        <v>4257.4109999999982</v>
      </c>
      <c r="I580" s="122">
        <f t="shared" si="53"/>
        <v>0.21536714364139989</v>
      </c>
      <c r="J580" s="128">
        <f t="shared" si="54"/>
        <v>100.81049500384805</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2.9398467432950194E-2</v>
      </c>
      <c r="F581" s="128">
        <f t="shared" si="50"/>
        <v>7.6730000000000009</v>
      </c>
      <c r="G581" s="122">
        <f t="shared" si="51"/>
        <v>2.9114801410664512E-2</v>
      </c>
      <c r="H581" s="128">
        <f t="shared" si="52"/>
        <v>4408.5049999999992</v>
      </c>
      <c r="I581" s="122">
        <f t="shared" si="53"/>
        <v>-8.9542682350867667E-2</v>
      </c>
      <c r="J581" s="128">
        <f t="shared" si="54"/>
        <v>100.97430175904198</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4.3455938697317995E-2</v>
      </c>
      <c r="F582" s="128">
        <f t="shared" si="50"/>
        <v>11.341999999999997</v>
      </c>
      <c r="G582" s="122">
        <f t="shared" si="51"/>
        <v>3.5793056307704497E-2</v>
      </c>
      <c r="H582" s="128">
        <f t="shared" si="52"/>
        <v>5419.7129999999997</v>
      </c>
      <c r="I582" s="122">
        <f t="shared" si="53"/>
        <v>0.56914310446846617</v>
      </c>
      <c r="J582" s="128">
        <f t="shared" si="54"/>
        <v>121.40885182795651</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1.4302681992337165E-2</v>
      </c>
      <c r="F583" s="128">
        <f t="shared" si="50"/>
        <v>3.7330000000000001</v>
      </c>
      <c r="G583" s="122">
        <f t="shared" si="51"/>
        <v>1.3656791134475425E-2</v>
      </c>
      <c r="H583" s="128">
        <f t="shared" si="52"/>
        <v>2067.884</v>
      </c>
      <c r="I583" s="122">
        <f t="shared" si="53"/>
        <v>-0.18290719723932852</v>
      </c>
      <c r="J583" s="128">
        <f t="shared" si="54"/>
        <v>104.72944816613064</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1.0436781609195403E-2</v>
      </c>
      <c r="F584" s="128">
        <f t="shared" si="50"/>
        <v>2.7240000000000002</v>
      </c>
      <c r="G584" s="122">
        <f t="shared" si="51"/>
        <v>1.105894279411959E-2</v>
      </c>
      <c r="H584" s="128">
        <f t="shared" si="52"/>
        <v>1674.5230000000001</v>
      </c>
      <c r="I584" s="122">
        <f t="shared" si="53"/>
        <v>-0.41994230183616332</v>
      </c>
      <c r="J584" s="128">
        <f t="shared" si="54"/>
        <v>94.37413506420333</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2.4796934865900379E-2</v>
      </c>
      <c r="F585" s="128">
        <f t="shared" ref="F585:F648" si="56">SUMPRODUCT($K$2:$AI$2,$K585:$AI585)</f>
        <v>6.4719999999999986</v>
      </c>
      <c r="G585" s="122">
        <f t="shared" ref="G585:G648" si="57">SUMPRODUCT($K$3:$AI$3,$K585:$AI585)/$J$3</f>
        <v>2.3562991189950994E-2</v>
      </c>
      <c r="H585" s="128">
        <f t="shared" ref="H585:H648" si="58">SUMPRODUCT($K$3:$AI$3,$K585:$AI585)</f>
        <v>3567.8609999999999</v>
      </c>
      <c r="I585" s="122">
        <f t="shared" ref="I585:I648" si="59">CORREL($K$4:$AI$4,$K585:$AI585)</f>
        <v>-5.8238745035466277E-2</v>
      </c>
      <c r="J585" s="128">
        <f t="shared" si="54"/>
        <v>105.23678707003732</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0.16550957854406131</v>
      </c>
      <c r="F586" s="128">
        <f t="shared" si="56"/>
        <v>43.198</v>
      </c>
      <c r="G586" s="122">
        <f t="shared" si="57"/>
        <v>0.18203613837192409</v>
      </c>
      <c r="H586" s="128">
        <f t="shared" si="58"/>
        <v>27563.548000000003</v>
      </c>
      <c r="I586" s="122">
        <f t="shared" si="59"/>
        <v>-0.50202680927450083</v>
      </c>
      <c r="J586" s="128">
        <f t="shared" ref="J586:J649" si="60">$E586/$G586*100</f>
        <v>90.921275316170011</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2.7272030651340991E-2</v>
      </c>
      <c r="F587" s="128">
        <f t="shared" si="56"/>
        <v>7.1179999999999986</v>
      </c>
      <c r="G587" s="122">
        <f t="shared" si="57"/>
        <v>2.5864936797474539E-2</v>
      </c>
      <c r="H587" s="128">
        <f t="shared" si="58"/>
        <v>3916.4169999999999</v>
      </c>
      <c r="I587" s="122">
        <f t="shared" si="59"/>
        <v>0.11861879770951476</v>
      </c>
      <c r="J587" s="128">
        <f t="shared" si="60"/>
        <v>105.4401596450212</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7.0854406130268208E-2</v>
      </c>
      <c r="F588" s="128">
        <f t="shared" si="56"/>
        <v>18.493000000000002</v>
      </c>
      <c r="G588" s="122">
        <f t="shared" si="57"/>
        <v>6.9562059992867423E-2</v>
      </c>
      <c r="H588" s="128">
        <f t="shared" si="58"/>
        <v>10532.948</v>
      </c>
      <c r="I588" s="122">
        <f t="shared" si="59"/>
        <v>-6.5442684412626545E-2</v>
      </c>
      <c r="J588" s="128">
        <f t="shared" si="60"/>
        <v>101.85783189504924</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4.7249042145593882E-2</v>
      </c>
      <c r="F589" s="128">
        <f t="shared" si="56"/>
        <v>12.332000000000003</v>
      </c>
      <c r="G589" s="122">
        <f t="shared" si="57"/>
        <v>4.4432623598251196E-2</v>
      </c>
      <c r="H589" s="128">
        <f t="shared" si="58"/>
        <v>6727.8989999999994</v>
      </c>
      <c r="I589" s="122">
        <f t="shared" si="59"/>
        <v>0.14402452926254675</v>
      </c>
      <c r="J589" s="128">
        <f t="shared" si="60"/>
        <v>106.33862761021733</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0.40957088122605356</v>
      </c>
      <c r="F590" s="128">
        <f t="shared" si="56"/>
        <v>106.89799999999998</v>
      </c>
      <c r="G590" s="122">
        <f t="shared" si="57"/>
        <v>0.386952363655576</v>
      </c>
      <c r="H590" s="128">
        <f t="shared" si="58"/>
        <v>58591.553000000007</v>
      </c>
      <c r="I590" s="122">
        <f t="shared" si="59"/>
        <v>0.51769952827205179</v>
      </c>
      <c r="J590" s="128">
        <f t="shared" si="60"/>
        <v>105.84529768904841</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0.48998084291187743</v>
      </c>
      <c r="F591" s="128">
        <f t="shared" si="56"/>
        <v>127.88500000000001</v>
      </c>
      <c r="G591" s="122">
        <f t="shared" si="57"/>
        <v>0.41174836545192778</v>
      </c>
      <c r="H591" s="128">
        <f t="shared" si="58"/>
        <v>62346.114000000001</v>
      </c>
      <c r="I591" s="122">
        <f t="shared" si="59"/>
        <v>0.65371954473410487</v>
      </c>
      <c r="J591" s="128">
        <f t="shared" si="60"/>
        <v>119.00006995148192</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0.20320689655172416</v>
      </c>
      <c r="F592" s="128">
        <f t="shared" si="56"/>
        <v>53.037000000000006</v>
      </c>
      <c r="G592" s="122">
        <f t="shared" si="57"/>
        <v>0.24511364566960336</v>
      </c>
      <c r="H592" s="128">
        <f t="shared" si="58"/>
        <v>37114.618000000002</v>
      </c>
      <c r="I592" s="122">
        <f t="shared" si="59"/>
        <v>-0.42717922111755074</v>
      </c>
      <c r="J592" s="128">
        <f t="shared" si="60"/>
        <v>82.903134991363686</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0.30985823754789271</v>
      </c>
      <c r="F593" s="128">
        <f t="shared" si="56"/>
        <v>80.873000000000005</v>
      </c>
      <c r="G593" s="122">
        <f t="shared" si="57"/>
        <v>0.30413697182633509</v>
      </c>
      <c r="H593" s="128">
        <f t="shared" si="58"/>
        <v>46051.812000000005</v>
      </c>
      <c r="I593" s="122">
        <f t="shared" si="59"/>
        <v>0.19688706654231983</v>
      </c>
      <c r="J593" s="128">
        <f t="shared" si="60"/>
        <v>101.88114772340948</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0.15219540229885056</v>
      </c>
      <c r="F594" s="128">
        <f t="shared" si="56"/>
        <v>39.722999999999999</v>
      </c>
      <c r="G594" s="122">
        <f t="shared" si="57"/>
        <v>0.23261600998560281</v>
      </c>
      <c r="H594" s="128">
        <f t="shared" si="58"/>
        <v>35222.251000000004</v>
      </c>
      <c r="I594" s="122">
        <f t="shared" si="59"/>
        <v>-0.57748534015474806</v>
      </c>
      <c r="J594" s="128">
        <f t="shared" si="60"/>
        <v>65.427741757014203</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0.35236015325670506</v>
      </c>
      <c r="F595" s="128">
        <f t="shared" si="56"/>
        <v>91.966000000000022</v>
      </c>
      <c r="G595" s="122">
        <f t="shared" si="57"/>
        <v>0.33874606057404011</v>
      </c>
      <c r="H595" s="128">
        <f t="shared" si="58"/>
        <v>51292.251000000004</v>
      </c>
      <c r="I595" s="122">
        <f t="shared" si="59"/>
        <v>0.49690433937753786</v>
      </c>
      <c r="J595" s="128">
        <f t="shared" si="60"/>
        <v>104.01896708690708</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0.33759003831417622</v>
      </c>
      <c r="F596" s="128">
        <f t="shared" si="56"/>
        <v>88.11099999999999</v>
      </c>
      <c r="G596" s="122">
        <f t="shared" si="57"/>
        <v>0.43661803088140116</v>
      </c>
      <c r="H596" s="128">
        <f t="shared" si="58"/>
        <v>66111.828999999998</v>
      </c>
      <c r="I596" s="122">
        <f t="shared" si="59"/>
        <v>-0.62667536182556949</v>
      </c>
      <c r="J596" s="128">
        <f t="shared" si="60"/>
        <v>77.319307595401625</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0.56819923371647518</v>
      </c>
      <c r="F597" s="128">
        <f t="shared" si="56"/>
        <v>148.30000000000001</v>
      </c>
      <c r="G597" s="122">
        <f t="shared" si="57"/>
        <v>0.6110679575743968</v>
      </c>
      <c r="H597" s="128">
        <f t="shared" si="58"/>
        <v>92526.688000000009</v>
      </c>
      <c r="I597" s="122">
        <f t="shared" si="59"/>
        <v>-0.51254330388458846</v>
      </c>
      <c r="J597" s="128">
        <f t="shared" si="60"/>
        <v>92.984622524131879</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6.650191570881224E-2</v>
      </c>
      <c r="F598" s="128">
        <f t="shared" si="56"/>
        <v>17.356999999999996</v>
      </c>
      <c r="G598" s="122">
        <f t="shared" si="57"/>
        <v>0.16167178274709743</v>
      </c>
      <c r="H598" s="128">
        <f t="shared" si="58"/>
        <v>24480.017999999996</v>
      </c>
      <c r="I598" s="122">
        <f t="shared" si="59"/>
        <v>-0.58776950316706567</v>
      </c>
      <c r="J598" s="128">
        <f t="shared" si="60"/>
        <v>41.133903875384945</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0.13276628352490422</v>
      </c>
      <c r="F599" s="128">
        <f t="shared" si="56"/>
        <v>34.652000000000001</v>
      </c>
      <c r="G599" s="122">
        <f t="shared" si="57"/>
        <v>9.537506108917039E-2</v>
      </c>
      <c r="H599" s="128">
        <f t="shared" si="58"/>
        <v>14441.501000000002</v>
      </c>
      <c r="I599" s="122">
        <f t="shared" si="59"/>
        <v>0.55682965770921711</v>
      </c>
      <c r="J599" s="128">
        <f t="shared" si="60"/>
        <v>139.20440208240089</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5.3977011494252873E-2</v>
      </c>
      <c r="F600" s="128">
        <f t="shared" si="56"/>
        <v>14.087999999999999</v>
      </c>
      <c r="G600" s="122">
        <f t="shared" si="57"/>
        <v>3.7324003751205287E-2</v>
      </c>
      <c r="H600" s="128">
        <f t="shared" si="58"/>
        <v>5651.5260000000017</v>
      </c>
      <c r="I600" s="122">
        <f t="shared" si="59"/>
        <v>0.58637455322220577</v>
      </c>
      <c r="J600" s="128">
        <f t="shared" si="60"/>
        <v>144.6174206123581</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1.2471264367816093E-2</v>
      </c>
      <c r="F601" s="128">
        <f t="shared" si="56"/>
        <v>3.2550000000000003</v>
      </c>
      <c r="G601" s="122">
        <f t="shared" si="57"/>
        <v>8.6379360445917892E-3</v>
      </c>
      <c r="H601" s="128">
        <f t="shared" si="58"/>
        <v>1307.9389999999996</v>
      </c>
      <c r="I601" s="122">
        <f t="shared" si="59"/>
        <v>0.41415623836108301</v>
      </c>
      <c r="J601" s="128">
        <f t="shared" si="60"/>
        <v>144.37782710401464</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3.0743295019157093E-2</v>
      </c>
      <c r="F602" s="128">
        <f t="shared" si="56"/>
        <v>8.0240000000000009</v>
      </c>
      <c r="G602" s="122">
        <f t="shared" si="57"/>
        <v>1.8241318733571963E-2</v>
      </c>
      <c r="H602" s="128">
        <f t="shared" si="58"/>
        <v>2762.0639999999994</v>
      </c>
      <c r="I602" s="122">
        <f t="shared" si="59"/>
        <v>0.67768313681795722</v>
      </c>
      <c r="J602" s="128">
        <f t="shared" si="60"/>
        <v>168.53658152782592</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6.1260536398467423E-2</v>
      </c>
      <c r="F603" s="128">
        <f t="shared" si="56"/>
        <v>15.988999999999997</v>
      </c>
      <c r="G603" s="122">
        <f t="shared" si="57"/>
        <v>7.8949220039889551E-2</v>
      </c>
      <c r="H603" s="128">
        <f t="shared" si="58"/>
        <v>11954.332999999997</v>
      </c>
      <c r="I603" s="122">
        <f t="shared" si="59"/>
        <v>-0.41881670100261598</v>
      </c>
      <c r="J603" s="128">
        <f t="shared" si="60"/>
        <v>77.594859540746796</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1.6731800766283521E-2</v>
      </c>
      <c r="F604" s="128">
        <f t="shared" si="56"/>
        <v>4.3669999999999991</v>
      </c>
      <c r="G604" s="122">
        <f t="shared" si="57"/>
        <v>1.7771097227542301E-2</v>
      </c>
      <c r="H604" s="128">
        <f t="shared" si="58"/>
        <v>2690.864</v>
      </c>
      <c r="I604" s="122">
        <f t="shared" si="59"/>
        <v>-7.8725258964292527E-2</v>
      </c>
      <c r="J604" s="128">
        <f t="shared" si="60"/>
        <v>94.151759748137337</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1.0812260536398468E-2</v>
      </c>
      <c r="F605" s="128">
        <f t="shared" si="56"/>
        <v>2.8220000000000001</v>
      </c>
      <c r="G605" s="122">
        <f t="shared" si="57"/>
        <v>2.5675025426303347E-2</v>
      </c>
      <c r="H605" s="128">
        <f t="shared" si="58"/>
        <v>3887.6610000000001</v>
      </c>
      <c r="I605" s="122">
        <f t="shared" si="59"/>
        <v>-0.56434692739908054</v>
      </c>
      <c r="J605" s="128">
        <f t="shared" si="60"/>
        <v>42.111975964477949</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1.375095785440613E-2</v>
      </c>
      <c r="F606" s="128">
        <f t="shared" si="56"/>
        <v>3.589</v>
      </c>
      <c r="G606" s="122">
        <f t="shared" si="57"/>
        <v>1.9230223619384753E-2</v>
      </c>
      <c r="H606" s="128">
        <f t="shared" si="58"/>
        <v>2911.8020000000006</v>
      </c>
      <c r="I606" s="122">
        <f t="shared" si="59"/>
        <v>-0.44123230995739288</v>
      </c>
      <c r="J606" s="128">
        <f t="shared" si="60"/>
        <v>71.507009624914986</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1.2892720306513408E-2</v>
      </c>
      <c r="F607" s="128">
        <f t="shared" si="56"/>
        <v>3.3649999999999998</v>
      </c>
      <c r="G607" s="122">
        <f t="shared" si="57"/>
        <v>2.9570242639580503E-2</v>
      </c>
      <c r="H607" s="128">
        <f t="shared" si="58"/>
        <v>4477.4670000000006</v>
      </c>
      <c r="I607" s="122">
        <f t="shared" si="59"/>
        <v>-0.52248496190760485</v>
      </c>
      <c r="J607" s="128">
        <f t="shared" si="60"/>
        <v>43.600319630979904</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2.1022988505747128E-2</v>
      </c>
      <c r="F608" s="128">
        <f t="shared" si="56"/>
        <v>5.4870000000000001</v>
      </c>
      <c r="G608" s="122">
        <f t="shared" si="57"/>
        <v>2.5337218824710406E-2</v>
      </c>
      <c r="H608" s="128">
        <f t="shared" si="58"/>
        <v>3836.5110000000004</v>
      </c>
      <c r="I608" s="122">
        <f t="shared" si="59"/>
        <v>-0.40703759420999269</v>
      </c>
      <c r="J608" s="128">
        <f t="shared" si="60"/>
        <v>82.972755025678751</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2.6961685823754793E-2</v>
      </c>
      <c r="F609" s="128">
        <f t="shared" si="56"/>
        <v>7.0370000000000008</v>
      </c>
      <c r="G609" s="122">
        <f t="shared" si="57"/>
        <v>2.2877253695069277E-2</v>
      </c>
      <c r="H609" s="128">
        <f t="shared" si="58"/>
        <v>3464.0279999999998</v>
      </c>
      <c r="I609" s="122">
        <f t="shared" si="59"/>
        <v>1.2455598557481632E-2</v>
      </c>
      <c r="J609" s="128">
        <f t="shared" si="60"/>
        <v>117.8536820158874</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1.5072796934865903E-2</v>
      </c>
      <c r="F610" s="128">
        <f t="shared" si="56"/>
        <v>3.9340000000000006</v>
      </c>
      <c r="G610" s="122">
        <f t="shared" si="57"/>
        <v>1.1985186701713139E-2</v>
      </c>
      <c r="H610" s="128">
        <f t="shared" si="58"/>
        <v>1814.7730000000001</v>
      </c>
      <c r="I610" s="122">
        <f t="shared" si="59"/>
        <v>-7.2069398440602964E-2</v>
      </c>
      <c r="J610" s="128">
        <f t="shared" si="60"/>
        <v>125.76188681909666</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7.2969348659003841E-2</v>
      </c>
      <c r="F611" s="128">
        <f t="shared" si="56"/>
        <v>19.045000000000002</v>
      </c>
      <c r="G611" s="122">
        <f t="shared" si="57"/>
        <v>7.9317630664782243E-2</v>
      </c>
      <c r="H611" s="128">
        <f t="shared" si="58"/>
        <v>12010.116999999998</v>
      </c>
      <c r="I611" s="122">
        <f t="shared" si="59"/>
        <v>-0.51950588296506928</v>
      </c>
      <c r="J611" s="128">
        <f t="shared" si="60"/>
        <v>91.99637967930741</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2.5551724137931033E-2</v>
      </c>
      <c r="F612" s="128">
        <f t="shared" si="56"/>
        <v>6.6689999999999996</v>
      </c>
      <c r="G612" s="122">
        <f t="shared" si="57"/>
        <v>2.3564761124833241E-2</v>
      </c>
      <c r="H612" s="128">
        <f t="shared" si="58"/>
        <v>3568.1289999999999</v>
      </c>
      <c r="I612" s="122">
        <f t="shared" si="59"/>
        <v>-0.14251569239839054</v>
      </c>
      <c r="J612" s="128">
        <f t="shared" si="60"/>
        <v>108.43192512146398</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3.6720306513409968E-2</v>
      </c>
      <c r="F613" s="128">
        <f t="shared" si="56"/>
        <v>9.5840000000000014</v>
      </c>
      <c r="G613" s="122">
        <f t="shared" si="57"/>
        <v>4.1646528153852239E-2</v>
      </c>
      <c r="H613" s="128">
        <f t="shared" si="58"/>
        <v>6306.0339999999987</v>
      </c>
      <c r="I613" s="122">
        <f t="shared" si="59"/>
        <v>-0.44253175251153992</v>
      </c>
      <c r="J613" s="128">
        <f t="shared" si="60"/>
        <v>88.171350989346266</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2.6839080459770109E-2</v>
      </c>
      <c r="F614" s="128">
        <f t="shared" si="56"/>
        <v>7.0049999999999981</v>
      </c>
      <c r="G614" s="122">
        <f t="shared" si="57"/>
        <v>2.7582282159320553E-2</v>
      </c>
      <c r="H614" s="128">
        <f t="shared" si="58"/>
        <v>4176.4539999999997</v>
      </c>
      <c r="I614" s="122">
        <f t="shared" si="59"/>
        <v>-0.32052865132442937</v>
      </c>
      <c r="J614" s="128">
        <f t="shared" si="60"/>
        <v>97.305510489459976</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3.2298850574712643E-2</v>
      </c>
      <c r="F615" s="128">
        <f t="shared" si="56"/>
        <v>8.43</v>
      </c>
      <c r="G615" s="122">
        <f t="shared" si="57"/>
        <v>2.986128465572125E-2</v>
      </c>
      <c r="H615" s="128">
        <f t="shared" si="58"/>
        <v>4521.5360000000001</v>
      </c>
      <c r="I615" s="122">
        <f t="shared" si="59"/>
        <v>-0.22969613988842316</v>
      </c>
      <c r="J615" s="128">
        <f t="shared" si="60"/>
        <v>108.16296400873151</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2.5532567049808427E-2</v>
      </c>
      <c r="F616" s="128">
        <f t="shared" si="56"/>
        <v>6.6639999999999997</v>
      </c>
      <c r="G616" s="122">
        <f t="shared" si="57"/>
        <v>2.6728248953228815E-2</v>
      </c>
      <c r="H616" s="128">
        <f t="shared" si="58"/>
        <v>4047.1380000000008</v>
      </c>
      <c r="I616" s="122">
        <f t="shared" si="59"/>
        <v>-0.32847130807971386</v>
      </c>
      <c r="J616" s="128">
        <f t="shared" si="60"/>
        <v>95.526523621084621</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2.506896551724138E-2</v>
      </c>
      <c r="F617" s="128">
        <f t="shared" si="56"/>
        <v>6.5430000000000001</v>
      </c>
      <c r="G617" s="122">
        <f t="shared" si="57"/>
        <v>2.1681999498078166E-2</v>
      </c>
      <c r="H617" s="128">
        <f t="shared" si="58"/>
        <v>3283.0449999999996</v>
      </c>
      <c r="I617" s="122">
        <f t="shared" si="59"/>
        <v>-0.1566550131404692</v>
      </c>
      <c r="J617" s="128">
        <f t="shared" si="60"/>
        <v>115.62109628986674</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2.4340996168582374E-2</v>
      </c>
      <c r="F618" s="128">
        <f t="shared" si="56"/>
        <v>6.3529999999999998</v>
      </c>
      <c r="G618" s="122">
        <f t="shared" si="57"/>
        <v>2.2868595543462468E-2</v>
      </c>
      <c r="H618" s="128">
        <f t="shared" si="58"/>
        <v>3462.7170000000001</v>
      </c>
      <c r="I618" s="122">
        <f t="shared" si="59"/>
        <v>-0.2233142547509154</v>
      </c>
      <c r="J618" s="128">
        <f t="shared" si="60"/>
        <v>106.43852667874405</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3.789272030651341E-2</v>
      </c>
      <c r="F619" s="128">
        <f t="shared" si="56"/>
        <v>9.89</v>
      </c>
      <c r="G619" s="122">
        <f t="shared" si="57"/>
        <v>5.3961536937484317E-2</v>
      </c>
      <c r="H619" s="128">
        <f t="shared" si="58"/>
        <v>8170.7480000000005</v>
      </c>
      <c r="I619" s="122">
        <f t="shared" si="59"/>
        <v>-0.51685590797604619</v>
      </c>
      <c r="J619" s="128">
        <f t="shared" si="60"/>
        <v>70.221721724518332</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0.15768965517241379</v>
      </c>
      <c r="F620" s="128">
        <f t="shared" si="56"/>
        <v>41.156999999999996</v>
      </c>
      <c r="G620" s="122">
        <f t="shared" si="57"/>
        <v>0.14635709096672789</v>
      </c>
      <c r="H620" s="128">
        <f t="shared" si="58"/>
        <v>22161.098000000002</v>
      </c>
      <c r="I620" s="122">
        <f t="shared" si="59"/>
        <v>7.7357806672629703E-2</v>
      </c>
      <c r="J620" s="128">
        <f t="shared" si="60"/>
        <v>107.74309200246552</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0.10881226053639846</v>
      </c>
      <c r="F621" s="128">
        <f t="shared" si="56"/>
        <v>28.4</v>
      </c>
      <c r="G621" s="122">
        <f t="shared" si="57"/>
        <v>9.5442629013723593E-2</v>
      </c>
      <c r="H621" s="128">
        <f t="shared" si="58"/>
        <v>14451.732</v>
      </c>
      <c r="I621" s="122">
        <f t="shared" si="59"/>
        <v>0.17649465800226008</v>
      </c>
      <c r="J621" s="128">
        <f t="shared" si="60"/>
        <v>114.00802938983634</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3.4229885057471258E-2</v>
      </c>
      <c r="F622" s="128">
        <f t="shared" si="56"/>
        <v>8.9339999999999993</v>
      </c>
      <c r="G622" s="122">
        <f t="shared" si="57"/>
        <v>3.6622845368450258E-2</v>
      </c>
      <c r="H622" s="128">
        <f t="shared" si="58"/>
        <v>5545.3580000000011</v>
      </c>
      <c r="I622" s="122">
        <f t="shared" si="59"/>
        <v>-0.32129768089013983</v>
      </c>
      <c r="J622" s="128">
        <f t="shared" si="60"/>
        <v>93.465935574081641</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0.13294636015325667</v>
      </c>
      <c r="F623" s="128">
        <f t="shared" si="56"/>
        <v>34.698999999999991</v>
      </c>
      <c r="G623" s="122">
        <f t="shared" si="57"/>
        <v>0.13849187679139865</v>
      </c>
      <c r="H623" s="128">
        <f t="shared" si="58"/>
        <v>20970.163</v>
      </c>
      <c r="I623" s="122">
        <f t="shared" si="59"/>
        <v>0.12006945026499655</v>
      </c>
      <c r="J623" s="128">
        <f t="shared" si="60"/>
        <v>95.995782015074553</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0.11370114942528733</v>
      </c>
      <c r="F624" s="128">
        <f t="shared" si="56"/>
        <v>29.675999999999995</v>
      </c>
      <c r="G624" s="122">
        <f t="shared" si="57"/>
        <v>0.12481160099856027</v>
      </c>
      <c r="H624" s="128">
        <f t="shared" si="58"/>
        <v>18898.722999999998</v>
      </c>
      <c r="I624" s="122">
        <f t="shared" si="59"/>
        <v>-0.34902779221407298</v>
      </c>
      <c r="J624" s="128">
        <f t="shared" si="60"/>
        <v>91.098222052771277</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4.270881226053639E-2</v>
      </c>
      <c r="F625" s="128">
        <f t="shared" si="56"/>
        <v>11.146999999999998</v>
      </c>
      <c r="G625" s="122">
        <f t="shared" si="57"/>
        <v>4.2470498883884336E-2</v>
      </c>
      <c r="H625" s="128">
        <f t="shared" si="58"/>
        <v>6430.7979999999989</v>
      </c>
      <c r="I625" s="122">
        <f t="shared" si="59"/>
        <v>5.7014299819019315E-2</v>
      </c>
      <c r="J625" s="128">
        <f t="shared" si="60"/>
        <v>100.56112685961993</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6.104214559386973E-2</v>
      </c>
      <c r="F626" s="128">
        <f t="shared" si="56"/>
        <v>15.932</v>
      </c>
      <c r="G626" s="122">
        <f t="shared" si="57"/>
        <v>6.4558143681728727E-2</v>
      </c>
      <c r="H626" s="128">
        <f t="shared" si="58"/>
        <v>9775.2650000000012</v>
      </c>
      <c r="I626" s="122">
        <f t="shared" si="59"/>
        <v>-2.7794624686714106E-2</v>
      </c>
      <c r="J626" s="128">
        <f t="shared" si="60"/>
        <v>94.553749709420316</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0.21286590038314177</v>
      </c>
      <c r="F627" s="128">
        <f t="shared" si="56"/>
        <v>55.558</v>
      </c>
      <c r="G627" s="122">
        <f t="shared" si="57"/>
        <v>0.24707801582374625</v>
      </c>
      <c r="H627" s="128">
        <f t="shared" si="58"/>
        <v>37412.059000000008</v>
      </c>
      <c r="I627" s="122">
        <f t="shared" si="59"/>
        <v>-0.30241356254059942</v>
      </c>
      <c r="J627" s="128">
        <f t="shared" si="60"/>
        <v>86.153314641716321</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2.6402298850574709E-2</v>
      </c>
      <c r="F628" s="128">
        <f t="shared" si="56"/>
        <v>6.8909999999999991</v>
      </c>
      <c r="G628" s="122">
        <f t="shared" si="57"/>
        <v>3.81161288618262E-2</v>
      </c>
      <c r="H628" s="128">
        <f t="shared" si="58"/>
        <v>5771.4679999999998</v>
      </c>
      <c r="I628" s="122">
        <f t="shared" si="59"/>
        <v>-0.54775675918471523</v>
      </c>
      <c r="J628" s="128">
        <f t="shared" si="60"/>
        <v>69.268049088313774</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0.27143678160919538</v>
      </c>
      <c r="F629" s="128">
        <f t="shared" si="56"/>
        <v>70.844999999999999</v>
      </c>
      <c r="G629" s="122">
        <f t="shared" si="57"/>
        <v>0.29515127659855506</v>
      </c>
      <c r="H629" s="128">
        <f t="shared" si="58"/>
        <v>44691.216000000008</v>
      </c>
      <c r="I629" s="122">
        <f t="shared" si="59"/>
        <v>-1.61890797493436E-2</v>
      </c>
      <c r="J629" s="128">
        <f t="shared" si="60"/>
        <v>91.965308345382994</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2.7789272030651339E-2</v>
      </c>
      <c r="F630" s="128">
        <f t="shared" si="56"/>
        <v>7.2529999999999992</v>
      </c>
      <c r="G630" s="122">
        <f t="shared" si="57"/>
        <v>3.0674061208046596E-2</v>
      </c>
      <c r="H630" s="128">
        <f t="shared" si="58"/>
        <v>4644.6049999999996</v>
      </c>
      <c r="I630" s="122">
        <f t="shared" si="59"/>
        <v>-0.26726846064346921</v>
      </c>
      <c r="J630" s="128">
        <f t="shared" si="60"/>
        <v>90.595346479133639</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9.4731800766283514E-2</v>
      </c>
      <c r="F631" s="128">
        <f t="shared" si="56"/>
        <v>24.724999999999998</v>
      </c>
      <c r="G631" s="122">
        <f t="shared" si="57"/>
        <v>9.4032030537980954E-2</v>
      </c>
      <c r="H631" s="128">
        <f t="shared" si="58"/>
        <v>14238.142</v>
      </c>
      <c r="I631" s="122">
        <f t="shared" si="59"/>
        <v>0.27350268223730484</v>
      </c>
      <c r="J631" s="128">
        <f t="shared" si="60"/>
        <v>100.74418283248696</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0.21373563218390809</v>
      </c>
      <c r="F632" s="128">
        <f t="shared" si="56"/>
        <v>55.785000000000011</v>
      </c>
      <c r="G632" s="122">
        <f t="shared" si="57"/>
        <v>0.25664931514086831</v>
      </c>
      <c r="H632" s="128">
        <f t="shared" si="58"/>
        <v>38861.326000000001</v>
      </c>
      <c r="I632" s="122">
        <f t="shared" si="59"/>
        <v>-0.49842029666364873</v>
      </c>
      <c r="J632" s="128">
        <f t="shared" si="60"/>
        <v>83.279252885048223</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3.2896551724137933E-2</v>
      </c>
      <c r="F633" s="128">
        <f t="shared" si="56"/>
        <v>8.5860000000000003</v>
      </c>
      <c r="G633" s="122">
        <f t="shared" si="57"/>
        <v>2.8296741470630965E-2</v>
      </c>
      <c r="H633" s="128">
        <f t="shared" si="58"/>
        <v>4284.6359999999995</v>
      </c>
      <c r="I633" s="122">
        <f t="shared" si="59"/>
        <v>0.51476179909240027</v>
      </c>
      <c r="J633" s="128">
        <f t="shared" si="60"/>
        <v>116.25561818939853</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0.14468199233716475</v>
      </c>
      <c r="F634" s="128">
        <f t="shared" si="56"/>
        <v>37.762</v>
      </c>
      <c r="G634" s="122">
        <f t="shared" si="57"/>
        <v>0.17668192024726254</v>
      </c>
      <c r="H634" s="128">
        <f t="shared" si="58"/>
        <v>26752.822999999997</v>
      </c>
      <c r="I634" s="122">
        <f t="shared" si="59"/>
        <v>-0.63524032409388398</v>
      </c>
      <c r="J634" s="128">
        <f t="shared" si="60"/>
        <v>81.888397032749822</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0.27575862068965518</v>
      </c>
      <c r="F635" s="128">
        <f t="shared" si="56"/>
        <v>71.972999999999999</v>
      </c>
      <c r="G635" s="122">
        <f t="shared" si="57"/>
        <v>0.29485897977783349</v>
      </c>
      <c r="H635" s="128">
        <f t="shared" si="58"/>
        <v>44646.956999999995</v>
      </c>
      <c r="I635" s="122">
        <f t="shared" si="59"/>
        <v>-0.37670907975163304</v>
      </c>
      <c r="J635" s="128">
        <f t="shared" si="60"/>
        <v>93.522205393720824</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0.33417624521072797</v>
      </c>
      <c r="F636" s="128">
        <f t="shared" si="56"/>
        <v>87.22</v>
      </c>
      <c r="G636" s="122">
        <f t="shared" si="57"/>
        <v>0.36258446155675017</v>
      </c>
      <c r="H636" s="128">
        <f t="shared" si="58"/>
        <v>54901.813999999998</v>
      </c>
      <c r="I636" s="122">
        <f t="shared" si="59"/>
        <v>-0.59788650295960644</v>
      </c>
      <c r="J636" s="128">
        <f t="shared" si="60"/>
        <v>92.165076180029331</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0.22683908045977016</v>
      </c>
      <c r="F637" s="128">
        <f t="shared" si="56"/>
        <v>59.205000000000013</v>
      </c>
      <c r="G637" s="122">
        <f t="shared" si="57"/>
        <v>0.24201724365663257</v>
      </c>
      <c r="H637" s="128">
        <f t="shared" si="58"/>
        <v>36645.766999999993</v>
      </c>
      <c r="I637" s="122">
        <f t="shared" si="59"/>
        <v>2.1187224019100542E-2</v>
      </c>
      <c r="J637" s="128">
        <f t="shared" si="60"/>
        <v>93.728478612707136</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0.1842528735632184</v>
      </c>
      <c r="F638" s="128">
        <f t="shared" si="56"/>
        <v>48.09</v>
      </c>
      <c r="G638" s="122">
        <f t="shared" si="57"/>
        <v>0.20314195141925004</v>
      </c>
      <c r="H638" s="128">
        <f t="shared" si="58"/>
        <v>30759.348000000002</v>
      </c>
      <c r="I638" s="122">
        <f t="shared" si="59"/>
        <v>-0.54054527538400365</v>
      </c>
      <c r="J638" s="128">
        <f t="shared" si="60"/>
        <v>90.701537656765026</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0.38836015325670498</v>
      </c>
      <c r="F639" s="128">
        <f t="shared" si="56"/>
        <v>101.36199999999999</v>
      </c>
      <c r="G639" s="122">
        <f t="shared" si="57"/>
        <v>0.44381459932108469</v>
      </c>
      <c r="H639" s="128">
        <f t="shared" si="58"/>
        <v>67201.519</v>
      </c>
      <c r="I639" s="122">
        <f t="shared" si="59"/>
        <v>-0.47796219390070488</v>
      </c>
      <c r="J639" s="128">
        <f t="shared" si="60"/>
        <v>87.50504238724686</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0.28540229885057472</v>
      </c>
      <c r="F640" s="128">
        <f t="shared" si="56"/>
        <v>74.489999999999995</v>
      </c>
      <c r="G640" s="122">
        <f t="shared" si="57"/>
        <v>0.33759825780290326</v>
      </c>
      <c r="H640" s="128">
        <f t="shared" si="58"/>
        <v>51118.453000000001</v>
      </c>
      <c r="I640" s="122">
        <f t="shared" si="59"/>
        <v>-0.5499431952578564</v>
      </c>
      <c r="J640" s="128">
        <f t="shared" si="60"/>
        <v>84.539031897847778</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0.33126436781609192</v>
      </c>
      <c r="F641" s="128">
        <f t="shared" si="56"/>
        <v>86.46</v>
      </c>
      <c r="G641" s="122">
        <f t="shared" si="57"/>
        <v>0.37446548626979614</v>
      </c>
      <c r="H641" s="128">
        <f t="shared" si="58"/>
        <v>56700.814999999995</v>
      </c>
      <c r="I641" s="122">
        <f t="shared" si="59"/>
        <v>-0.51781203937334341</v>
      </c>
      <c r="J641" s="128">
        <f t="shared" si="60"/>
        <v>88.463257619801425</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8.8398467432950198E-2</v>
      </c>
      <c r="F642" s="128">
        <f t="shared" si="56"/>
        <v>23.072000000000003</v>
      </c>
      <c r="G642" s="122">
        <f t="shared" si="57"/>
        <v>6.882714076265703E-2</v>
      </c>
      <c r="H642" s="128">
        <f t="shared" si="58"/>
        <v>10421.668000000001</v>
      </c>
      <c r="I642" s="122">
        <f t="shared" si="59"/>
        <v>0.48874656620239249</v>
      </c>
      <c r="J642" s="128">
        <f t="shared" si="60"/>
        <v>128.43547829159834</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0.32681226053639845</v>
      </c>
      <c r="F643" s="128">
        <f t="shared" si="56"/>
        <v>85.297999999999988</v>
      </c>
      <c r="G643" s="122">
        <f t="shared" si="57"/>
        <v>0.34210084005864561</v>
      </c>
      <c r="H643" s="128">
        <f t="shared" si="58"/>
        <v>51800.224999999999</v>
      </c>
      <c r="I643" s="122">
        <f t="shared" si="59"/>
        <v>0.14040947722376798</v>
      </c>
      <c r="J643" s="128">
        <f t="shared" si="60"/>
        <v>95.530972820871682</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1.8383141762452104E-2</v>
      </c>
      <c r="F644" s="128">
        <f t="shared" si="56"/>
        <v>4.7979999999999992</v>
      </c>
      <c r="G644" s="122">
        <f t="shared" si="57"/>
        <v>3.0227819677977521E-2</v>
      </c>
      <c r="H644" s="128">
        <f t="shared" si="58"/>
        <v>4577.0360000000001</v>
      </c>
      <c r="I644" s="122">
        <f t="shared" si="59"/>
        <v>-0.46033562629333791</v>
      </c>
      <c r="J644" s="128">
        <f t="shared" si="60"/>
        <v>60.815308408912941</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0.32184674329501917</v>
      </c>
      <c r="F645" s="128">
        <f t="shared" si="56"/>
        <v>84.00200000000001</v>
      </c>
      <c r="G645" s="122">
        <f t="shared" si="57"/>
        <v>0.37542121808503609</v>
      </c>
      <c r="H645" s="128">
        <f t="shared" si="58"/>
        <v>56845.53</v>
      </c>
      <c r="I645" s="122">
        <f t="shared" si="59"/>
        <v>-0.64387766458715889</v>
      </c>
      <c r="J645" s="128">
        <f t="shared" si="60"/>
        <v>85.729502700115944</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0.15495402298850572</v>
      </c>
      <c r="F646" s="128">
        <f t="shared" si="56"/>
        <v>40.442999999999991</v>
      </c>
      <c r="G646" s="122">
        <f t="shared" si="57"/>
        <v>0.19559151487934062</v>
      </c>
      <c r="H646" s="128">
        <f t="shared" si="58"/>
        <v>29616.075999999997</v>
      </c>
      <c r="I646" s="122">
        <f t="shared" si="59"/>
        <v>-0.53042605378034624</v>
      </c>
      <c r="J646" s="128">
        <f t="shared" si="60"/>
        <v>79.22328485675672</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4.2819923371647514E-2</v>
      </c>
      <c r="F647" s="128">
        <f t="shared" si="56"/>
        <v>11.176000000000002</v>
      </c>
      <c r="G647" s="122">
        <f t="shared" si="57"/>
        <v>5.1355169134449007E-2</v>
      </c>
      <c r="H647" s="128">
        <f t="shared" si="58"/>
        <v>7776.0969999999998</v>
      </c>
      <c r="I647" s="122">
        <f t="shared" si="59"/>
        <v>-0.44220009195979942</v>
      </c>
      <c r="J647" s="128">
        <f t="shared" si="60"/>
        <v>83.379967573554239</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0.49231034482758629</v>
      </c>
      <c r="F648" s="128">
        <f t="shared" si="56"/>
        <v>128.49300000000002</v>
      </c>
      <c r="G648" s="122">
        <f t="shared" si="57"/>
        <v>0.47484569866198206</v>
      </c>
      <c r="H648" s="128">
        <f t="shared" si="58"/>
        <v>71900.186000000002</v>
      </c>
      <c r="I648" s="122">
        <f t="shared" si="59"/>
        <v>0.37763261866769787</v>
      </c>
      <c r="J648" s="128">
        <f t="shared" si="60"/>
        <v>103.67796238121478</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0.31946743295019153</v>
      </c>
      <c r="F649" s="128">
        <f t="shared" ref="F649:F712" si="62">SUMPRODUCT($K$2:$AI$2,$K649:$AI649)</f>
        <v>83.380999999999986</v>
      </c>
      <c r="G649" s="122">
        <f t="shared" ref="G649:G712" si="63">SUMPRODUCT($K$3:$AI$3,$K649:$AI649)/$J$3</f>
        <v>0.36194666420108579</v>
      </c>
      <c r="H649" s="128">
        <f t="shared" ref="H649:H712" si="64">SUMPRODUCT($K$3:$AI$3,$K649:$AI649)</f>
        <v>54805.240000000005</v>
      </c>
      <c r="I649" s="122">
        <f t="shared" ref="I649:I712" si="65">CORREL($K$4:$AI$4,$K649:$AI649)</f>
        <v>-0.59791457266655679</v>
      </c>
      <c r="J649" s="128">
        <f t="shared" si="60"/>
        <v>88.263676543432879</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0.41919540229885066</v>
      </c>
      <c r="F650" s="128">
        <f t="shared" si="62"/>
        <v>109.41000000000003</v>
      </c>
      <c r="G650" s="122">
        <f t="shared" si="63"/>
        <v>0.42105931263125912</v>
      </c>
      <c r="H650" s="128">
        <f t="shared" si="64"/>
        <v>63755.958999999995</v>
      </c>
      <c r="I650" s="122">
        <f t="shared" si="65"/>
        <v>-6.5381327015404112E-2</v>
      </c>
      <c r="J650" s="128">
        <f t="shared" ref="J650:J713" si="66">$E650/$G650*100</f>
        <v>99.55732832014553</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0.53078160919540229</v>
      </c>
      <c r="F651" s="128">
        <f t="shared" si="62"/>
        <v>138.53399999999999</v>
      </c>
      <c r="G651" s="122">
        <f t="shared" si="63"/>
        <v>0.51163809454622311</v>
      </c>
      <c r="H651" s="128">
        <f t="shared" si="64"/>
        <v>77471.217000000004</v>
      </c>
      <c r="I651" s="122">
        <f t="shared" si="65"/>
        <v>0.5878226483781066</v>
      </c>
      <c r="J651" s="128">
        <f t="shared" si="66"/>
        <v>103.74161245091761</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0.15835632183908044</v>
      </c>
      <c r="F652" s="128">
        <f t="shared" si="62"/>
        <v>41.330999999999996</v>
      </c>
      <c r="G652" s="122">
        <f t="shared" si="63"/>
        <v>0.17419915729966057</v>
      </c>
      <c r="H652" s="128">
        <f t="shared" si="64"/>
        <v>26376.888000000003</v>
      </c>
      <c r="I652" s="122">
        <f t="shared" si="65"/>
        <v>-0.38246737017446991</v>
      </c>
      <c r="J652" s="128">
        <f t="shared" si="66"/>
        <v>90.905331744328137</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0.55633716475095796</v>
      </c>
      <c r="F653" s="128">
        <f t="shared" si="62"/>
        <v>145.20400000000004</v>
      </c>
      <c r="G653" s="122">
        <f t="shared" si="63"/>
        <v>0.57845310993408972</v>
      </c>
      <c r="H653" s="128">
        <f t="shared" si="64"/>
        <v>87588.213000000003</v>
      </c>
      <c r="I653" s="122">
        <f t="shared" si="65"/>
        <v>1.9531753434154267E-2</v>
      </c>
      <c r="J653" s="128">
        <f t="shared" si="66"/>
        <v>96.176709087854732</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3.9459770114942526E-2</v>
      </c>
      <c r="F654" s="128">
        <f t="shared" si="62"/>
        <v>10.298999999999999</v>
      </c>
      <c r="G654" s="122">
        <f t="shared" si="63"/>
        <v>4.2947687857454196E-2</v>
      </c>
      <c r="H654" s="128">
        <f t="shared" si="64"/>
        <v>6503.0529999999999</v>
      </c>
      <c r="I654" s="122">
        <f t="shared" si="65"/>
        <v>-0.36651428954602694</v>
      </c>
      <c r="J654" s="128">
        <f t="shared" si="66"/>
        <v>91.87868330866084</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8.1026819923371643E-2</v>
      </c>
      <c r="F655" s="128">
        <f t="shared" si="62"/>
        <v>21.148</v>
      </c>
      <c r="G655" s="122">
        <f t="shared" si="63"/>
        <v>0.10208059147525396</v>
      </c>
      <c r="H655" s="128">
        <f t="shared" si="64"/>
        <v>15456.839000000004</v>
      </c>
      <c r="I655" s="122">
        <f t="shared" si="65"/>
        <v>-0.45794758559920762</v>
      </c>
      <c r="J655" s="128">
        <f t="shared" si="66"/>
        <v>79.375343297274966</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6.9463601532567037E-3</v>
      </c>
      <c r="F656" s="128">
        <f t="shared" si="62"/>
        <v>1.8129999999999997</v>
      </c>
      <c r="G656" s="122">
        <f t="shared" si="63"/>
        <v>1.0946393427465693E-2</v>
      </c>
      <c r="H656" s="128">
        <f t="shared" si="64"/>
        <v>1657.4810000000004</v>
      </c>
      <c r="I656" s="122">
        <f t="shared" si="65"/>
        <v>-0.5232093478799128</v>
      </c>
      <c r="J656" s="128">
        <f t="shared" si="66"/>
        <v>63.457980012188578</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1.3444444444444446E-2</v>
      </c>
      <c r="F657" s="128">
        <f t="shared" si="62"/>
        <v>3.5090000000000003</v>
      </c>
      <c r="G657" s="122">
        <f t="shared" si="63"/>
        <v>1.8418563182712757E-2</v>
      </c>
      <c r="H657" s="128">
        <f t="shared" si="64"/>
        <v>2788.9020000000005</v>
      </c>
      <c r="I657" s="122">
        <f t="shared" si="65"/>
        <v>-0.52498760092475349</v>
      </c>
      <c r="J657" s="128">
        <f t="shared" si="66"/>
        <v>72.99399150235071</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0.3040191570881226</v>
      </c>
      <c r="F658" s="128">
        <f t="shared" si="62"/>
        <v>79.349000000000004</v>
      </c>
      <c r="G658" s="122">
        <f t="shared" si="63"/>
        <v>0.35725224213765877</v>
      </c>
      <c r="H658" s="128">
        <f t="shared" si="64"/>
        <v>54094.420000000013</v>
      </c>
      <c r="I658" s="122">
        <f t="shared" si="65"/>
        <v>-0.53059702910154771</v>
      </c>
      <c r="J658" s="128">
        <f t="shared" si="66"/>
        <v>85.099299942525192</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0.19720689655172413</v>
      </c>
      <c r="F659" s="128">
        <f t="shared" si="62"/>
        <v>51.470999999999997</v>
      </c>
      <c r="G659" s="122">
        <f t="shared" si="63"/>
        <v>0.22097349720640874</v>
      </c>
      <c r="H659" s="128">
        <f t="shared" si="64"/>
        <v>33459.364999999998</v>
      </c>
      <c r="I659" s="122">
        <f t="shared" si="65"/>
        <v>-0.475839367395063</v>
      </c>
      <c r="J659" s="128">
        <f t="shared" si="66"/>
        <v>89.244592245157577</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5.0344827586206897E-2</v>
      </c>
      <c r="F660" s="128">
        <f t="shared" si="62"/>
        <v>13.14</v>
      </c>
      <c r="G660" s="122">
        <f t="shared" si="63"/>
        <v>7.3390779167602269E-2</v>
      </c>
      <c r="H660" s="128">
        <f t="shared" si="64"/>
        <v>11112.685000000001</v>
      </c>
      <c r="I660" s="122">
        <f t="shared" si="65"/>
        <v>-0.57845287207056406</v>
      </c>
      <c r="J660" s="128">
        <f t="shared" si="66"/>
        <v>68.598300981700419</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0.19099616858237548</v>
      </c>
      <c r="F661" s="128">
        <f t="shared" si="62"/>
        <v>49.85</v>
      </c>
      <c r="G661" s="122">
        <f t="shared" si="63"/>
        <v>0.22546761943758337</v>
      </c>
      <c r="H661" s="128">
        <f t="shared" si="64"/>
        <v>34139.856</v>
      </c>
      <c r="I661" s="122">
        <f t="shared" si="65"/>
        <v>-0.53528154413444418</v>
      </c>
      <c r="J661" s="128">
        <f t="shared" si="66"/>
        <v>84.711130165300446</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2.0095785440613027E-2</v>
      </c>
      <c r="F662" s="128">
        <f t="shared" si="62"/>
        <v>5.2450000000000001</v>
      </c>
      <c r="G662" s="122">
        <f t="shared" si="63"/>
        <v>3.0263165541745365E-2</v>
      </c>
      <c r="H662" s="128">
        <f t="shared" si="64"/>
        <v>4582.3879999999999</v>
      </c>
      <c r="I662" s="122">
        <f t="shared" si="65"/>
        <v>-0.47063157373944864</v>
      </c>
      <c r="J662" s="128">
        <f t="shared" si="66"/>
        <v>66.403448155126625</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0.19344061302681992</v>
      </c>
      <c r="F663" s="128">
        <f t="shared" si="62"/>
        <v>50.488</v>
      </c>
      <c r="G663" s="122">
        <f t="shared" si="63"/>
        <v>0.20044363285738817</v>
      </c>
      <c r="H663" s="128">
        <f t="shared" si="64"/>
        <v>30350.774000000001</v>
      </c>
      <c r="I663" s="122">
        <f t="shared" si="65"/>
        <v>5.5373492370141303E-2</v>
      </c>
      <c r="J663" s="128">
        <f t="shared" si="66"/>
        <v>96.50623981877699</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0.10680076628352493</v>
      </c>
      <c r="F664" s="128">
        <f t="shared" si="62"/>
        <v>27.875000000000007</v>
      </c>
      <c r="G664" s="122">
        <f t="shared" si="63"/>
        <v>0.14467229787739899</v>
      </c>
      <c r="H664" s="128">
        <f t="shared" si="64"/>
        <v>21905.99</v>
      </c>
      <c r="I664" s="122">
        <f t="shared" si="65"/>
        <v>-0.42243823600558744</v>
      </c>
      <c r="J664" s="128">
        <f t="shared" si="66"/>
        <v>73.822540908303054</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0.1631992337164751</v>
      </c>
      <c r="F665" s="128">
        <f t="shared" si="62"/>
        <v>42.594999999999999</v>
      </c>
      <c r="G665" s="122">
        <f t="shared" si="63"/>
        <v>0.14450697407177487</v>
      </c>
      <c r="H665" s="128">
        <f t="shared" si="64"/>
        <v>21880.957000000006</v>
      </c>
      <c r="I665" s="122">
        <f t="shared" si="65"/>
        <v>4.4478092953433447E-2</v>
      </c>
      <c r="J665" s="128">
        <f t="shared" si="66"/>
        <v>112.93519552586852</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0.44414176245210735</v>
      </c>
      <c r="F666" s="128">
        <f t="shared" si="62"/>
        <v>115.92100000000002</v>
      </c>
      <c r="G666" s="122">
        <f t="shared" si="63"/>
        <v>0.46392083503942733</v>
      </c>
      <c r="H666" s="128">
        <f t="shared" si="64"/>
        <v>70245.965000000011</v>
      </c>
      <c r="I666" s="122">
        <f t="shared" si="65"/>
        <v>-0.31134012460039806</v>
      </c>
      <c r="J666" s="128">
        <f t="shared" si="66"/>
        <v>95.736541432626325</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0.3334636015325671</v>
      </c>
      <c r="F667" s="128">
        <f t="shared" si="62"/>
        <v>87.03400000000002</v>
      </c>
      <c r="G667" s="122">
        <f t="shared" si="63"/>
        <v>0.32642891201838614</v>
      </c>
      <c r="H667" s="128">
        <f t="shared" si="64"/>
        <v>49427.212999999996</v>
      </c>
      <c r="I667" s="122">
        <f t="shared" si="65"/>
        <v>0.43733339690284045</v>
      </c>
      <c r="J667" s="128">
        <f t="shared" si="66"/>
        <v>102.15504486740583</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0.51665900383141761</v>
      </c>
      <c r="F668" s="128">
        <f t="shared" si="62"/>
        <v>134.84799999999998</v>
      </c>
      <c r="G668" s="122">
        <f t="shared" si="63"/>
        <v>0.52084329472057478</v>
      </c>
      <c r="H668" s="128">
        <f t="shared" si="64"/>
        <v>78865.049999999988</v>
      </c>
      <c r="I668" s="122">
        <f t="shared" si="65"/>
        <v>-9.1637862094742659E-2</v>
      </c>
      <c r="J668" s="128">
        <f t="shared" si="66"/>
        <v>99.196631514397822</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0.12732183908045977</v>
      </c>
      <c r="F669" s="128">
        <f t="shared" si="62"/>
        <v>33.231000000000002</v>
      </c>
      <c r="G669" s="122">
        <f t="shared" si="63"/>
        <v>0.12036440185446909</v>
      </c>
      <c r="H669" s="128">
        <f t="shared" si="64"/>
        <v>18225.337</v>
      </c>
      <c r="I669" s="122">
        <f t="shared" si="65"/>
        <v>0.21471602927662625</v>
      </c>
      <c r="J669" s="128">
        <f t="shared" si="66"/>
        <v>105.78031138675273</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0.10025287356321839</v>
      </c>
      <c r="F670" s="128">
        <f t="shared" si="62"/>
        <v>26.166</v>
      </c>
      <c r="G670" s="122">
        <f t="shared" si="63"/>
        <v>9.0592921581317931E-2</v>
      </c>
      <c r="H670" s="128">
        <f t="shared" si="64"/>
        <v>13717.398999999999</v>
      </c>
      <c r="I670" s="122">
        <f t="shared" si="65"/>
        <v>-0.16488931236713386</v>
      </c>
      <c r="J670" s="128">
        <f t="shared" si="66"/>
        <v>110.6630317394384</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0.23965900383141761</v>
      </c>
      <c r="F671" s="128">
        <f t="shared" si="62"/>
        <v>62.550999999999995</v>
      </c>
      <c r="G671" s="122">
        <f t="shared" si="63"/>
        <v>0.23775757175500931</v>
      </c>
      <c r="H671" s="128">
        <f t="shared" si="64"/>
        <v>36000.775999999998</v>
      </c>
      <c r="I671" s="122">
        <f t="shared" si="65"/>
        <v>0.18494950493039597</v>
      </c>
      <c r="J671" s="128">
        <f t="shared" si="66"/>
        <v>100.7997356561025</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0.19740613026819923</v>
      </c>
      <c r="F672" s="128">
        <f t="shared" si="62"/>
        <v>51.522999999999996</v>
      </c>
      <c r="G672" s="122">
        <f t="shared" si="63"/>
        <v>0.16665863371593864</v>
      </c>
      <c r="H672" s="128">
        <f t="shared" si="64"/>
        <v>25235.116999999998</v>
      </c>
      <c r="I672" s="122">
        <f t="shared" si="65"/>
        <v>0.27371115523817785</v>
      </c>
      <c r="J672" s="128">
        <f t="shared" si="66"/>
        <v>118.44938714946396</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0.42179310344827592</v>
      </c>
      <c r="F673" s="128">
        <f t="shared" si="62"/>
        <v>110.08800000000001</v>
      </c>
      <c r="G673" s="122">
        <f t="shared" si="63"/>
        <v>0.42436288288050295</v>
      </c>
      <c r="H673" s="128">
        <f t="shared" si="64"/>
        <v>64256.178999999996</v>
      </c>
      <c r="I673" s="122">
        <f t="shared" si="65"/>
        <v>-0.37554833072567995</v>
      </c>
      <c r="J673" s="128">
        <f t="shared" si="66"/>
        <v>99.394438218822572</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0.29954789272030646</v>
      </c>
      <c r="F674" s="128">
        <f t="shared" si="62"/>
        <v>78.181999999999988</v>
      </c>
      <c r="G674" s="122">
        <f t="shared" si="63"/>
        <v>0.29921816428694076</v>
      </c>
      <c r="H674" s="128">
        <f t="shared" si="64"/>
        <v>45307.015999999996</v>
      </c>
      <c r="I674" s="122">
        <f t="shared" si="65"/>
        <v>-9.7213052919305543E-2</v>
      </c>
      <c r="J674" s="128">
        <f t="shared" si="66"/>
        <v>100.11019666341161</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0.50121839080459762</v>
      </c>
      <c r="F675" s="128">
        <f t="shared" si="62"/>
        <v>130.81799999999998</v>
      </c>
      <c r="G675" s="122">
        <f t="shared" si="63"/>
        <v>0.49680056532248484</v>
      </c>
      <c r="H675" s="128">
        <f t="shared" si="64"/>
        <v>75224.54800000001</v>
      </c>
      <c r="I675" s="122">
        <f t="shared" si="65"/>
        <v>7.0324538078374077E-2</v>
      </c>
      <c r="J675" s="128">
        <f t="shared" si="66"/>
        <v>100.88925532507096</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9.2340996168582379E-2</v>
      </c>
      <c r="F676" s="128">
        <f t="shared" si="62"/>
        <v>24.101000000000003</v>
      </c>
      <c r="G676" s="122">
        <f t="shared" si="63"/>
        <v>8.9014542524666812E-2</v>
      </c>
      <c r="H676" s="128">
        <f t="shared" si="64"/>
        <v>13478.403999999999</v>
      </c>
      <c r="I676" s="122">
        <f t="shared" si="65"/>
        <v>6.9166757010689556E-2</v>
      </c>
      <c r="J676" s="128">
        <f t="shared" si="66"/>
        <v>103.73697774494968</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0.12358237547892721</v>
      </c>
      <c r="F677" s="128">
        <f t="shared" si="62"/>
        <v>32.255000000000003</v>
      </c>
      <c r="G677" s="122">
        <f t="shared" si="63"/>
        <v>0.10434935080373536</v>
      </c>
      <c r="H677" s="128">
        <f t="shared" si="64"/>
        <v>15800.37</v>
      </c>
      <c r="I677" s="122">
        <f t="shared" si="65"/>
        <v>0.17885726657699674</v>
      </c>
      <c r="J677" s="128">
        <f t="shared" si="66"/>
        <v>118.43137933015619</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0.31536781609195402</v>
      </c>
      <c r="F678" s="128">
        <f t="shared" si="62"/>
        <v>82.311000000000007</v>
      </c>
      <c r="G678" s="122">
        <f t="shared" si="63"/>
        <v>0.30786461979421204</v>
      </c>
      <c r="H678" s="128">
        <f t="shared" si="64"/>
        <v>46616.244999999995</v>
      </c>
      <c r="I678" s="122">
        <f t="shared" si="65"/>
        <v>0.2144633940649133</v>
      </c>
      <c r="J678" s="128">
        <f t="shared" si="66"/>
        <v>102.43717394442966</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0.1504176245210728</v>
      </c>
      <c r="F679" s="128">
        <f t="shared" si="62"/>
        <v>39.259</v>
      </c>
      <c r="G679" s="122">
        <f t="shared" si="63"/>
        <v>0.13897343116406238</v>
      </c>
      <c r="H679" s="128">
        <f t="shared" si="64"/>
        <v>21043.078999999998</v>
      </c>
      <c r="I679" s="122">
        <f t="shared" si="65"/>
        <v>1.0830060472277585E-3</v>
      </c>
      <c r="J679" s="128">
        <f t="shared" si="66"/>
        <v>108.23480665415836</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0.23726053639846742</v>
      </c>
      <c r="F680" s="128">
        <f t="shared" si="62"/>
        <v>61.924999999999997</v>
      </c>
      <c r="G680" s="122">
        <f t="shared" si="63"/>
        <v>0.23104685704473713</v>
      </c>
      <c r="H680" s="128">
        <f t="shared" si="64"/>
        <v>34984.653000000006</v>
      </c>
      <c r="I680" s="122">
        <f t="shared" si="65"/>
        <v>-7.8811801601433182E-2</v>
      </c>
      <c r="J680" s="128">
        <f t="shared" si="66"/>
        <v>102.68935896086531</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0.24773180076628354</v>
      </c>
      <c r="F681" s="128">
        <f t="shared" si="62"/>
        <v>64.658000000000001</v>
      </c>
      <c r="G681" s="122">
        <f t="shared" si="63"/>
        <v>0.24381070942688454</v>
      </c>
      <c r="H681" s="128">
        <f t="shared" si="64"/>
        <v>36917.33</v>
      </c>
      <c r="I681" s="122">
        <f t="shared" si="65"/>
        <v>0.17804185878291565</v>
      </c>
      <c r="J681" s="128">
        <f t="shared" si="66"/>
        <v>101.60825229893146</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0.49865517241379309</v>
      </c>
      <c r="F682" s="128">
        <f t="shared" si="62"/>
        <v>130.149</v>
      </c>
      <c r="G682" s="122">
        <f t="shared" si="63"/>
        <v>0.49084280600721192</v>
      </c>
      <c r="H682" s="128">
        <f t="shared" si="64"/>
        <v>74322.436000000016</v>
      </c>
      <c r="I682" s="122">
        <f t="shared" si="65"/>
        <v>0.23657270939151825</v>
      </c>
      <c r="J682" s="128">
        <f t="shared" si="66"/>
        <v>101.59162288027225</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0.15276245210727973</v>
      </c>
      <c r="F683" s="128">
        <f t="shared" si="62"/>
        <v>39.871000000000009</v>
      </c>
      <c r="G683" s="122">
        <f t="shared" si="63"/>
        <v>0.15294567356589048</v>
      </c>
      <c r="H683" s="128">
        <f t="shared" si="64"/>
        <v>23158.728000000003</v>
      </c>
      <c r="I683" s="122">
        <f t="shared" si="65"/>
        <v>-7.7999000387339326E-2</v>
      </c>
      <c r="J683" s="128">
        <f t="shared" si="66"/>
        <v>99.880204876451245</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0.10545210727969347</v>
      </c>
      <c r="F684" s="128">
        <f t="shared" si="62"/>
        <v>27.522999999999996</v>
      </c>
      <c r="G684" s="122">
        <f t="shared" si="63"/>
        <v>0.10008714287601209</v>
      </c>
      <c r="H684" s="128">
        <f t="shared" si="64"/>
        <v>15154.994999999999</v>
      </c>
      <c r="I684" s="122">
        <f t="shared" si="65"/>
        <v>-0.105763457779093</v>
      </c>
      <c r="J684" s="128">
        <f t="shared" si="66"/>
        <v>105.36029328994583</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0.30741762452107274</v>
      </c>
      <c r="F685" s="128">
        <f t="shared" si="62"/>
        <v>80.23599999999999</v>
      </c>
      <c r="G685" s="122">
        <f t="shared" si="63"/>
        <v>0.30890505752288366</v>
      </c>
      <c r="H685" s="128">
        <f t="shared" si="64"/>
        <v>46773.786</v>
      </c>
      <c r="I685" s="122">
        <f t="shared" si="65"/>
        <v>0.21984482678544343</v>
      </c>
      <c r="J685" s="128">
        <f t="shared" si="66"/>
        <v>99.518482146670351</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0.14187739463601534</v>
      </c>
      <c r="F686" s="128">
        <f t="shared" si="62"/>
        <v>37.03</v>
      </c>
      <c r="G686" s="122">
        <f t="shared" si="63"/>
        <v>0.12977416159241306</v>
      </c>
      <c r="H686" s="128">
        <f t="shared" si="64"/>
        <v>19650.144</v>
      </c>
      <c r="I686" s="122">
        <f t="shared" si="65"/>
        <v>-0.11410603738054786</v>
      </c>
      <c r="J686" s="128">
        <f t="shared" si="66"/>
        <v>109.32638122649976</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0.22190038314176244</v>
      </c>
      <c r="F687" s="128">
        <f t="shared" si="62"/>
        <v>57.915999999999997</v>
      </c>
      <c r="G687" s="122">
        <f t="shared" si="63"/>
        <v>0.21741416476244571</v>
      </c>
      <c r="H687" s="128">
        <f t="shared" si="64"/>
        <v>32920.418000000005</v>
      </c>
      <c r="I687" s="122">
        <f t="shared" si="65"/>
        <v>-0.15426222691744249</v>
      </c>
      <c r="J687" s="128">
        <f t="shared" si="66"/>
        <v>102.06344346708897</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0.1815095785440613</v>
      </c>
      <c r="F688" s="128">
        <f t="shared" si="62"/>
        <v>47.374000000000002</v>
      </c>
      <c r="G688" s="122">
        <f t="shared" si="63"/>
        <v>0.17691084943665877</v>
      </c>
      <c r="H688" s="128">
        <f t="shared" si="64"/>
        <v>26787.486999999997</v>
      </c>
      <c r="I688" s="122">
        <f t="shared" si="65"/>
        <v>-4.3477819407728345E-2</v>
      </c>
      <c r="J688" s="128">
        <f t="shared" si="66"/>
        <v>102.59946132305981</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0.67533716475095795</v>
      </c>
      <c r="F689" s="128">
        <f t="shared" si="62"/>
        <v>176.26300000000003</v>
      </c>
      <c r="G689" s="122">
        <f t="shared" si="63"/>
        <v>0.67472067389610213</v>
      </c>
      <c r="H689" s="128">
        <f t="shared" si="64"/>
        <v>102164.855</v>
      </c>
      <c r="I689" s="122">
        <f t="shared" si="65"/>
        <v>0.22971450093126439</v>
      </c>
      <c r="J689" s="128">
        <f t="shared" si="66"/>
        <v>100.09136978881882</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9.2390804597701146E-2</v>
      </c>
      <c r="F690" s="128">
        <f t="shared" si="62"/>
        <v>24.113999999999997</v>
      </c>
      <c r="G690" s="122">
        <f t="shared" si="63"/>
        <v>8.4455011953664685E-2</v>
      </c>
      <c r="H690" s="128">
        <f t="shared" si="64"/>
        <v>12788.009</v>
      </c>
      <c r="I690" s="122">
        <f t="shared" si="65"/>
        <v>-9.2700191523739123E-2</v>
      </c>
      <c r="J690" s="128">
        <f t="shared" si="66"/>
        <v>109.39647329443318</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7.801149425287357E-2</v>
      </c>
      <c r="F691" s="128">
        <f t="shared" si="62"/>
        <v>20.361000000000001</v>
      </c>
      <c r="G691" s="122">
        <f t="shared" si="63"/>
        <v>6.3944293280851675E-2</v>
      </c>
      <c r="H691" s="128">
        <f t="shared" si="64"/>
        <v>9682.3169999999991</v>
      </c>
      <c r="I691" s="122">
        <f t="shared" si="65"/>
        <v>-9.9479465854752109E-3</v>
      </c>
      <c r="J691" s="128">
        <f t="shared" si="66"/>
        <v>121.99914996360491</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0.37303065134099617</v>
      </c>
      <c r="F692" s="128">
        <f t="shared" si="62"/>
        <v>97.361000000000004</v>
      </c>
      <c r="G692" s="122">
        <f t="shared" si="63"/>
        <v>0.38332367353947355</v>
      </c>
      <c r="H692" s="128">
        <f t="shared" si="64"/>
        <v>58042.104000000007</v>
      </c>
      <c r="I692" s="122">
        <f t="shared" si="65"/>
        <v>-0.1006515676931878</v>
      </c>
      <c r="J692" s="128">
        <f t="shared" si="66"/>
        <v>97.314796108616179</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0.12550957854406128</v>
      </c>
      <c r="F693" s="128">
        <f t="shared" si="62"/>
        <v>32.757999999999996</v>
      </c>
      <c r="G693" s="122">
        <f t="shared" si="63"/>
        <v>0.12258417097042625</v>
      </c>
      <c r="H693" s="128">
        <f t="shared" si="64"/>
        <v>18561.45</v>
      </c>
      <c r="I693" s="122">
        <f t="shared" si="65"/>
        <v>-0.15972746274946553</v>
      </c>
      <c r="J693" s="128">
        <f t="shared" si="66"/>
        <v>102.38644806297283</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0.39538697318007665</v>
      </c>
      <c r="F694" s="128">
        <f t="shared" si="62"/>
        <v>103.19600000000001</v>
      </c>
      <c r="G694" s="122">
        <f t="shared" si="63"/>
        <v>0.39859698318561859</v>
      </c>
      <c r="H694" s="128">
        <f t="shared" si="64"/>
        <v>60354.757999999994</v>
      </c>
      <c r="I694" s="122">
        <f t="shared" si="65"/>
        <v>1.1338201624412896E-2</v>
      </c>
      <c r="J694" s="128">
        <f t="shared" si="66"/>
        <v>99.194672779536035</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0.30688122605363982</v>
      </c>
      <c r="F695" s="128">
        <f t="shared" si="62"/>
        <v>80.095999999999989</v>
      </c>
      <c r="G695" s="122">
        <f t="shared" si="63"/>
        <v>0.31310775469230873</v>
      </c>
      <c r="H695" s="128">
        <f t="shared" si="64"/>
        <v>47410.15</v>
      </c>
      <c r="I695" s="122">
        <f t="shared" si="65"/>
        <v>-0.26813620527273058</v>
      </c>
      <c r="J695" s="128">
        <f t="shared" si="66"/>
        <v>98.011378336896286</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0.34090804597701146</v>
      </c>
      <c r="F696" s="128">
        <f t="shared" si="62"/>
        <v>88.97699999999999</v>
      </c>
      <c r="G696" s="122">
        <f t="shared" si="63"/>
        <v>0.33221966344820303</v>
      </c>
      <c r="H696" s="128">
        <f t="shared" si="64"/>
        <v>50304.037000000004</v>
      </c>
      <c r="I696" s="122">
        <f t="shared" si="65"/>
        <v>0.21547960485825907</v>
      </c>
      <c r="J696" s="128">
        <f t="shared" si="66"/>
        <v>102.61525234196833</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0.1281264367816092</v>
      </c>
      <c r="F697" s="128">
        <f t="shared" si="62"/>
        <v>33.441000000000003</v>
      </c>
      <c r="G697" s="122">
        <f t="shared" si="63"/>
        <v>0.12519890633874442</v>
      </c>
      <c r="H697" s="128">
        <f t="shared" si="64"/>
        <v>18957.368000000002</v>
      </c>
      <c r="I697" s="122">
        <f t="shared" si="65"/>
        <v>4.2592148587773999E-2</v>
      </c>
      <c r="J697" s="128">
        <f t="shared" si="66"/>
        <v>102.33830352714418</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8.8678160919540228E-2</v>
      </c>
      <c r="F698" s="128">
        <f t="shared" si="62"/>
        <v>23.145</v>
      </c>
      <c r="G698" s="122">
        <f t="shared" si="63"/>
        <v>8.8963102141092862E-2</v>
      </c>
      <c r="H698" s="128">
        <f t="shared" si="64"/>
        <v>13470.614999999998</v>
      </c>
      <c r="I698" s="122">
        <f t="shared" si="65"/>
        <v>-0.21745598853902726</v>
      </c>
      <c r="J698" s="128">
        <f t="shared" si="66"/>
        <v>99.679708536803574</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0.22106130268199228</v>
      </c>
      <c r="F699" s="128">
        <f t="shared" si="62"/>
        <v>57.696999999999989</v>
      </c>
      <c r="G699" s="122">
        <f t="shared" si="63"/>
        <v>0.22123551361132757</v>
      </c>
      <c r="H699" s="128">
        <f t="shared" si="64"/>
        <v>33499.038999999997</v>
      </c>
      <c r="I699" s="122">
        <f t="shared" si="65"/>
        <v>2.9881665825511852E-2</v>
      </c>
      <c r="J699" s="128">
        <f t="shared" si="66"/>
        <v>99.92125544109463</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0.16864367816091957</v>
      </c>
      <c r="F700" s="128">
        <f t="shared" si="62"/>
        <v>44.016000000000005</v>
      </c>
      <c r="G700" s="122">
        <f t="shared" si="63"/>
        <v>0.1643159531891849</v>
      </c>
      <c r="H700" s="128">
        <f t="shared" si="64"/>
        <v>24880.393</v>
      </c>
      <c r="I700" s="122">
        <f t="shared" si="65"/>
        <v>3.1256840588804652E-2</v>
      </c>
      <c r="J700" s="128">
        <f t="shared" si="66"/>
        <v>102.63378259246194</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0.37838697318007658</v>
      </c>
      <c r="F701" s="128">
        <f t="shared" si="62"/>
        <v>98.758999999999986</v>
      </c>
      <c r="G701" s="122">
        <f t="shared" si="63"/>
        <v>0.38261084547411794</v>
      </c>
      <c r="H701" s="128">
        <f t="shared" si="64"/>
        <v>57934.168999999994</v>
      </c>
      <c r="I701" s="122">
        <f t="shared" si="65"/>
        <v>-6.0176175988571029E-2</v>
      </c>
      <c r="J701" s="128">
        <f t="shared" si="66"/>
        <v>98.896039580684842</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0.2759616858237548</v>
      </c>
      <c r="F702" s="128">
        <f t="shared" si="62"/>
        <v>72.025999999999996</v>
      </c>
      <c r="G702" s="122">
        <f t="shared" si="63"/>
        <v>0.27616393691635083</v>
      </c>
      <c r="H702" s="128">
        <f t="shared" si="64"/>
        <v>41816.191000000006</v>
      </c>
      <c r="I702" s="122">
        <f t="shared" si="65"/>
        <v>1.5298029856392283E-2</v>
      </c>
      <c r="J702" s="128">
        <f t="shared" si="66"/>
        <v>99.926764118858401</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0.41331800766283516</v>
      </c>
      <c r="F703" s="128">
        <f t="shared" si="62"/>
        <v>107.87599999999998</v>
      </c>
      <c r="G703" s="122">
        <f t="shared" si="63"/>
        <v>0.40443441995007201</v>
      </c>
      <c r="H703" s="128">
        <f t="shared" si="64"/>
        <v>61238.651000000005</v>
      </c>
      <c r="I703" s="122">
        <f t="shared" si="65"/>
        <v>0.15285510152826173</v>
      </c>
      <c r="J703" s="128">
        <f t="shared" si="66"/>
        <v>102.19654591067196</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0.12257088122605363</v>
      </c>
      <c r="F704" s="128">
        <f t="shared" si="62"/>
        <v>31.990999999999996</v>
      </c>
      <c r="G704" s="122">
        <f t="shared" si="63"/>
        <v>0.11963086290929742</v>
      </c>
      <c r="H704" s="128">
        <f t="shared" si="64"/>
        <v>18114.265999999996</v>
      </c>
      <c r="I704" s="122">
        <f t="shared" si="65"/>
        <v>0.14469752590502014</v>
      </c>
      <c r="J704" s="128">
        <f t="shared" si="66"/>
        <v>102.4575751150314</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0.11407662835249043</v>
      </c>
      <c r="F705" s="128">
        <f t="shared" si="62"/>
        <v>29.774000000000001</v>
      </c>
      <c r="G705" s="122">
        <f t="shared" si="63"/>
        <v>0.10519016893632196</v>
      </c>
      <c r="H705" s="128">
        <f t="shared" si="64"/>
        <v>15927.684999999999</v>
      </c>
      <c r="I705" s="122">
        <f t="shared" si="65"/>
        <v>0.2757779145863743</v>
      </c>
      <c r="J705" s="128">
        <f t="shared" si="66"/>
        <v>108.44799424321485</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0.25990421455938706</v>
      </c>
      <c r="F706" s="128">
        <f t="shared" si="62"/>
        <v>67.835000000000022</v>
      </c>
      <c r="G706" s="122">
        <f t="shared" si="63"/>
        <v>0.2671565599862632</v>
      </c>
      <c r="H706" s="128">
        <f t="shared" si="64"/>
        <v>40452.311999999998</v>
      </c>
      <c r="I706" s="122">
        <f t="shared" si="65"/>
        <v>-3.8115894885989196E-2</v>
      </c>
      <c r="J706" s="128">
        <f t="shared" si="66"/>
        <v>97.285357534455059</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0.1507701149425287</v>
      </c>
      <c r="F707" s="128">
        <f t="shared" si="62"/>
        <v>39.350999999999992</v>
      </c>
      <c r="G707" s="122">
        <f t="shared" si="63"/>
        <v>0.13528277351437742</v>
      </c>
      <c r="H707" s="128">
        <f t="shared" si="64"/>
        <v>20484.246999999999</v>
      </c>
      <c r="I707" s="122">
        <f t="shared" si="65"/>
        <v>-5.2423354796657926E-2</v>
      </c>
      <c r="J707" s="128">
        <f t="shared" si="66"/>
        <v>111.44812530510792</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0.2609770114942529</v>
      </c>
      <c r="F708" s="128">
        <f t="shared" si="62"/>
        <v>68.115000000000009</v>
      </c>
      <c r="G708" s="122">
        <f t="shared" si="63"/>
        <v>0.25977146706468185</v>
      </c>
      <c r="H708" s="128">
        <f t="shared" si="64"/>
        <v>39334.075999999994</v>
      </c>
      <c r="I708" s="122">
        <f t="shared" si="65"/>
        <v>-0.16167446189031603</v>
      </c>
      <c r="J708" s="128">
        <f t="shared" si="66"/>
        <v>100.46407884714716</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0.32800000000000001</v>
      </c>
      <c r="F709" s="128">
        <f t="shared" si="62"/>
        <v>85.608000000000004</v>
      </c>
      <c r="G709" s="122">
        <f t="shared" si="63"/>
        <v>0.3279999999999999</v>
      </c>
      <c r="H709" s="128">
        <f t="shared" si="64"/>
        <v>49665.103999999985</v>
      </c>
      <c r="I709" s="122">
        <f t="shared" si="65"/>
        <v>0.15897808962843363</v>
      </c>
      <c r="J709" s="128">
        <f t="shared" si="66"/>
        <v>100.00000000000004</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0.27934865900383132</v>
      </c>
      <c r="F710" s="128">
        <f t="shared" si="62"/>
        <v>72.909999999999982</v>
      </c>
      <c r="G710" s="122">
        <f t="shared" si="63"/>
        <v>0.26457038132850774</v>
      </c>
      <c r="H710" s="128">
        <f t="shared" si="64"/>
        <v>40060.717999999986</v>
      </c>
      <c r="I710" s="122">
        <f t="shared" si="65"/>
        <v>0.15770390378298912</v>
      </c>
      <c r="J710" s="128">
        <f t="shared" si="66"/>
        <v>105.58576421182005</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0.19329118773946363</v>
      </c>
      <c r="F711" s="128">
        <f t="shared" si="62"/>
        <v>50.449000000000005</v>
      </c>
      <c r="G711" s="122">
        <f t="shared" si="63"/>
        <v>0.18042624390759351</v>
      </c>
      <c r="H711" s="128">
        <f t="shared" si="64"/>
        <v>27319.780999999995</v>
      </c>
      <c r="I711" s="122">
        <f t="shared" si="65"/>
        <v>0.3187052135651825</v>
      </c>
      <c r="J711" s="128">
        <f t="shared" si="66"/>
        <v>107.13030629760212</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0.14714176245210731</v>
      </c>
      <c r="F712" s="128">
        <f t="shared" si="62"/>
        <v>38.404000000000003</v>
      </c>
      <c r="G712" s="122">
        <f t="shared" si="63"/>
        <v>0.13837495542141623</v>
      </c>
      <c r="H712" s="128">
        <f t="shared" si="64"/>
        <v>20952.459000000003</v>
      </c>
      <c r="I712" s="122">
        <f t="shared" si="65"/>
        <v>0.3227568708554161</v>
      </c>
      <c r="J712" s="128">
        <f t="shared" si="66"/>
        <v>106.33554461065013</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0.25262452107279693</v>
      </c>
      <c r="F713" s="128">
        <f t="shared" ref="F713:F776" si="68">SUMPRODUCT($K$2:$AI$2,$K713:$AI713)</f>
        <v>65.935000000000002</v>
      </c>
      <c r="G713" s="122">
        <f t="shared" ref="G713:G776" si="69">SUMPRODUCT($K$3:$AI$3,$K713:$AI713)/$J$3</f>
        <v>0.26054920815226729</v>
      </c>
      <c r="H713" s="128">
        <f t="shared" ref="H713:H776" si="70">SUMPRODUCT($K$3:$AI$3,$K713:$AI713)</f>
        <v>39451.840000000004</v>
      </c>
      <c r="I713" s="122">
        <f t="shared" ref="I713:I776" si="71">CORREL($K$4:$AI$4,$K713:$AI713)</f>
        <v>-0.25867647846598302</v>
      </c>
      <c r="J713" s="128">
        <f t="shared" si="66"/>
        <v>96.958468177405052</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0.15913026819923373</v>
      </c>
      <c r="F714" s="128">
        <f t="shared" si="68"/>
        <v>41.533000000000001</v>
      </c>
      <c r="G714" s="122">
        <f t="shared" si="69"/>
        <v>0.13067077890343293</v>
      </c>
      <c r="H714" s="128">
        <f t="shared" si="70"/>
        <v>19785.908000000007</v>
      </c>
      <c r="I714" s="122">
        <f t="shared" si="71"/>
        <v>8.6803581686930822E-2</v>
      </c>
      <c r="J714" s="128">
        <f t="shared" ref="J714:J777" si="72">$E714/$G714*100</f>
        <v>121.7795359717207</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0.32314176245210724</v>
      </c>
      <c r="F715" s="128">
        <f t="shared" si="68"/>
        <v>84.339999999999989</v>
      </c>
      <c r="G715" s="122">
        <f t="shared" si="69"/>
        <v>0.32287676498170631</v>
      </c>
      <c r="H715" s="128">
        <f t="shared" si="70"/>
        <v>48889.354000000007</v>
      </c>
      <c r="I715" s="122">
        <f t="shared" si="71"/>
        <v>-3.7163923601047762E-2</v>
      </c>
      <c r="J715" s="128">
        <f t="shared" si="72"/>
        <v>100.08207387435139</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0.21311111111111108</v>
      </c>
      <c r="F716" s="128">
        <f t="shared" si="68"/>
        <v>55.621999999999993</v>
      </c>
      <c r="G716" s="122">
        <f t="shared" si="69"/>
        <v>0.2048079686695109</v>
      </c>
      <c r="H716" s="128">
        <f t="shared" si="70"/>
        <v>31011.613000000001</v>
      </c>
      <c r="I716" s="122">
        <f t="shared" si="71"/>
        <v>-8.5374797792360877E-3</v>
      </c>
      <c r="J716" s="128">
        <f t="shared" si="72"/>
        <v>104.05411102680218</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0.31365517241379309</v>
      </c>
      <c r="F717" s="128">
        <f t="shared" si="68"/>
        <v>81.86399999999999</v>
      </c>
      <c r="G717" s="122">
        <f t="shared" si="69"/>
        <v>0.29666543607761292</v>
      </c>
      <c r="H717" s="128">
        <f t="shared" si="70"/>
        <v>44920.486999999994</v>
      </c>
      <c r="I717" s="122">
        <f t="shared" si="71"/>
        <v>0.32409921098597089</v>
      </c>
      <c r="J717" s="128">
        <f t="shared" si="72"/>
        <v>105.72690117217948</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9.3501915708812264E-2</v>
      </c>
      <c r="F718" s="128">
        <f t="shared" si="68"/>
        <v>24.404</v>
      </c>
      <c r="G718" s="122">
        <f t="shared" si="69"/>
        <v>7.7452898598581399E-2</v>
      </c>
      <c r="H718" s="128">
        <f t="shared" si="70"/>
        <v>11727.762999999999</v>
      </c>
      <c r="I718" s="122">
        <f t="shared" si="71"/>
        <v>0.32825929450783609</v>
      </c>
      <c r="J718" s="128">
        <f t="shared" si="72"/>
        <v>120.72100257139351</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9.208812260536399E-2</v>
      </c>
      <c r="F719" s="128">
        <f t="shared" si="68"/>
        <v>24.035</v>
      </c>
      <c r="G719" s="122">
        <f t="shared" si="69"/>
        <v>8.593897026773567E-2</v>
      </c>
      <c r="H719" s="128">
        <f t="shared" si="70"/>
        <v>13012.707</v>
      </c>
      <c r="I719" s="122">
        <f t="shared" si="71"/>
        <v>6.5520134519528345E-2</v>
      </c>
      <c r="J719" s="128">
        <f t="shared" si="72"/>
        <v>107.15525484942529</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0.3234865900383142</v>
      </c>
      <c r="F720" s="128">
        <f t="shared" si="68"/>
        <v>84.43</v>
      </c>
      <c r="G720" s="122">
        <f t="shared" si="69"/>
        <v>0.33061115587314588</v>
      </c>
      <c r="H720" s="128">
        <f t="shared" si="70"/>
        <v>50060.480000000003</v>
      </c>
      <c r="I720" s="122">
        <f t="shared" si="71"/>
        <v>-0.19674684600225581</v>
      </c>
      <c r="J720" s="128">
        <f t="shared" si="72"/>
        <v>97.845031630582554</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0.11682375478927201</v>
      </c>
      <c r="F721" s="128">
        <f t="shared" si="68"/>
        <v>30.490999999999996</v>
      </c>
      <c r="G721" s="122">
        <f t="shared" si="69"/>
        <v>0.1085074561809032</v>
      </c>
      <c r="H721" s="128">
        <f t="shared" si="70"/>
        <v>16429.982</v>
      </c>
      <c r="I721" s="122">
        <f t="shared" si="71"/>
        <v>9.7503585427959998E-3</v>
      </c>
      <c r="J721" s="128">
        <f t="shared" si="72"/>
        <v>107.66426465154977</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0.34549042145593867</v>
      </c>
      <c r="F722" s="128">
        <f t="shared" si="68"/>
        <v>90.172999999999988</v>
      </c>
      <c r="G722" s="122">
        <f t="shared" si="69"/>
        <v>0.34698722741021543</v>
      </c>
      <c r="H722" s="128">
        <f t="shared" si="70"/>
        <v>52540.112000000001</v>
      </c>
      <c r="I722" s="122">
        <f t="shared" si="71"/>
        <v>-0.15812900696904406</v>
      </c>
      <c r="J722" s="128">
        <f t="shared" si="72"/>
        <v>99.568627939002724</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0.38826819923371647</v>
      </c>
      <c r="F723" s="128">
        <f t="shared" si="68"/>
        <v>101.33799999999999</v>
      </c>
      <c r="G723" s="122">
        <f t="shared" si="69"/>
        <v>0.39920260471014019</v>
      </c>
      <c r="H723" s="128">
        <f t="shared" si="70"/>
        <v>60446.460000000006</v>
      </c>
      <c r="I723" s="122">
        <f t="shared" si="71"/>
        <v>-0.39982378535428548</v>
      </c>
      <c r="J723" s="128">
        <f t="shared" si="72"/>
        <v>97.260938343735717</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0.21332950191570882</v>
      </c>
      <c r="F724" s="128">
        <f t="shared" si="68"/>
        <v>55.679000000000002</v>
      </c>
      <c r="G724" s="122">
        <f t="shared" si="69"/>
        <v>0.19671301958815995</v>
      </c>
      <c r="H724" s="128">
        <f t="shared" si="70"/>
        <v>29785.892000000003</v>
      </c>
      <c r="I724" s="122">
        <f t="shared" si="71"/>
        <v>0.13289606179476054</v>
      </c>
      <c r="J724" s="128">
        <f t="shared" si="72"/>
        <v>108.44706789735487</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0.11566666666666668</v>
      </c>
      <c r="F725" s="128">
        <f t="shared" si="68"/>
        <v>30.189000000000004</v>
      </c>
      <c r="G725" s="122">
        <f t="shared" si="69"/>
        <v>0.11830275132414905</v>
      </c>
      <c r="H725" s="128">
        <f t="shared" si="70"/>
        <v>17913.166000000001</v>
      </c>
      <c r="I725" s="122">
        <f t="shared" si="71"/>
        <v>-0.25782904778101884</v>
      </c>
      <c r="J725" s="128">
        <f t="shared" si="72"/>
        <v>97.771746956028522</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7.0758620689655188E-2</v>
      </c>
      <c r="F726" s="128">
        <f t="shared" si="68"/>
        <v>18.468000000000004</v>
      </c>
      <c r="G726" s="122">
        <f t="shared" si="69"/>
        <v>6.469752605370567E-2</v>
      </c>
      <c r="H726" s="128">
        <f t="shared" si="70"/>
        <v>9796.3700000000044</v>
      </c>
      <c r="I726" s="122">
        <f t="shared" si="71"/>
        <v>6.583642072453183E-2</v>
      </c>
      <c r="J726" s="128">
        <f t="shared" si="72"/>
        <v>109.3683561113576</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0.24826819923371649</v>
      </c>
      <c r="F727" s="128">
        <f t="shared" si="68"/>
        <v>64.798000000000002</v>
      </c>
      <c r="G727" s="122">
        <f t="shared" si="69"/>
        <v>0.24892236061762804</v>
      </c>
      <c r="H727" s="128">
        <f t="shared" si="70"/>
        <v>37691.326000000001</v>
      </c>
      <c r="I727" s="122">
        <f t="shared" si="71"/>
        <v>4.7907702258261846E-2</v>
      </c>
      <c r="J727" s="128">
        <f t="shared" si="72"/>
        <v>99.737202643310781</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0.17209578544061302</v>
      </c>
      <c r="F728" s="128">
        <f t="shared" si="68"/>
        <v>44.916999999999994</v>
      </c>
      <c r="G728" s="122">
        <f t="shared" si="69"/>
        <v>0.14502487815187098</v>
      </c>
      <c r="H728" s="128">
        <f t="shared" si="70"/>
        <v>21959.377</v>
      </c>
      <c r="I728" s="122">
        <f t="shared" si="71"/>
        <v>0.34099251547965065</v>
      </c>
      <c r="J728" s="128">
        <f t="shared" si="72"/>
        <v>118.66638857671938</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0.19497701149425287</v>
      </c>
      <c r="F729" s="128">
        <f t="shared" si="68"/>
        <v>50.888999999999996</v>
      </c>
      <c r="G729" s="122">
        <f t="shared" si="69"/>
        <v>0.18617647175368846</v>
      </c>
      <c r="H729" s="128">
        <f t="shared" si="70"/>
        <v>28190.468999999997</v>
      </c>
      <c r="I729" s="122">
        <f t="shared" si="71"/>
        <v>-0.13416266671462002</v>
      </c>
      <c r="J729" s="128">
        <f t="shared" si="72"/>
        <v>104.72698814069672</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0.3280651340996168</v>
      </c>
      <c r="F730" s="128">
        <f t="shared" si="68"/>
        <v>85.624999999999986</v>
      </c>
      <c r="G730" s="122">
        <f t="shared" si="69"/>
        <v>0.32989783249019261</v>
      </c>
      <c r="H730" s="128">
        <f t="shared" si="70"/>
        <v>49952.469999999987</v>
      </c>
      <c r="I730" s="122">
        <f t="shared" si="71"/>
        <v>-0.20142502376332339</v>
      </c>
      <c r="J730" s="128">
        <f t="shared" si="72"/>
        <v>99.444464858486057</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0.1741800766283525</v>
      </c>
      <c r="F731" s="128">
        <f t="shared" si="68"/>
        <v>45.460999999999999</v>
      </c>
      <c r="G731" s="122">
        <f t="shared" si="69"/>
        <v>0.15986944748973039</v>
      </c>
      <c r="H731" s="128">
        <f t="shared" si="70"/>
        <v>24207.111999999997</v>
      </c>
      <c r="I731" s="122">
        <f t="shared" si="71"/>
        <v>0.15422862562305995</v>
      </c>
      <c r="J731" s="128">
        <f t="shared" si="72"/>
        <v>108.95144717350786</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0.13047126436781611</v>
      </c>
      <c r="F732" s="128">
        <f t="shared" si="68"/>
        <v>34.053000000000004</v>
      </c>
      <c r="G732" s="122">
        <f t="shared" si="69"/>
        <v>0.12546818079752736</v>
      </c>
      <c r="H732" s="128">
        <f t="shared" si="70"/>
        <v>18998.141</v>
      </c>
      <c r="I732" s="122">
        <f t="shared" si="71"/>
        <v>-7.9035141261291617E-2</v>
      </c>
      <c r="J732" s="128">
        <f t="shared" si="72"/>
        <v>103.9875317697978</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9.8724137931034461E-2</v>
      </c>
      <c r="F733" s="128">
        <f t="shared" si="68"/>
        <v>25.766999999999996</v>
      </c>
      <c r="G733" s="122">
        <f t="shared" si="69"/>
        <v>8.419647598039863E-2</v>
      </c>
      <c r="H733" s="128">
        <f t="shared" si="70"/>
        <v>12748.861999999999</v>
      </c>
      <c r="I733" s="122">
        <f t="shared" si="71"/>
        <v>1.5530587873199268E-2</v>
      </c>
      <c r="J733" s="128">
        <f t="shared" si="72"/>
        <v>117.25447743682045</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0.27985057471264374</v>
      </c>
      <c r="F734" s="128">
        <f t="shared" si="68"/>
        <v>73.041000000000011</v>
      </c>
      <c r="G734" s="122">
        <f t="shared" si="69"/>
        <v>0.28258459364144289</v>
      </c>
      <c r="H734" s="128">
        <f t="shared" si="70"/>
        <v>42788.394</v>
      </c>
      <c r="I734" s="122">
        <f t="shared" si="71"/>
        <v>-0.24326771839750586</v>
      </c>
      <c r="J734" s="128">
        <f t="shared" si="72"/>
        <v>99.0324954048032</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0.15163984674329503</v>
      </c>
      <c r="F735" s="128">
        <f t="shared" si="68"/>
        <v>39.578000000000003</v>
      </c>
      <c r="G735" s="122">
        <f t="shared" si="69"/>
        <v>0.13194385740136577</v>
      </c>
      <c r="H735" s="128">
        <f t="shared" si="70"/>
        <v>19978.675000000003</v>
      </c>
      <c r="I735" s="122">
        <f t="shared" si="71"/>
        <v>0.12466498791810571</v>
      </c>
      <c r="J735" s="128">
        <f t="shared" si="72"/>
        <v>114.92755307434675</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0.15826436781609199</v>
      </c>
      <c r="F736" s="128">
        <f t="shared" si="68"/>
        <v>41.307000000000009</v>
      </c>
      <c r="G736" s="122">
        <f t="shared" si="69"/>
        <v>0.15833903498923507</v>
      </c>
      <c r="H736" s="128">
        <f t="shared" si="70"/>
        <v>23975.379999999997</v>
      </c>
      <c r="I736" s="122">
        <f t="shared" si="71"/>
        <v>-0.20103554488926714</v>
      </c>
      <c r="J736" s="128">
        <f t="shared" si="72"/>
        <v>99.952843483511089</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0.34670498084291185</v>
      </c>
      <c r="F737" s="128">
        <f t="shared" si="68"/>
        <v>90.49</v>
      </c>
      <c r="G737" s="122">
        <f t="shared" si="69"/>
        <v>0.34081952608012261</v>
      </c>
      <c r="H737" s="128">
        <f t="shared" si="70"/>
        <v>51606.21100000001</v>
      </c>
      <c r="I737" s="122">
        <f t="shared" si="71"/>
        <v>0.26831508749371724</v>
      </c>
      <c r="J737" s="128">
        <f t="shared" si="72"/>
        <v>101.72685374880945</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0.14601532567049805</v>
      </c>
      <c r="F738" s="128">
        <f t="shared" si="68"/>
        <v>38.109999999999992</v>
      </c>
      <c r="G738" s="122">
        <f t="shared" si="69"/>
        <v>0.13635696548626974</v>
      </c>
      <c r="H738" s="128">
        <f t="shared" si="70"/>
        <v>20646.898999999994</v>
      </c>
      <c r="I738" s="122">
        <f t="shared" si="71"/>
        <v>0.19227652147391891</v>
      </c>
      <c r="J738" s="128">
        <f t="shared" si="72"/>
        <v>107.08314397418945</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0.15676628352490418</v>
      </c>
      <c r="F739" s="128">
        <f t="shared" si="68"/>
        <v>40.91599999999999</v>
      </c>
      <c r="G739" s="122">
        <f t="shared" si="69"/>
        <v>0.15690137235995719</v>
      </c>
      <c r="H739" s="128">
        <f t="shared" si="70"/>
        <v>23757.691999999999</v>
      </c>
      <c r="I739" s="122">
        <f t="shared" si="71"/>
        <v>-0.11010035743405963</v>
      </c>
      <c r="J739" s="128">
        <f t="shared" si="72"/>
        <v>99.913902069165403</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0.12347509578544059</v>
      </c>
      <c r="F740" s="128">
        <f t="shared" si="68"/>
        <v>32.226999999999997</v>
      </c>
      <c r="G740" s="122">
        <f t="shared" si="69"/>
        <v>0.10558815332391129</v>
      </c>
      <c r="H740" s="128">
        <f t="shared" si="70"/>
        <v>15987.947</v>
      </c>
      <c r="I740" s="122">
        <f t="shared" si="71"/>
        <v>0.28872614266911595</v>
      </c>
      <c r="J740" s="128">
        <f t="shared" si="72"/>
        <v>116.94029291965906</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0.24485440613026815</v>
      </c>
      <c r="F741" s="128">
        <f t="shared" si="68"/>
        <v>63.906999999999989</v>
      </c>
      <c r="G741" s="122">
        <f t="shared" si="69"/>
        <v>0.24501748801331411</v>
      </c>
      <c r="H741" s="128">
        <f t="shared" si="70"/>
        <v>37100.057999999997</v>
      </c>
      <c r="I741" s="122">
        <f t="shared" si="71"/>
        <v>-4.3278665400776413E-2</v>
      </c>
      <c r="J741" s="128">
        <f t="shared" si="72"/>
        <v>99.933440717081751</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0.1423409961685824</v>
      </c>
      <c r="F742" s="128">
        <f t="shared" si="68"/>
        <v>37.151000000000003</v>
      </c>
      <c r="G742" s="122">
        <f t="shared" si="69"/>
        <v>0.12284762049426093</v>
      </c>
      <c r="H742" s="128">
        <f t="shared" si="70"/>
        <v>18601.341</v>
      </c>
      <c r="I742" s="122">
        <f t="shared" si="71"/>
        <v>8.3030496972843357E-2</v>
      </c>
      <c r="J742" s="128">
        <f t="shared" si="72"/>
        <v>115.86793101558865</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0.16683908045977008</v>
      </c>
      <c r="F743" s="128">
        <f t="shared" si="68"/>
        <v>43.544999999999995</v>
      </c>
      <c r="G743" s="122">
        <f t="shared" si="69"/>
        <v>0.16399680355043655</v>
      </c>
      <c r="H743" s="128">
        <f t="shared" si="70"/>
        <v>24832.068000000003</v>
      </c>
      <c r="I743" s="122">
        <f t="shared" si="71"/>
        <v>7.0120653733884292E-2</v>
      </c>
      <c r="J743" s="128">
        <f t="shared" si="72"/>
        <v>101.73312945606247</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0.25945593869731803</v>
      </c>
      <c r="F744" s="128">
        <f t="shared" si="68"/>
        <v>67.718000000000004</v>
      </c>
      <c r="G744" s="122">
        <f t="shared" si="69"/>
        <v>0.25529540741523465</v>
      </c>
      <c r="H744" s="128">
        <f t="shared" si="70"/>
        <v>38656.32</v>
      </c>
      <c r="I744" s="122">
        <f t="shared" si="71"/>
        <v>0.11014701506743978</v>
      </c>
      <c r="J744" s="128">
        <f t="shared" si="72"/>
        <v>101.62969296009166</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0.12379310344827588</v>
      </c>
      <c r="F745" s="128">
        <f t="shared" si="68"/>
        <v>32.31</v>
      </c>
      <c r="G745" s="122">
        <f t="shared" si="69"/>
        <v>0.1139719518155041</v>
      </c>
      <c r="H745" s="128">
        <f t="shared" si="70"/>
        <v>17257.404999999999</v>
      </c>
      <c r="I745" s="122">
        <f t="shared" si="71"/>
        <v>0.32695009986324958</v>
      </c>
      <c r="J745" s="128">
        <f t="shared" si="72"/>
        <v>108.61716543090365</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8.484674329501915E-2</v>
      </c>
      <c r="F746" s="128">
        <f t="shared" si="68"/>
        <v>22.145</v>
      </c>
      <c r="G746" s="122">
        <f t="shared" si="69"/>
        <v>7.5969785626543759E-2</v>
      </c>
      <c r="H746" s="128">
        <f t="shared" si="70"/>
        <v>11503.193000000003</v>
      </c>
      <c r="I746" s="122">
        <f t="shared" si="71"/>
        <v>-9.0401658819276393E-2</v>
      </c>
      <c r="J746" s="128">
        <f t="shared" si="72"/>
        <v>111.68485285994252</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8.8563218390804596E-2</v>
      </c>
      <c r="F747" s="128">
        <f t="shared" si="68"/>
        <v>23.114999999999998</v>
      </c>
      <c r="G747" s="122">
        <f t="shared" si="69"/>
        <v>6.706923219168133E-2</v>
      </c>
      <c r="H747" s="128">
        <f t="shared" si="70"/>
        <v>10155.489000000003</v>
      </c>
      <c r="I747" s="122">
        <f t="shared" si="71"/>
        <v>0.21791200082667342</v>
      </c>
      <c r="J747" s="128">
        <f t="shared" si="72"/>
        <v>132.04746125271609</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0.3073448275862069</v>
      </c>
      <c r="F748" s="128">
        <f t="shared" si="68"/>
        <v>80.216999999999999</v>
      </c>
      <c r="G748" s="122">
        <f t="shared" si="69"/>
        <v>0.31138658547860881</v>
      </c>
      <c r="H748" s="128">
        <f t="shared" si="70"/>
        <v>47149.533999999992</v>
      </c>
      <c r="I748" s="122">
        <f t="shared" si="71"/>
        <v>-0.23261201175094248</v>
      </c>
      <c r="J748" s="128">
        <f t="shared" si="72"/>
        <v>98.702012841629113</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0.14885823754789271</v>
      </c>
      <c r="F749" s="128">
        <f t="shared" si="68"/>
        <v>38.851999999999997</v>
      </c>
      <c r="G749" s="122">
        <f t="shared" si="69"/>
        <v>0.14071119681940059</v>
      </c>
      <c r="H749" s="128">
        <f t="shared" si="70"/>
        <v>21306.207999999999</v>
      </c>
      <c r="I749" s="122">
        <f t="shared" si="71"/>
        <v>-5.9329951334601137E-2</v>
      </c>
      <c r="J749" s="128">
        <f t="shared" si="72"/>
        <v>105.78990223425406</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0.3515325670498084</v>
      </c>
      <c r="F750" s="128">
        <f t="shared" si="68"/>
        <v>91.749999999999986</v>
      </c>
      <c r="G750" s="122">
        <f t="shared" si="69"/>
        <v>0.3585599334293148</v>
      </c>
      <c r="H750" s="128">
        <f t="shared" si="70"/>
        <v>54292.427999999993</v>
      </c>
      <c r="I750" s="122">
        <f t="shared" si="71"/>
        <v>-0.17750986501050894</v>
      </c>
      <c r="J750" s="128">
        <f t="shared" si="72"/>
        <v>98.040113876557328</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0.37000000000000011</v>
      </c>
      <c r="F751" s="128">
        <f t="shared" si="68"/>
        <v>96.570000000000022</v>
      </c>
      <c r="G751" s="122">
        <f t="shared" si="69"/>
        <v>0.36996916482848802</v>
      </c>
      <c r="H751" s="128">
        <f t="shared" si="70"/>
        <v>56019.990999999995</v>
      </c>
      <c r="I751" s="122">
        <f t="shared" si="71"/>
        <v>0.19873539121384753</v>
      </c>
      <c r="J751" s="128">
        <f t="shared" si="72"/>
        <v>100.00833452472352</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0.20800000000000002</v>
      </c>
      <c r="F752" s="128">
        <f t="shared" si="68"/>
        <v>54.288000000000004</v>
      </c>
      <c r="G752" s="122">
        <f t="shared" si="69"/>
        <v>0.20273890158369545</v>
      </c>
      <c r="H752" s="128">
        <f t="shared" si="70"/>
        <v>30698.319</v>
      </c>
      <c r="I752" s="122">
        <f t="shared" si="71"/>
        <v>7.9282847204076537E-2</v>
      </c>
      <c r="J752" s="128">
        <f t="shared" si="72"/>
        <v>102.59501179852879</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0.12638697318007663</v>
      </c>
      <c r="F753" s="128">
        <f t="shared" si="68"/>
        <v>32.987000000000002</v>
      </c>
      <c r="G753" s="122">
        <f t="shared" si="69"/>
        <v>0.13691805465664583</v>
      </c>
      <c r="H753" s="128">
        <f t="shared" si="70"/>
        <v>20731.858</v>
      </c>
      <c r="I753" s="122">
        <f t="shared" si="71"/>
        <v>-0.25239499092519568</v>
      </c>
      <c r="J753" s="128">
        <f t="shared" si="72"/>
        <v>92.308478598400796</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8.1593869731800758E-2</v>
      </c>
      <c r="F754" s="128">
        <f t="shared" si="68"/>
        <v>21.295999999999999</v>
      </c>
      <c r="G754" s="122">
        <f t="shared" si="69"/>
        <v>7.4997767768693296E-2</v>
      </c>
      <c r="H754" s="128">
        <f t="shared" si="70"/>
        <v>11356.012000000002</v>
      </c>
      <c r="I754" s="122">
        <f t="shared" si="71"/>
        <v>0.13316959244384019</v>
      </c>
      <c r="J754" s="128">
        <f t="shared" si="72"/>
        <v>108.79506438571751</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0.29234099616858233</v>
      </c>
      <c r="F755" s="128">
        <f t="shared" si="68"/>
        <v>76.300999999999988</v>
      </c>
      <c r="G755" s="122">
        <f t="shared" si="69"/>
        <v>0.29206246285118015</v>
      </c>
      <c r="H755" s="128">
        <f t="shared" si="70"/>
        <v>44223.513999999996</v>
      </c>
      <c r="I755" s="122">
        <f t="shared" si="71"/>
        <v>8.260971638869323E-2</v>
      </c>
      <c r="J755" s="128">
        <f t="shared" si="72"/>
        <v>100.09536772191916</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0.20202681992337171</v>
      </c>
      <c r="F756" s="128">
        <f t="shared" si="68"/>
        <v>52.729000000000013</v>
      </c>
      <c r="G756" s="122">
        <f t="shared" si="69"/>
        <v>0.19363898611789879</v>
      </c>
      <c r="H756" s="128">
        <f t="shared" si="70"/>
        <v>29320.428</v>
      </c>
      <c r="I756" s="122">
        <f t="shared" si="71"/>
        <v>0.14629389812624263</v>
      </c>
      <c r="J756" s="128">
        <f t="shared" si="72"/>
        <v>104.33168649228823</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0.27184291187739468</v>
      </c>
      <c r="F757" s="128">
        <f t="shared" si="68"/>
        <v>70.951000000000008</v>
      </c>
      <c r="G757" s="122">
        <f t="shared" si="69"/>
        <v>0.26454690987861412</v>
      </c>
      <c r="H757" s="128">
        <f t="shared" si="70"/>
        <v>40057.16399999999</v>
      </c>
      <c r="I757" s="122">
        <f t="shared" si="71"/>
        <v>6.1770578382209083E-2</v>
      </c>
      <c r="J757" s="128">
        <f t="shared" si="72"/>
        <v>102.75792372782895</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0.28150574712643678</v>
      </c>
      <c r="F758" s="128">
        <f t="shared" si="68"/>
        <v>73.472999999999999</v>
      </c>
      <c r="G758" s="122">
        <f t="shared" si="69"/>
        <v>0.28718946228321596</v>
      </c>
      <c r="H758" s="128">
        <f t="shared" si="70"/>
        <v>43485.653999999995</v>
      </c>
      <c r="I758" s="122">
        <f t="shared" si="71"/>
        <v>-0.47241235892016475</v>
      </c>
      <c r="J758" s="128">
        <f t="shared" si="72"/>
        <v>98.020917929372317</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0.19475862068965516</v>
      </c>
      <c r="F759" s="128">
        <f t="shared" si="68"/>
        <v>50.831999999999994</v>
      </c>
      <c r="G759" s="122">
        <f t="shared" si="69"/>
        <v>0.1913650886948712</v>
      </c>
      <c r="H759" s="128">
        <f t="shared" si="70"/>
        <v>28976.119000000006</v>
      </c>
      <c r="I759" s="122">
        <f t="shared" si="71"/>
        <v>-3.9399618312416895E-2</v>
      </c>
      <c r="J759" s="128">
        <f t="shared" si="72"/>
        <v>101.77332867657742</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0.1234022988505747</v>
      </c>
      <c r="F760" s="128">
        <f t="shared" si="68"/>
        <v>32.207999999999998</v>
      </c>
      <c r="G760" s="122">
        <f t="shared" si="69"/>
        <v>0.1240309210265622</v>
      </c>
      <c r="H760" s="128">
        <f t="shared" si="70"/>
        <v>18780.513999999996</v>
      </c>
      <c r="I760" s="122">
        <f t="shared" si="71"/>
        <v>-0.21033690014630818</v>
      </c>
      <c r="J760" s="128">
        <f t="shared" si="72"/>
        <v>99.49317301622483</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9.1900383141762451E-2</v>
      </c>
      <c r="F761" s="128">
        <f t="shared" si="68"/>
        <v>23.986000000000001</v>
      </c>
      <c r="G761" s="122">
        <f t="shared" si="69"/>
        <v>8.364583470921555E-2</v>
      </c>
      <c r="H761" s="128">
        <f t="shared" si="70"/>
        <v>12665.485000000001</v>
      </c>
      <c r="I761" s="122">
        <f t="shared" si="71"/>
        <v>0.16647607936321704</v>
      </c>
      <c r="J761" s="128">
        <f t="shared" si="72"/>
        <v>109.8684512638828</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0.32508045977011496</v>
      </c>
      <c r="F762" s="128">
        <f t="shared" si="68"/>
        <v>84.846000000000004</v>
      </c>
      <c r="G762" s="122">
        <f t="shared" si="69"/>
        <v>0.32993869949411558</v>
      </c>
      <c r="H762" s="128">
        <f t="shared" si="70"/>
        <v>49958.657999999996</v>
      </c>
      <c r="I762" s="122">
        <f t="shared" si="71"/>
        <v>-0.31999063943449302</v>
      </c>
      <c r="J762" s="128">
        <f t="shared" si="72"/>
        <v>98.527532620014085</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0.16392720306513406</v>
      </c>
      <c r="F763" s="128">
        <f t="shared" si="68"/>
        <v>42.784999999999989</v>
      </c>
      <c r="G763" s="122">
        <f t="shared" si="69"/>
        <v>0.15282156018439022</v>
      </c>
      <c r="H763" s="128">
        <f t="shared" si="70"/>
        <v>23139.934999999998</v>
      </c>
      <c r="I763" s="122">
        <f t="shared" si="71"/>
        <v>6.0118997824668743E-2</v>
      </c>
      <c r="J763" s="128">
        <f t="shared" si="72"/>
        <v>107.26706550263201</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0.22599616858237545</v>
      </c>
      <c r="F764" s="128">
        <f t="shared" si="68"/>
        <v>58.984999999999992</v>
      </c>
      <c r="G764" s="122">
        <f t="shared" si="69"/>
        <v>0.21794608963267245</v>
      </c>
      <c r="H764" s="128">
        <f t="shared" si="70"/>
        <v>33000.960999999996</v>
      </c>
      <c r="I764" s="122">
        <f t="shared" si="71"/>
        <v>-9.9873507044106913E-2</v>
      </c>
      <c r="J764" s="128">
        <f t="shared" si="72"/>
        <v>103.69361017821915</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0.3417126436781609</v>
      </c>
      <c r="F765" s="128">
        <f t="shared" si="68"/>
        <v>89.186999999999998</v>
      </c>
      <c r="G765" s="122">
        <f t="shared" si="69"/>
        <v>0.32769891294297898</v>
      </c>
      <c r="H765" s="128">
        <f t="shared" si="70"/>
        <v>49619.513999999996</v>
      </c>
      <c r="I765" s="122">
        <f t="shared" si="71"/>
        <v>0.48605001496368305</v>
      </c>
      <c r="J765" s="128">
        <f t="shared" si="72"/>
        <v>104.27640440101807</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0.17716858237547889</v>
      </c>
      <c r="F766" s="128">
        <f t="shared" si="68"/>
        <v>46.240999999999993</v>
      </c>
      <c r="G766" s="122">
        <f t="shared" si="69"/>
        <v>0.16783313740770583</v>
      </c>
      <c r="H766" s="128">
        <f t="shared" si="70"/>
        <v>25412.958000000002</v>
      </c>
      <c r="I766" s="122">
        <f t="shared" si="71"/>
        <v>0.18249210509439887</v>
      </c>
      <c r="J766" s="128">
        <f t="shared" si="72"/>
        <v>105.56233715937459</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0.19296551724137936</v>
      </c>
      <c r="F767" s="128">
        <f t="shared" si="68"/>
        <v>50.364000000000011</v>
      </c>
      <c r="G767" s="122">
        <f t="shared" si="69"/>
        <v>0.19303152201191406</v>
      </c>
      <c r="H767" s="128">
        <f t="shared" si="70"/>
        <v>29228.447000000004</v>
      </c>
      <c r="I767" s="122">
        <f t="shared" si="71"/>
        <v>-2.2724001013451931E-2</v>
      </c>
      <c r="J767" s="128">
        <f t="shared" si="72"/>
        <v>99.965806221778308</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9.2984674329501915E-2</v>
      </c>
      <c r="F768" s="128">
        <f t="shared" si="68"/>
        <v>24.268999999999998</v>
      </c>
      <c r="G768" s="122">
        <f t="shared" si="69"/>
        <v>8.9247599360710111E-2</v>
      </c>
      <c r="H768" s="128">
        <f t="shared" si="70"/>
        <v>13513.693000000003</v>
      </c>
      <c r="I768" s="122">
        <f t="shared" si="71"/>
        <v>5.5434878669431815E-2</v>
      </c>
      <c r="J768" s="128">
        <f t="shared" si="72"/>
        <v>104.18731147455043</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0.31200766283524906</v>
      </c>
      <c r="F769" s="128">
        <f t="shared" si="68"/>
        <v>81.433999999999997</v>
      </c>
      <c r="G769" s="122">
        <f t="shared" si="69"/>
        <v>0.31031343037155418</v>
      </c>
      <c r="H769" s="128">
        <f t="shared" si="70"/>
        <v>46987.03899999999</v>
      </c>
      <c r="I769" s="122">
        <f t="shared" si="71"/>
        <v>-6.9769086813102094E-2</v>
      </c>
      <c r="J769" s="128">
        <f t="shared" si="72"/>
        <v>100.5459745850079</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0.16631034482758617</v>
      </c>
      <c r="F770" s="128">
        <f t="shared" si="68"/>
        <v>43.406999999999989</v>
      </c>
      <c r="G770" s="122">
        <f t="shared" si="69"/>
        <v>0.14279175527348137</v>
      </c>
      <c r="H770" s="128">
        <f t="shared" si="70"/>
        <v>21621.242000000002</v>
      </c>
      <c r="I770" s="122">
        <f t="shared" si="71"/>
        <v>0.41922761412325205</v>
      </c>
      <c r="J770" s="128">
        <f t="shared" si="72"/>
        <v>116.47055147481093</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0.24341379310344827</v>
      </c>
      <c r="F771" s="128">
        <f t="shared" si="68"/>
        <v>63.530999999999999</v>
      </c>
      <c r="G771" s="122">
        <f t="shared" si="69"/>
        <v>0.22564708290956159</v>
      </c>
      <c r="H771" s="128">
        <f t="shared" si="70"/>
        <v>34167.03</v>
      </c>
      <c r="I771" s="122">
        <f t="shared" si="71"/>
        <v>0.18262117616156356</v>
      </c>
      <c r="J771" s="128">
        <f t="shared" si="72"/>
        <v>107.87367156038418</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0.2337701149425287</v>
      </c>
      <c r="F772" s="128">
        <f t="shared" si="68"/>
        <v>61.013999999999989</v>
      </c>
      <c r="G772" s="122">
        <f t="shared" si="69"/>
        <v>0.23099230606664997</v>
      </c>
      <c r="H772" s="128">
        <f t="shared" si="70"/>
        <v>34976.393000000004</v>
      </c>
      <c r="I772" s="122">
        <f t="shared" si="71"/>
        <v>1.2979177267333893E-2</v>
      </c>
      <c r="J772" s="128">
        <f t="shared" si="72"/>
        <v>101.20255471845769</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0.13852873563218393</v>
      </c>
      <c r="F773" s="128">
        <f t="shared" si="68"/>
        <v>36.156000000000006</v>
      </c>
      <c r="G773" s="122">
        <f t="shared" si="69"/>
        <v>0.13255797857586288</v>
      </c>
      <c r="H773" s="128">
        <f t="shared" si="70"/>
        <v>20071.664000000004</v>
      </c>
      <c r="I773" s="122">
        <f t="shared" si="71"/>
        <v>-0.11659979280681364</v>
      </c>
      <c r="J773" s="128">
        <f t="shared" si="72"/>
        <v>104.50426079249841</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8.8812260536398457E-2</v>
      </c>
      <c r="F774" s="128">
        <f t="shared" si="68"/>
        <v>23.179999999999996</v>
      </c>
      <c r="G774" s="122">
        <f t="shared" si="69"/>
        <v>8.2454087360815748E-2</v>
      </c>
      <c r="H774" s="128">
        <f t="shared" si="70"/>
        <v>12485.032999999999</v>
      </c>
      <c r="I774" s="122">
        <f t="shared" si="71"/>
        <v>0.44939933614914152</v>
      </c>
      <c r="J774" s="128">
        <f t="shared" si="72"/>
        <v>107.71116797128516</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7.5111111111111128E-2</v>
      </c>
      <c r="F775" s="128">
        <f t="shared" si="68"/>
        <v>19.604000000000003</v>
      </c>
      <c r="G775" s="122">
        <f t="shared" si="69"/>
        <v>6.8561571279504394E-2</v>
      </c>
      <c r="H775" s="128">
        <f t="shared" si="70"/>
        <v>10381.455999999996</v>
      </c>
      <c r="I775" s="122">
        <f t="shared" si="71"/>
        <v>-3.4858543998245527E-2</v>
      </c>
      <c r="J775" s="128">
        <f t="shared" si="72"/>
        <v>109.55278548810713</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0.41324904214559377</v>
      </c>
      <c r="F776" s="128">
        <f t="shared" si="68"/>
        <v>107.85799999999998</v>
      </c>
      <c r="G776" s="122">
        <f t="shared" si="69"/>
        <v>0.41867147234806956</v>
      </c>
      <c r="H776" s="128">
        <f t="shared" si="70"/>
        <v>63394.396999999997</v>
      </c>
      <c r="I776" s="122">
        <f t="shared" si="71"/>
        <v>2.9134239818837754E-2</v>
      </c>
      <c r="J776" s="128">
        <f t="shared" si="72"/>
        <v>98.704848416811217</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0.21955938697318009</v>
      </c>
      <c r="F777" s="128">
        <f t="shared" ref="F777:F803" si="74">SUMPRODUCT($K$2:$AI$2,$K777:$AI777)</f>
        <v>57.305</v>
      </c>
      <c r="G777" s="122">
        <f t="shared" ref="G777:G803" si="75">SUMPRODUCT($K$3:$AI$3,$K777:$AI777)/$J$3</f>
        <v>0.19461741008334543</v>
      </c>
      <c r="H777" s="128">
        <f t="shared" ref="H777:H803" si="76">SUMPRODUCT($K$3:$AI$3,$K777:$AI777)</f>
        <v>29468.578999999998</v>
      </c>
      <c r="I777" s="122">
        <f t="shared" ref="I777:I803" si="77">CORREL($K$4:$AI$4,$K777:$AI777)</f>
        <v>7.2059931674595998E-2</v>
      </c>
      <c r="J777" s="128">
        <f t="shared" si="72"/>
        <v>112.8159021739901</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0.39856704980842911</v>
      </c>
      <c r="F778" s="128">
        <f t="shared" si="74"/>
        <v>104.026</v>
      </c>
      <c r="G778" s="122">
        <f t="shared" si="75"/>
        <v>0.39933149295328152</v>
      </c>
      <c r="H778" s="128">
        <f t="shared" si="76"/>
        <v>60465.975999999981</v>
      </c>
      <c r="I778" s="122">
        <f t="shared" si="77"/>
        <v>-8.2896705666791859E-2</v>
      </c>
      <c r="J778" s="128">
        <f t="shared" ref="J778:J803" si="78">$E778/$G778*100</f>
        <v>99.808569281826749</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0.46318773946360153</v>
      </c>
      <c r="F779" s="128">
        <f t="shared" si="74"/>
        <v>120.892</v>
      </c>
      <c r="G779" s="122">
        <f t="shared" si="75"/>
        <v>0.46218900659102619</v>
      </c>
      <c r="H779" s="128">
        <f t="shared" si="76"/>
        <v>69983.735000000001</v>
      </c>
      <c r="I779" s="122">
        <f t="shared" si="77"/>
        <v>0.22124795985037804</v>
      </c>
      <c r="J779" s="128">
        <f t="shared" si="78"/>
        <v>100.21608754391234</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0.39328735632183914</v>
      </c>
      <c r="F780" s="128">
        <f t="shared" si="74"/>
        <v>102.64800000000001</v>
      </c>
      <c r="G780" s="122">
        <f t="shared" si="75"/>
        <v>0.38533332893051025</v>
      </c>
      <c r="H780" s="128">
        <f t="shared" si="76"/>
        <v>58346.402000000002</v>
      </c>
      <c r="I780" s="122">
        <f t="shared" si="77"/>
        <v>0.12733375361405022</v>
      </c>
      <c r="J780" s="128">
        <f t="shared" si="78"/>
        <v>102.06419398327293</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0.18126436781609193</v>
      </c>
      <c r="F781" s="128">
        <f t="shared" si="74"/>
        <v>47.309999999999995</v>
      </c>
      <c r="G781" s="122">
        <f t="shared" si="75"/>
        <v>0.16454482954470404</v>
      </c>
      <c r="H781" s="128">
        <f t="shared" si="76"/>
        <v>24915.048999999995</v>
      </c>
      <c r="I781" s="122">
        <f t="shared" si="77"/>
        <v>0.19491140782300231</v>
      </c>
      <c r="J781" s="128">
        <f t="shared" si="78"/>
        <v>110.16108395362582</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0.1333639846743295</v>
      </c>
      <c r="F782" s="128">
        <f t="shared" si="74"/>
        <v>34.808</v>
      </c>
      <c r="G782" s="122">
        <f t="shared" si="75"/>
        <v>0.11346643067534903</v>
      </c>
      <c r="H782" s="128">
        <f t="shared" si="76"/>
        <v>17180.86</v>
      </c>
      <c r="I782" s="122">
        <f t="shared" si="77"/>
        <v>1.1921648826388425E-2</v>
      </c>
      <c r="J782" s="128">
        <f t="shared" si="78"/>
        <v>117.53607113623896</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0.38563601532567049</v>
      </c>
      <c r="F783" s="128">
        <f t="shared" si="74"/>
        <v>100.651</v>
      </c>
      <c r="G783" s="122">
        <f t="shared" si="75"/>
        <v>0.38789274722952355</v>
      </c>
      <c r="H783" s="128">
        <f t="shared" si="76"/>
        <v>58733.943999999996</v>
      </c>
      <c r="I783" s="122">
        <f t="shared" si="77"/>
        <v>-2.4572040627589118E-4</v>
      </c>
      <c r="J783" s="128">
        <f t="shared" si="78"/>
        <v>99.418207244148931</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0.26872030651341</v>
      </c>
      <c r="F784" s="128">
        <f t="shared" si="74"/>
        <v>70.13600000000001</v>
      </c>
      <c r="G784" s="122">
        <f t="shared" si="75"/>
        <v>0.25843765602504326</v>
      </c>
      <c r="H784" s="128">
        <f t="shared" si="76"/>
        <v>39132.112999999998</v>
      </c>
      <c r="I784" s="122">
        <f t="shared" si="77"/>
        <v>-1.4987746786132442E-2</v>
      </c>
      <c r="J784" s="128">
        <f t="shared" si="78"/>
        <v>103.97877408676479</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0.36606513409961683</v>
      </c>
      <c r="F785" s="128">
        <f t="shared" si="74"/>
        <v>95.542999999999992</v>
      </c>
      <c r="G785" s="122">
        <f t="shared" si="75"/>
        <v>0.37500073967427905</v>
      </c>
      <c r="H785" s="128">
        <f t="shared" si="76"/>
        <v>56781.861999999986</v>
      </c>
      <c r="I785" s="122">
        <f t="shared" si="77"/>
        <v>-0.15905278490964603</v>
      </c>
      <c r="J785" s="128">
        <f t="shared" si="78"/>
        <v>97.617176546791995</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0.36721455938697301</v>
      </c>
      <c r="F786" s="128">
        <f t="shared" si="74"/>
        <v>95.842999999999961</v>
      </c>
      <c r="G786" s="122">
        <f t="shared" si="75"/>
        <v>0.36859936731432186</v>
      </c>
      <c r="H786" s="128">
        <f t="shared" si="76"/>
        <v>55812.578999999991</v>
      </c>
      <c r="I786" s="122">
        <f t="shared" si="77"/>
        <v>-8.0297250003967327E-2</v>
      </c>
      <c r="J786" s="128">
        <f t="shared" si="78"/>
        <v>99.624305397635709</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0.39870114942528745</v>
      </c>
      <c r="F787" s="128">
        <f t="shared" si="74"/>
        <v>104.06100000000002</v>
      </c>
      <c r="G787" s="122">
        <f t="shared" si="75"/>
        <v>0.39329735566445206</v>
      </c>
      <c r="H787" s="128">
        <f t="shared" si="76"/>
        <v>59552.298999999999</v>
      </c>
      <c r="I787" s="122">
        <f t="shared" si="77"/>
        <v>8.982881637774295E-3</v>
      </c>
      <c r="J787" s="128">
        <f t="shared" si="78"/>
        <v>101.37397154672092</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0.13469731800766283</v>
      </c>
      <c r="F788" s="128">
        <f t="shared" si="74"/>
        <v>35.155999999999999</v>
      </c>
      <c r="G788" s="122">
        <f t="shared" si="75"/>
        <v>0.12696061234463538</v>
      </c>
      <c r="H788" s="128">
        <f t="shared" si="76"/>
        <v>19224.121999999999</v>
      </c>
      <c r="I788" s="122">
        <f t="shared" si="77"/>
        <v>-7.8412298074479761E-2</v>
      </c>
      <c r="J788" s="128">
        <f t="shared" si="78"/>
        <v>106.09378414309008</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0.13042528735632186</v>
      </c>
      <c r="F789" s="128">
        <f t="shared" si="74"/>
        <v>34.041000000000004</v>
      </c>
      <c r="G789" s="122">
        <f t="shared" si="75"/>
        <v>0.11689474170838342</v>
      </c>
      <c r="H789" s="128">
        <f t="shared" si="76"/>
        <v>17699.968000000001</v>
      </c>
      <c r="I789" s="122">
        <f t="shared" si="77"/>
        <v>-1.7122650773327329E-2</v>
      </c>
      <c r="J789" s="128">
        <f t="shared" si="78"/>
        <v>111.57498228764902</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0.43363218390804609</v>
      </c>
      <c r="F790" s="128">
        <f t="shared" si="74"/>
        <v>113.17800000000003</v>
      </c>
      <c r="G790" s="122">
        <f t="shared" si="75"/>
        <v>0.43802681979685376</v>
      </c>
      <c r="H790" s="128">
        <f t="shared" si="76"/>
        <v>66325.145000000004</v>
      </c>
      <c r="I790" s="122">
        <f t="shared" si="77"/>
        <v>-0.11524796200220448</v>
      </c>
      <c r="J790" s="128">
        <f t="shared" si="78"/>
        <v>98.996719906135937</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0.22034099616858233</v>
      </c>
      <c r="F791" s="128">
        <f t="shared" si="74"/>
        <v>57.508999999999986</v>
      </c>
      <c r="G791" s="122">
        <f t="shared" si="75"/>
        <v>0.21673351252823309</v>
      </c>
      <c r="H791" s="128">
        <f t="shared" si="76"/>
        <v>32817.354999999996</v>
      </c>
      <c r="I791" s="122">
        <f t="shared" si="77"/>
        <v>-7.2166917164077984E-2</v>
      </c>
      <c r="J791" s="128">
        <f t="shared" si="78"/>
        <v>101.66447892541737</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0.2258697318007663</v>
      </c>
      <c r="F792" s="128">
        <f t="shared" si="74"/>
        <v>58.952000000000005</v>
      </c>
      <c r="G792" s="122">
        <f t="shared" si="75"/>
        <v>0.21998376018703189</v>
      </c>
      <c r="H792" s="128">
        <f t="shared" si="76"/>
        <v>33309.500999999997</v>
      </c>
      <c r="I792" s="122">
        <f t="shared" si="77"/>
        <v>-6.4982090647137863E-2</v>
      </c>
      <c r="J792" s="128">
        <f t="shared" si="78"/>
        <v>102.67563915114921</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0.38546743295019159</v>
      </c>
      <c r="F793" s="128">
        <f t="shared" si="74"/>
        <v>100.607</v>
      </c>
      <c r="G793" s="122">
        <f t="shared" si="75"/>
        <v>0.38266847402554516</v>
      </c>
      <c r="H793" s="128">
        <f t="shared" si="76"/>
        <v>57942.894999999997</v>
      </c>
      <c r="I793" s="122">
        <f t="shared" si="77"/>
        <v>7.4444381563623541E-2</v>
      </c>
      <c r="J793" s="128">
        <f t="shared" si="78"/>
        <v>100.73143180445526</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0.3144865900383142</v>
      </c>
      <c r="F794" s="128">
        <f t="shared" si="74"/>
        <v>82.081000000000003</v>
      </c>
      <c r="G794" s="122">
        <f t="shared" si="75"/>
        <v>0.30634093040457544</v>
      </c>
      <c r="H794" s="128">
        <f t="shared" si="76"/>
        <v>46385.531000000003</v>
      </c>
      <c r="I794" s="122">
        <f t="shared" si="77"/>
        <v>-2.4710195845314937E-2</v>
      </c>
      <c r="J794" s="128">
        <f t="shared" si="78"/>
        <v>102.65901772348246</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0.20541762452107284</v>
      </c>
      <c r="F795" s="128">
        <f t="shared" si="74"/>
        <v>53.614000000000011</v>
      </c>
      <c r="G795" s="122">
        <f t="shared" si="75"/>
        <v>0.2030590880872816</v>
      </c>
      <c r="H795" s="128">
        <f t="shared" si="76"/>
        <v>30746.801000000003</v>
      </c>
      <c r="I795" s="122">
        <f t="shared" si="77"/>
        <v>7.3057544835560317E-2</v>
      </c>
      <c r="J795" s="128">
        <f t="shared" si="78"/>
        <v>101.1615025242197</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0.13284291187739466</v>
      </c>
      <c r="F796" s="128">
        <f t="shared" si="74"/>
        <v>34.672000000000004</v>
      </c>
      <c r="G796" s="122">
        <f t="shared" si="75"/>
        <v>0.12287370061683552</v>
      </c>
      <c r="H796" s="128">
        <f t="shared" si="76"/>
        <v>18605.29</v>
      </c>
      <c r="I796" s="122">
        <f t="shared" si="77"/>
        <v>4.9860034601381442E-2</v>
      </c>
      <c r="J796" s="128">
        <f t="shared" si="78"/>
        <v>108.11338082153704</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0.37604980842911884</v>
      </c>
      <c r="F797" s="128">
        <f t="shared" si="74"/>
        <v>98.149000000000015</v>
      </c>
      <c r="G797" s="122">
        <f t="shared" si="75"/>
        <v>0.37603564965856107</v>
      </c>
      <c r="H797" s="128">
        <f t="shared" si="76"/>
        <v>56938.565999999999</v>
      </c>
      <c r="I797" s="122">
        <f t="shared" si="77"/>
        <v>-9.3728307559317797E-2</v>
      </c>
      <c r="J797" s="128">
        <f t="shared" si="78"/>
        <v>100.00376527347092</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0.24736015325670496</v>
      </c>
      <c r="F798" s="128">
        <f t="shared" si="74"/>
        <v>64.560999999999993</v>
      </c>
      <c r="G798" s="122">
        <f t="shared" si="75"/>
        <v>0.23291065130961972</v>
      </c>
      <c r="H798" s="128">
        <f t="shared" si="76"/>
        <v>35266.864999999998</v>
      </c>
      <c r="I798" s="122">
        <f t="shared" si="77"/>
        <v>-9.0593512866272881E-3</v>
      </c>
      <c r="J798" s="128">
        <f t="shared" si="78"/>
        <v>106.20388198901081</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0.22652107279693484</v>
      </c>
      <c r="F799" s="128">
        <f t="shared" si="74"/>
        <v>59.121999999999993</v>
      </c>
      <c r="G799" s="122">
        <f t="shared" si="75"/>
        <v>0.22642294179027592</v>
      </c>
      <c r="H799" s="128">
        <f t="shared" si="76"/>
        <v>34284.508999999998</v>
      </c>
      <c r="I799" s="122">
        <f t="shared" si="77"/>
        <v>-0.21843421275551131</v>
      </c>
      <c r="J799" s="128">
        <f t="shared" si="78"/>
        <v>100.04333969247243</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0.2576590038314176</v>
      </c>
      <c r="F800" s="128">
        <f t="shared" si="74"/>
        <v>67.248999999999995</v>
      </c>
      <c r="G800" s="122">
        <f t="shared" si="75"/>
        <v>0.25622429301668237</v>
      </c>
      <c r="H800" s="128">
        <f t="shared" si="76"/>
        <v>38796.970000000008</v>
      </c>
      <c r="I800" s="122">
        <f t="shared" si="77"/>
        <v>-1.0206361511786742E-2</v>
      </c>
      <c r="J800" s="128">
        <f t="shared" si="78"/>
        <v>100.55994332069122</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0.37823754789272029</v>
      </c>
      <c r="F801" s="128">
        <f t="shared" si="74"/>
        <v>98.72</v>
      </c>
      <c r="G801" s="122">
        <f t="shared" si="75"/>
        <v>0.38361656474131212</v>
      </c>
      <c r="H801" s="128">
        <f t="shared" si="76"/>
        <v>58086.453000000001</v>
      </c>
      <c r="I801" s="122">
        <f t="shared" si="77"/>
        <v>-0.19548264536295873</v>
      </c>
      <c r="J801" s="128">
        <f t="shared" si="78"/>
        <v>98.597814238751894</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0.12064750957854407</v>
      </c>
      <c r="F802" s="128">
        <f t="shared" si="74"/>
        <v>31.489000000000004</v>
      </c>
      <c r="G802" s="122">
        <f t="shared" si="75"/>
        <v>0.10109090068551954</v>
      </c>
      <c r="H802" s="128">
        <f t="shared" si="76"/>
        <v>15306.981999999998</v>
      </c>
      <c r="I802" s="122">
        <f t="shared" si="77"/>
        <v>0.22170775280796948</v>
      </c>
      <c r="J802" s="128">
        <f t="shared" si="78"/>
        <v>119.3455679595363</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0.10674329501915709</v>
      </c>
      <c r="F803" s="128">
        <f t="shared" si="74"/>
        <v>27.860000000000003</v>
      </c>
      <c r="G803" s="122">
        <f t="shared" si="75"/>
        <v>8.5292501551995137E-2</v>
      </c>
      <c r="H803" s="128">
        <f t="shared" si="76"/>
        <v>12914.82</v>
      </c>
      <c r="I803" s="122">
        <f t="shared" si="77"/>
        <v>0.14833062328285082</v>
      </c>
      <c r="J803" s="128">
        <f t="shared" si="78"/>
        <v>125.14968265303527</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0.50104597701149434</v>
      </c>
      <c r="F804" s="128">
        <f>SUMPRODUCT($K$2:$AI$2,$K804:$AI804)</f>
        <v>130.77300000000002</v>
      </c>
      <c r="G804" s="122">
        <f>SUMPRODUCT($K$3:$AI$3,$K804:$AI804)/$J$3</f>
        <v>0.51147432273573823</v>
      </c>
      <c r="H804" s="128">
        <f>SUMPRODUCT($K$3:$AI$3,$K804:$AI804)</f>
        <v>77446.419000000009</v>
      </c>
      <c r="I804" s="122">
        <f>CORREL($K$4:$AI$4,$K804:$AI804)</f>
        <v>3.2046381918539674E-2</v>
      </c>
      <c r="J804" s="128">
        <f>$E804/$G804*100</f>
        <v>97.9611203806937</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A2582-AB8A-45F1-9D99-3A75C41DAA25}">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34914-3244-471A-BFE8-2C3833D5A908}">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103.94180332470278</v>
      </c>
    </row>
    <row r="17" spans="13:16" ht="21" customHeight="1">
      <c r="M17" s="139" t="s">
        <v>1706</v>
      </c>
      <c r="N17" s="3"/>
      <c r="O17" s="3"/>
      <c r="P17" s="140">
        <f t="shared" si="0"/>
        <v>182.36697019966982</v>
      </c>
    </row>
    <row r="18" spans="13:16" ht="21" customHeight="1">
      <c r="M18" s="139" t="s">
        <v>1707</v>
      </c>
      <c r="N18" s="3"/>
      <c r="O18" s="3"/>
      <c r="P18" s="140">
        <f t="shared" si="0"/>
        <v>185.77955831902003</v>
      </c>
    </row>
    <row r="19" spans="13:16" ht="21" customHeight="1">
      <c r="M19" s="139" t="s">
        <v>1708</v>
      </c>
      <c r="N19" s="3"/>
      <c r="O19" s="3"/>
      <c r="P19" s="140">
        <f t="shared" si="0"/>
        <v>23.321819647134365</v>
      </c>
    </row>
    <row r="20" spans="13:16" ht="21" customHeight="1" thickBot="1">
      <c r="M20" s="141" t="s">
        <v>1709</v>
      </c>
      <c r="N20" s="142"/>
      <c r="O20" s="142"/>
      <c r="P20" s="143">
        <f t="shared" si="0"/>
        <v>33.408146739895791</v>
      </c>
    </row>
    <row r="21" spans="13:16" ht="21" customHeight="1" thickTop="1">
      <c r="M21" s="144" t="s">
        <v>1710</v>
      </c>
      <c r="N21" s="13"/>
      <c r="O21" s="13"/>
      <c r="P21" s="145">
        <f t="shared" si="0"/>
        <v>955.07995974055029</v>
      </c>
    </row>
    <row r="22" spans="13:16" ht="21" customHeight="1">
      <c r="M22" s="144" t="s">
        <v>1711</v>
      </c>
      <c r="N22" s="13"/>
      <c r="O22" s="13"/>
      <c r="P22" s="145">
        <f t="shared" si="0"/>
        <v>164.20355260698071</v>
      </c>
    </row>
    <row r="23" spans="13:16" ht="21" customHeight="1">
      <c r="M23" s="144" t="s">
        <v>1712</v>
      </c>
      <c r="N23" s="13"/>
      <c r="O23" s="13"/>
      <c r="P23" s="145">
        <f t="shared" si="0"/>
        <v>0</v>
      </c>
    </row>
    <row r="24" spans="13:16" ht="21" customHeight="1">
      <c r="M24" s="144" t="s">
        <v>1713</v>
      </c>
      <c r="N24" s="13"/>
      <c r="O24" s="13"/>
      <c r="P24" s="145">
        <f t="shared" si="0"/>
        <v>290.13523972074023</v>
      </c>
    </row>
    <row r="25" spans="13:16" ht="21" customHeight="1">
      <c r="M25" s="144" t="s">
        <v>1714</v>
      </c>
      <c r="N25" s="13"/>
      <c r="O25" s="13"/>
      <c r="P25" s="145">
        <f t="shared" si="0"/>
        <v>551.06221426632226</v>
      </c>
    </row>
    <row r="26" spans="13:16" ht="21" customHeight="1">
      <c r="M26" s="144" t="s">
        <v>1715</v>
      </c>
      <c r="N26" s="13"/>
      <c r="O26" s="13"/>
      <c r="P26" s="145">
        <f t="shared" si="0"/>
        <v>434.87214739389771</v>
      </c>
    </row>
    <row r="27" spans="13:16" ht="21" customHeight="1">
      <c r="M27" s="144" t="s">
        <v>1716</v>
      </c>
      <c r="N27" s="13"/>
      <c r="O27" s="13"/>
      <c r="P27" s="145">
        <f t="shared" si="0"/>
        <v>149.17125986186025</v>
      </c>
    </row>
    <row r="28" spans="13:16" ht="21" customHeight="1" thickBot="1">
      <c r="M28" s="146" t="s">
        <v>1717</v>
      </c>
      <c r="N28" s="147"/>
      <c r="O28" s="147"/>
      <c r="P28" s="148">
        <f t="shared" si="0"/>
        <v>14.659542297242236</v>
      </c>
    </row>
    <row r="29" spans="13:16" ht="21" customHeight="1" thickTop="1">
      <c r="M29" s="149" t="s">
        <v>1718</v>
      </c>
      <c r="N29" s="22"/>
      <c r="O29" s="22"/>
      <c r="P29" s="150">
        <f t="shared" si="0"/>
        <v>179.6946713244198</v>
      </c>
    </row>
    <row r="30" spans="13:16" ht="21" customHeight="1">
      <c r="M30" s="149" t="s">
        <v>1719</v>
      </c>
      <c r="N30" s="22"/>
      <c r="O30" s="22"/>
      <c r="P30" s="150">
        <f t="shared" si="0"/>
        <v>128.9367426292583</v>
      </c>
    </row>
    <row r="31" spans="13:16" ht="21" customHeight="1">
      <c r="M31" s="149" t="s">
        <v>1720</v>
      </c>
      <c r="N31" s="22"/>
      <c r="O31" s="22"/>
      <c r="P31" s="150">
        <f t="shared" si="0"/>
        <v>6.170294737766131</v>
      </c>
    </row>
    <row r="32" spans="13:16" ht="21" customHeight="1">
      <c r="M32" s="149" t="s">
        <v>1721</v>
      </c>
      <c r="N32" s="22"/>
      <c r="O32" s="22"/>
      <c r="P32" s="150">
        <f t="shared" si="0"/>
        <v>99.569378518905083</v>
      </c>
    </row>
    <row r="33" spans="1:16" ht="21" customHeight="1" thickBot="1">
      <c r="M33" s="151" t="s">
        <v>1722</v>
      </c>
      <c r="N33" s="152"/>
      <c r="O33" s="152"/>
      <c r="P33" s="153">
        <f t="shared" si="0"/>
        <v>0</v>
      </c>
    </row>
    <row r="34" spans="1:16" ht="21" customHeight="1" thickTop="1">
      <c r="M34" s="154" t="s">
        <v>1723</v>
      </c>
      <c r="N34" s="29"/>
      <c r="O34" s="29"/>
      <c r="P34" s="155">
        <f t="shared" si="0"/>
        <v>0</v>
      </c>
    </row>
    <row r="35" spans="1:16" ht="21" customHeight="1">
      <c r="M35" s="154" t="s">
        <v>1724</v>
      </c>
      <c r="N35" s="29"/>
      <c r="O35" s="29"/>
      <c r="P35" s="155">
        <f t="shared" si="0"/>
        <v>0</v>
      </c>
    </row>
    <row r="36" spans="1:16" ht="21" customHeight="1">
      <c r="M36" s="154" t="s">
        <v>1725</v>
      </c>
      <c r="N36" s="29"/>
      <c r="O36" s="29"/>
      <c r="P36" s="155">
        <f t="shared" si="0"/>
        <v>0</v>
      </c>
    </row>
    <row r="37" spans="1:16" ht="21" customHeight="1">
      <c r="M37" s="154" t="s">
        <v>1726</v>
      </c>
      <c r="N37" s="29"/>
      <c r="O37" s="29"/>
      <c r="P37" s="155">
        <f t="shared" si="0"/>
        <v>0</v>
      </c>
    </row>
    <row r="38" spans="1:16" ht="21" customHeight="1">
      <c r="M38" s="154" t="s">
        <v>1727</v>
      </c>
      <c r="N38" s="29"/>
      <c r="O38" s="29"/>
      <c r="P38" s="155">
        <f t="shared" si="0"/>
        <v>9.0797857135168165</v>
      </c>
    </row>
    <row r="39" spans="1:16" ht="21" customHeight="1">
      <c r="M39" s="154" t="s">
        <v>1728</v>
      </c>
      <c r="N39" s="29"/>
      <c r="O39" s="29"/>
      <c r="P39" s="155">
        <f t="shared" si="0"/>
        <v>0</v>
      </c>
    </row>
    <row r="40" spans="1:16" ht="21" customHeight="1">
      <c r="M40" s="154" t="s">
        <v>1729</v>
      </c>
      <c r="N40" s="29"/>
      <c r="O40" s="29"/>
      <c r="P40" s="155">
        <f t="shared" si="0"/>
        <v>0</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5</v>
      </c>
      <c r="C49" s="158">
        <f>'Wellbeing Acorn Type'!F14</f>
        <v>1.9011406844106463E-2</v>
      </c>
      <c r="D49" s="159">
        <f>'Wellbeing Acorn Type'!K14</f>
        <v>103.94180332470278</v>
      </c>
      <c r="E49" s="158">
        <f>IF(C49&gt;0.1,0.1,C49)</f>
        <v>1.9011406844106463E-2</v>
      </c>
      <c r="F49" s="159">
        <f>IF(D49&gt;200,200,D49)</f>
        <v>103.94180332470278</v>
      </c>
      <c r="G49" s="156">
        <v>1.1000000000000001</v>
      </c>
    </row>
    <row r="50" spans="1:9" ht="14.5">
      <c r="A50" s="156">
        <v>1.2</v>
      </c>
      <c r="B50" s="157">
        <f>'Wellbeing Acorn Type'!E15</f>
        <v>18</v>
      </c>
      <c r="C50" s="158">
        <f>'Wellbeing Acorn Type'!F15</f>
        <v>6.8441064638783272E-2</v>
      </c>
      <c r="D50" s="159">
        <f>'Wellbeing Acorn Type'!K15</f>
        <v>182.36697019966982</v>
      </c>
      <c r="E50" s="158">
        <f t="shared" ref="E50:E73" si="1">IF(C50&gt;0.1,0.1,C50)</f>
        <v>6.8441064638783272E-2</v>
      </c>
      <c r="F50" s="159">
        <f t="shared" ref="F50:F73" si="2">IF(D50&gt;200,200,D50)</f>
        <v>182.36697019966982</v>
      </c>
      <c r="G50" s="156">
        <v>1.2</v>
      </c>
    </row>
    <row r="51" spans="1:9" ht="14.5">
      <c r="A51" s="156">
        <v>1.3</v>
      </c>
      <c r="B51" s="157">
        <f>'Wellbeing Acorn Type'!E16</f>
        <v>27</v>
      </c>
      <c r="C51" s="158">
        <f>'Wellbeing Acorn Type'!F16</f>
        <v>0.10266159695817491</v>
      </c>
      <c r="D51" s="159">
        <f>'Wellbeing Acorn Type'!K16</f>
        <v>185.77955831902003</v>
      </c>
      <c r="E51" s="158">
        <f t="shared" si="1"/>
        <v>0.1</v>
      </c>
      <c r="F51" s="159">
        <f t="shared" si="2"/>
        <v>185.77955831902003</v>
      </c>
      <c r="G51" s="156">
        <v>1.3</v>
      </c>
      <c r="H51" s="38"/>
    </row>
    <row r="52" spans="1:9" ht="14.5">
      <c r="A52" s="156">
        <v>1.4</v>
      </c>
      <c r="B52" s="157">
        <f>'Wellbeing Acorn Type'!E17</f>
        <v>3</v>
      </c>
      <c r="C52" s="158">
        <f>'Wellbeing Acorn Type'!F17</f>
        <v>1.1406844106463879E-2</v>
      </c>
      <c r="D52" s="159">
        <f>'Wellbeing Acorn Type'!K17</f>
        <v>23.321819647134365</v>
      </c>
      <c r="E52" s="158">
        <f t="shared" si="1"/>
        <v>1.1406844106463879E-2</v>
      </c>
      <c r="F52" s="159">
        <f t="shared" si="2"/>
        <v>23.321819647134365</v>
      </c>
      <c r="G52" s="156">
        <v>1.4</v>
      </c>
      <c r="H52" s="38"/>
    </row>
    <row r="53" spans="1:9" ht="14.5">
      <c r="A53" s="156">
        <v>1.5</v>
      </c>
      <c r="B53" s="157">
        <f>'Wellbeing Acorn Type'!E18</f>
        <v>3</v>
      </c>
      <c r="C53" s="158">
        <f>'Wellbeing Acorn Type'!F18</f>
        <v>1.1406844106463879E-2</v>
      </c>
      <c r="D53" s="159">
        <f>'Wellbeing Acorn Type'!K18</f>
        <v>33.408146739895791</v>
      </c>
      <c r="E53" s="158">
        <f t="shared" si="1"/>
        <v>1.1406844106463879E-2</v>
      </c>
      <c r="F53" s="159">
        <f t="shared" si="2"/>
        <v>33.408146739895791</v>
      </c>
      <c r="G53" s="156">
        <v>1.5</v>
      </c>
      <c r="H53" s="38"/>
    </row>
    <row r="54" spans="1:9" ht="14.5">
      <c r="A54" s="156">
        <v>2.6</v>
      </c>
      <c r="B54" s="157">
        <f>'Wellbeing Acorn Type'!E21</f>
        <v>27</v>
      </c>
      <c r="C54" s="158">
        <f>'Wellbeing Acorn Type'!F21</f>
        <v>0.10266159695817491</v>
      </c>
      <c r="D54" s="159">
        <f>'Wellbeing Acorn Type'!K21</f>
        <v>955.07995974055029</v>
      </c>
      <c r="E54" s="158">
        <f t="shared" si="1"/>
        <v>0.1</v>
      </c>
      <c r="F54" s="159">
        <f t="shared" si="2"/>
        <v>200</v>
      </c>
      <c r="G54" s="156">
        <v>2.6</v>
      </c>
      <c r="H54" s="38"/>
    </row>
    <row r="55" spans="1:9" ht="14.5">
      <c r="A55" s="156">
        <v>2.7</v>
      </c>
      <c r="B55" s="157">
        <f>'Wellbeing Acorn Type'!E22</f>
        <v>7</v>
      </c>
      <c r="C55" s="158">
        <f>'Wellbeing Acorn Type'!F22</f>
        <v>2.6615969581749048E-2</v>
      </c>
      <c r="D55" s="159">
        <f>'Wellbeing Acorn Type'!K22</f>
        <v>164.20355260698071</v>
      </c>
      <c r="E55" s="158">
        <f t="shared" si="1"/>
        <v>2.6615969581749048E-2</v>
      </c>
      <c r="F55" s="159">
        <f t="shared" si="2"/>
        <v>164.20355260698071</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38</v>
      </c>
      <c r="C57" s="158">
        <f>'Wellbeing Acorn Type'!F24</f>
        <v>0.14448669201520911</v>
      </c>
      <c r="D57" s="159">
        <f>'Wellbeing Acorn Type'!K24</f>
        <v>290.13523972074023</v>
      </c>
      <c r="E57" s="158">
        <f t="shared" si="1"/>
        <v>0.1</v>
      </c>
      <c r="F57" s="159">
        <f t="shared" si="2"/>
        <v>200</v>
      </c>
      <c r="G57" s="156">
        <v>2.9</v>
      </c>
      <c r="H57" s="38"/>
      <c r="I57" s="48"/>
    </row>
    <row r="58" spans="1:9" ht="14.5">
      <c r="A58" s="160">
        <v>2.1</v>
      </c>
      <c r="B58" s="157">
        <f>'Wellbeing Acorn Type'!E25</f>
        <v>50</v>
      </c>
      <c r="C58" s="158">
        <f>'Wellbeing Acorn Type'!F25</f>
        <v>0.19011406844106463</v>
      </c>
      <c r="D58" s="159">
        <f>'Wellbeing Acorn Type'!K25</f>
        <v>551.06221426632226</v>
      </c>
      <c r="E58" s="158">
        <f t="shared" si="1"/>
        <v>0.1</v>
      </c>
      <c r="F58" s="159">
        <f t="shared" si="2"/>
        <v>200</v>
      </c>
      <c r="G58" s="160">
        <v>2.1</v>
      </c>
      <c r="H58" s="38"/>
      <c r="I58" s="48"/>
    </row>
    <row r="59" spans="1:9" ht="14.5">
      <c r="A59" s="156">
        <v>2.11</v>
      </c>
      <c r="B59" s="157">
        <f>'Wellbeing Acorn Type'!E26</f>
        <v>20</v>
      </c>
      <c r="C59" s="158">
        <f>'Wellbeing Acorn Type'!F26</f>
        <v>7.6045627376425853E-2</v>
      </c>
      <c r="D59" s="159">
        <f>'Wellbeing Acorn Type'!K26</f>
        <v>434.87214739389771</v>
      </c>
      <c r="E59" s="158">
        <f t="shared" si="1"/>
        <v>7.6045627376425853E-2</v>
      </c>
      <c r="F59" s="159">
        <f t="shared" si="2"/>
        <v>200</v>
      </c>
      <c r="G59" s="156">
        <v>2.11</v>
      </c>
      <c r="H59" s="38"/>
      <c r="I59" s="48"/>
    </row>
    <row r="60" spans="1:9" ht="14.5">
      <c r="A60" s="156">
        <v>2.12</v>
      </c>
      <c r="B60" s="157">
        <f>'Wellbeing Acorn Type'!E27</f>
        <v>7</v>
      </c>
      <c r="C60" s="158">
        <f>'Wellbeing Acorn Type'!F27</f>
        <v>2.6615969581749048E-2</v>
      </c>
      <c r="D60" s="159">
        <f>'Wellbeing Acorn Type'!K27</f>
        <v>149.17125986186025</v>
      </c>
      <c r="E60" s="158">
        <f t="shared" si="1"/>
        <v>2.6615969581749048E-2</v>
      </c>
      <c r="F60" s="159">
        <f t="shared" si="2"/>
        <v>149.17125986186025</v>
      </c>
      <c r="G60" s="156">
        <v>2.12</v>
      </c>
      <c r="H60" s="38"/>
      <c r="I60" s="48"/>
    </row>
    <row r="61" spans="1:9" ht="14.5">
      <c r="A61" s="156">
        <v>2.13</v>
      </c>
      <c r="B61" s="157">
        <f>'Wellbeing Acorn Type'!E28</f>
        <v>1</v>
      </c>
      <c r="C61" s="158">
        <f>'Wellbeing Acorn Type'!F28</f>
        <v>3.8022813688212928E-3</v>
      </c>
      <c r="D61" s="159">
        <f>'Wellbeing Acorn Type'!K28</f>
        <v>14.659542297242236</v>
      </c>
      <c r="E61" s="158">
        <f t="shared" si="1"/>
        <v>3.8022813688212928E-3</v>
      </c>
      <c r="F61" s="159">
        <f t="shared" si="2"/>
        <v>14.659542297242236</v>
      </c>
      <c r="G61" s="156">
        <v>2.13</v>
      </c>
      <c r="H61" s="38"/>
      <c r="I61" s="48"/>
    </row>
    <row r="62" spans="1:9" ht="14.5">
      <c r="A62" s="156">
        <v>3.14</v>
      </c>
      <c r="B62" s="157">
        <f>'Wellbeing Acorn Type'!E31</f>
        <v>19</v>
      </c>
      <c r="C62" s="158">
        <f>'Wellbeing Acorn Type'!F31</f>
        <v>7.2243346007604556E-2</v>
      </c>
      <c r="D62" s="159">
        <f>'Wellbeing Acorn Type'!K31</f>
        <v>179.6946713244198</v>
      </c>
      <c r="E62" s="158">
        <f t="shared" si="1"/>
        <v>7.2243346007604556E-2</v>
      </c>
      <c r="F62" s="159">
        <f t="shared" si="2"/>
        <v>179.6946713244198</v>
      </c>
      <c r="G62" s="156">
        <v>3.14</v>
      </c>
      <c r="H62" s="38"/>
      <c r="I62" s="48"/>
    </row>
    <row r="63" spans="1:9" ht="14.5">
      <c r="A63" s="156">
        <v>3.15</v>
      </c>
      <c r="B63" s="157">
        <f>'Wellbeing Acorn Type'!E32</f>
        <v>15</v>
      </c>
      <c r="C63" s="158">
        <f>'Wellbeing Acorn Type'!F32</f>
        <v>5.7034220532319393E-2</v>
      </c>
      <c r="D63" s="159">
        <f>'Wellbeing Acorn Type'!K32</f>
        <v>128.9367426292583</v>
      </c>
      <c r="E63" s="158">
        <f t="shared" si="1"/>
        <v>5.7034220532319393E-2</v>
      </c>
      <c r="F63" s="159">
        <f t="shared" si="2"/>
        <v>128.9367426292583</v>
      </c>
      <c r="G63" s="156">
        <v>3.15</v>
      </c>
      <c r="H63" s="38"/>
      <c r="I63" s="48"/>
    </row>
    <row r="64" spans="1:9" ht="14.5">
      <c r="A64" s="156">
        <v>3.16</v>
      </c>
      <c r="B64" s="157">
        <f>'Wellbeing Acorn Type'!E33</f>
        <v>1</v>
      </c>
      <c r="C64" s="158">
        <f>'Wellbeing Acorn Type'!F33</f>
        <v>3.8022813688212928E-3</v>
      </c>
      <c r="D64" s="159">
        <f>'Wellbeing Acorn Type'!K33</f>
        <v>6.170294737766131</v>
      </c>
      <c r="E64" s="158">
        <f t="shared" si="1"/>
        <v>3.8022813688212928E-3</v>
      </c>
      <c r="F64" s="159">
        <f t="shared" si="2"/>
        <v>6.170294737766131</v>
      </c>
      <c r="G64" s="156">
        <v>3.16</v>
      </c>
      <c r="H64" s="38"/>
      <c r="I64" s="48"/>
    </row>
    <row r="65" spans="1:9" ht="15" customHeight="1">
      <c r="A65" s="156">
        <v>3.17</v>
      </c>
      <c r="B65" s="157">
        <f>'Wellbeing Acorn Type'!E34</f>
        <v>19</v>
      </c>
      <c r="C65" s="158">
        <f>'Wellbeing Acorn Type'!F34</f>
        <v>7.2243346007604556E-2</v>
      </c>
      <c r="D65" s="159">
        <f>'Wellbeing Acorn Type'!K34</f>
        <v>99.569378518905083</v>
      </c>
      <c r="E65" s="158">
        <f t="shared" si="1"/>
        <v>7.2243346007604556E-2</v>
      </c>
      <c r="F65" s="159">
        <f t="shared" si="2"/>
        <v>99.569378518905083</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0</v>
      </c>
      <c r="C67" s="158">
        <f>'Wellbeing Acorn Type'!F38</f>
        <v>0</v>
      </c>
      <c r="D67" s="159">
        <f>'Wellbeing Acorn Type'!K38</f>
        <v>0</v>
      </c>
      <c r="E67" s="158">
        <f t="shared" si="1"/>
        <v>0</v>
      </c>
      <c r="F67" s="159">
        <f t="shared" si="2"/>
        <v>0</v>
      </c>
      <c r="G67" s="156">
        <v>4.1900000000000004</v>
      </c>
      <c r="H67" s="38"/>
      <c r="I67" s="48"/>
    </row>
    <row r="68" spans="1:9" ht="15" customHeight="1">
      <c r="A68" s="160">
        <v>4.2</v>
      </c>
      <c r="B68" s="157">
        <f>'Wellbeing Acorn Type'!E39</f>
        <v>0</v>
      </c>
      <c r="C68" s="158">
        <f>'Wellbeing Acorn Type'!F39</f>
        <v>0</v>
      </c>
      <c r="D68" s="159">
        <f>'Wellbeing Acorn Type'!K39</f>
        <v>0</v>
      </c>
      <c r="E68" s="158">
        <f t="shared" si="1"/>
        <v>0</v>
      </c>
      <c r="F68" s="159">
        <f t="shared" si="2"/>
        <v>0</v>
      </c>
      <c r="G68" s="160">
        <v>4.2</v>
      </c>
      <c r="H68" s="38"/>
      <c r="I68" s="48"/>
    </row>
    <row r="69" spans="1:9" ht="15" customHeight="1">
      <c r="A69" s="156">
        <v>4.21</v>
      </c>
      <c r="B69" s="157">
        <f>'Wellbeing Acorn Type'!E40</f>
        <v>0</v>
      </c>
      <c r="C69" s="158">
        <f>'Wellbeing Acorn Type'!F40</f>
        <v>0</v>
      </c>
      <c r="D69" s="159">
        <f>'Wellbeing Acorn Type'!K40</f>
        <v>0</v>
      </c>
      <c r="E69" s="158">
        <f t="shared" si="1"/>
        <v>0</v>
      </c>
      <c r="F69" s="159">
        <f t="shared" si="2"/>
        <v>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1</v>
      </c>
      <c r="C71" s="158">
        <f>'Wellbeing Acorn Type'!F42</f>
        <v>3.8022813688212928E-3</v>
      </c>
      <c r="D71" s="159">
        <f>'Wellbeing Acorn Type'!K42</f>
        <v>9.0797857135168165</v>
      </c>
      <c r="E71" s="158">
        <f t="shared" si="1"/>
        <v>3.8022813688212928E-3</v>
      </c>
      <c r="F71" s="159">
        <f t="shared" si="2"/>
        <v>9.0797857135168165</v>
      </c>
      <c r="G71" s="156">
        <v>4.2300000000000004</v>
      </c>
      <c r="H71" s="38"/>
      <c r="I71" s="48"/>
    </row>
    <row r="72" spans="1:9" ht="15" customHeight="1">
      <c r="A72" s="156">
        <v>4.24</v>
      </c>
      <c r="B72" s="157">
        <f>'Wellbeing Acorn Type'!E43</f>
        <v>0</v>
      </c>
      <c r="C72" s="158">
        <f>'Wellbeing Acorn Type'!F43</f>
        <v>0</v>
      </c>
      <c r="D72" s="159">
        <f>'Wellbeing Acorn Type'!K43</f>
        <v>0</v>
      </c>
      <c r="E72" s="158">
        <f t="shared" si="1"/>
        <v>0</v>
      </c>
      <c r="F72" s="159">
        <f t="shared" si="2"/>
        <v>0</v>
      </c>
      <c r="G72" s="156">
        <v>4.24</v>
      </c>
      <c r="H72" s="38"/>
      <c r="I72" s="48"/>
    </row>
    <row r="73" spans="1:9" ht="15" customHeight="1">
      <c r="A73" s="156">
        <v>4.25</v>
      </c>
      <c r="B73" s="157">
        <f>'Wellbeing Acorn Type'!E44</f>
        <v>0</v>
      </c>
      <c r="C73" s="158">
        <f>'Wellbeing Acorn Type'!F44</f>
        <v>0</v>
      </c>
      <c r="D73" s="159">
        <f>'Wellbeing Acorn Type'!K44</f>
        <v>0</v>
      </c>
      <c r="E73" s="158">
        <f t="shared" si="1"/>
        <v>0</v>
      </c>
      <c r="F73" s="159">
        <f t="shared" si="2"/>
        <v>0</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CE40C-9FD1-4E41-A3B6-5F334CD50C24}">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110.49888258630899</v>
      </c>
      <c r="B19" s="40" t="str">
        <f>'Features Data'!AD18</f>
        <v>Asthma</v>
      </c>
      <c r="C19" s="173"/>
      <c r="D19" s="173"/>
      <c r="E19" s="173"/>
      <c r="F19" s="173"/>
      <c r="G19" s="173"/>
      <c r="H19" s="173"/>
      <c r="K19" s="174">
        <f>'Features Data'!AE18</f>
        <v>110.49888258630899</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114.379290606372</v>
      </c>
      <c r="B20" s="40" t="str">
        <f>'Features Data'!AD19</f>
        <v>Congestive heart failure</v>
      </c>
      <c r="C20" s="173"/>
      <c r="D20" s="173"/>
      <c r="E20" s="173"/>
      <c r="F20" s="173"/>
      <c r="G20" s="173"/>
      <c r="H20" s="173"/>
      <c r="K20" s="174">
        <f>'Features Data'!AE19</f>
        <v>114.379290606372</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100.95805201653832</v>
      </c>
      <c r="B21" s="40" t="str">
        <f>'Features Data'!AD20</f>
        <v>Coronary heart disease</v>
      </c>
      <c r="C21" s="173"/>
      <c r="D21" s="173"/>
      <c r="E21" s="173"/>
      <c r="F21" s="173"/>
      <c r="G21" s="173"/>
      <c r="H21" s="173"/>
      <c r="K21" s="174">
        <f>'Features Data'!AE20</f>
        <v>100.95805201653832</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115.89629464126652</v>
      </c>
      <c r="B22" s="40" t="str">
        <f>'Features Data'!AD21</f>
        <v>Angina</v>
      </c>
      <c r="C22" s="173"/>
      <c r="D22" s="173"/>
      <c r="E22" s="173"/>
      <c r="F22" s="173"/>
      <c r="G22" s="173"/>
      <c r="H22" s="173"/>
      <c r="K22" s="174">
        <f>'Features Data'!AE21</f>
        <v>115.89629464126652</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111.33406078949446</v>
      </c>
      <c r="B23" s="40" t="str">
        <f>'Features Data'!AD22</f>
        <v>Heart attack or myocardial infarction</v>
      </c>
      <c r="C23" s="173"/>
      <c r="D23" s="173"/>
      <c r="E23" s="173"/>
      <c r="F23" s="173"/>
      <c r="G23" s="173"/>
      <c r="H23" s="173"/>
      <c r="K23" s="174">
        <f>'Features Data'!AE22</f>
        <v>111.33406078949446</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104.33485627496783</v>
      </c>
      <c r="B24" s="40" t="str">
        <f>'Features Data'!AD23</f>
        <v>Stroke</v>
      </c>
      <c r="C24" s="173"/>
      <c r="D24" s="173"/>
      <c r="E24" s="173"/>
      <c r="F24" s="173"/>
      <c r="G24" s="173"/>
      <c r="H24" s="173"/>
      <c r="K24" s="174">
        <f>'Features Data'!AE23</f>
        <v>104.33485627496783</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111.77427915995179</v>
      </c>
      <c r="B25" s="40" t="str">
        <f>'Features Data'!AD24</f>
        <v>Emphysema</v>
      </c>
      <c r="C25" s="173"/>
      <c r="D25" s="173"/>
      <c r="E25" s="173"/>
      <c r="F25" s="173"/>
      <c r="G25" s="173"/>
      <c r="H25" s="173"/>
      <c r="K25" s="174">
        <f>'Features Data'!AE24</f>
        <v>111.77427915995179</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95.953979638075126</v>
      </c>
      <c r="B26" s="40" t="str">
        <f>'Features Data'!AD25</f>
        <v>Hypothyroidism or an under-active thyroid</v>
      </c>
      <c r="C26" s="173"/>
      <c r="D26" s="173"/>
      <c r="E26" s="173"/>
      <c r="F26" s="173"/>
      <c r="G26" s="173"/>
      <c r="H26" s="173"/>
      <c r="K26" s="174">
        <f>'Features Data'!AE25</f>
        <v>95.953979638075126</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113.29385149683662</v>
      </c>
      <c r="B27" s="40" t="str">
        <f>'Features Data'!AD26</f>
        <v>Chronic bronchitis</v>
      </c>
      <c r="C27" s="173"/>
      <c r="D27" s="173"/>
      <c r="E27" s="173"/>
      <c r="F27" s="173"/>
      <c r="G27" s="173"/>
      <c r="H27" s="173"/>
      <c r="K27" s="174">
        <f>'Features Data'!AE26</f>
        <v>113.29385149683662</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107.54816980573419</v>
      </c>
      <c r="B28" s="40" t="str">
        <f>'Features Data'!AD27</f>
        <v>Any kind of liver condition</v>
      </c>
      <c r="C28" s="173"/>
      <c r="D28" s="173"/>
      <c r="E28" s="173"/>
      <c r="F28" s="173"/>
      <c r="G28" s="173"/>
      <c r="H28" s="173"/>
      <c r="K28" s="174">
        <f>'Features Data'!AE27</f>
        <v>107.54816980573419</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110.85240496459683</v>
      </c>
      <c r="B29" s="40" t="str">
        <f>'Features Data'!AD28</f>
        <v>Epilepsy</v>
      </c>
      <c r="C29" s="173"/>
      <c r="D29" s="173"/>
      <c r="E29" s="173"/>
      <c r="F29" s="173"/>
      <c r="G29" s="173"/>
      <c r="H29" s="173"/>
      <c r="K29" s="174">
        <f>'Features Data'!AE28</f>
        <v>110.85240496459683</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96.083390952934124</v>
      </c>
      <c r="B30" s="40" t="str">
        <f>'Features Data'!AD29</f>
        <v>High blood pressure/hypertension</v>
      </c>
      <c r="C30" s="173"/>
      <c r="D30" s="173"/>
      <c r="E30" s="173"/>
      <c r="F30" s="173"/>
      <c r="G30" s="173"/>
      <c r="H30" s="173"/>
      <c r="K30" s="174">
        <f>'Features Data'!AE29</f>
        <v>96.083390952934124</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99.281755189891712</v>
      </c>
      <c r="B31" s="40" t="str">
        <f>'Features Data'!AD30</f>
        <v>Multiple Sclerosis</v>
      </c>
      <c r="C31" s="173"/>
      <c r="D31" s="173"/>
      <c r="E31" s="173"/>
      <c r="F31" s="173"/>
      <c r="G31" s="173"/>
      <c r="H31" s="173"/>
      <c r="K31" s="174">
        <f>'Features Data'!AE30</f>
        <v>99.281755189891712</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126.1018775584873</v>
      </c>
      <c r="B32" s="40" t="str">
        <f>'Features Data'!AD31</f>
        <v>COPD (Chronic Obstructive Pulmonary Disease)</v>
      </c>
      <c r="C32" s="173"/>
      <c r="D32" s="173"/>
      <c r="E32" s="173"/>
      <c r="F32" s="173"/>
      <c r="G32" s="173"/>
      <c r="H32" s="173"/>
      <c r="K32" s="174">
        <f>'Features Data'!AE31</f>
        <v>126.1018775584873</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98.440169316065479</v>
      </c>
      <c r="B33" s="40" t="str">
        <f>'Features Data'!AD32</f>
        <v>Osteoarthritis</v>
      </c>
      <c r="C33" s="173"/>
      <c r="D33" s="173"/>
      <c r="E33" s="173"/>
      <c r="F33" s="173"/>
      <c r="G33" s="173"/>
      <c r="H33" s="173"/>
      <c r="K33" s="174">
        <f>'Features Data'!AE32</f>
        <v>98.440169316065479</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109.9665867297531</v>
      </c>
      <c r="B34" s="40" t="str">
        <f>'Features Data'!AD33</f>
        <v>Rheumatoid arthritis</v>
      </c>
      <c r="C34" s="173"/>
      <c r="D34" s="173"/>
      <c r="E34" s="173"/>
      <c r="F34" s="173"/>
      <c r="G34" s="173"/>
      <c r="H34" s="173"/>
      <c r="K34" s="174">
        <f>'Features Data'!AE33</f>
        <v>109.9665867297531</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91.711712629625708</v>
      </c>
      <c r="B35" s="40" t="str">
        <f>'Features Data'!AD34</f>
        <v>Other arthritis</v>
      </c>
      <c r="C35" s="173"/>
      <c r="D35" s="173"/>
      <c r="E35" s="173"/>
      <c r="F35" s="173"/>
      <c r="G35" s="173"/>
      <c r="H35" s="173"/>
      <c r="K35" s="174">
        <f>'Features Data'!AE34</f>
        <v>91.711712629625708</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80.226900390722292</v>
      </c>
      <c r="B36" s="40" t="str">
        <f>'Features Data'!AD35</f>
        <v>Bowel/colorectal cancer</v>
      </c>
      <c r="C36" s="173"/>
      <c r="D36" s="173"/>
      <c r="E36" s="173"/>
      <c r="F36" s="173"/>
      <c r="G36" s="173"/>
      <c r="H36" s="173"/>
      <c r="K36" s="174">
        <f>'Features Data'!AE35</f>
        <v>80.226900390722292</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100.15764336231767</v>
      </c>
      <c r="B37" s="40" t="str">
        <f>'Features Data'!AD36</f>
        <v>Lung cancer</v>
      </c>
      <c r="C37" s="173"/>
      <c r="D37" s="173"/>
      <c r="E37" s="173"/>
      <c r="F37" s="173"/>
      <c r="G37" s="173"/>
      <c r="H37" s="173"/>
      <c r="K37" s="174">
        <f>'Features Data'!AE36</f>
        <v>100.15764336231767</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83.843824747481548</v>
      </c>
      <c r="B38" s="40" t="str">
        <f>'Features Data'!AD37</f>
        <v>Breast cancer</v>
      </c>
      <c r="C38" s="173"/>
      <c r="D38" s="173"/>
      <c r="E38" s="173"/>
      <c r="F38" s="173"/>
      <c r="G38" s="173"/>
      <c r="H38" s="173"/>
      <c r="K38" s="174">
        <f>'Features Data'!AE37</f>
        <v>83.843824747481548</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82.222527040636621</v>
      </c>
      <c r="B39" s="40" t="str">
        <f>'Features Data'!AD38</f>
        <v>Prostate cancer</v>
      </c>
      <c r="C39" s="173"/>
      <c r="D39" s="173"/>
      <c r="E39" s="173"/>
      <c r="F39" s="173"/>
      <c r="G39" s="173"/>
      <c r="H39" s="173"/>
      <c r="K39" s="174">
        <f>'Features Data'!AE38</f>
        <v>82.222527040636621</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104.45545442379036</v>
      </c>
      <c r="B40" s="40" t="str">
        <f>'Features Data'!AD39</f>
        <v>Liver cancer</v>
      </c>
      <c r="C40" s="173"/>
      <c r="D40" s="173"/>
      <c r="E40" s="173"/>
      <c r="F40" s="173"/>
      <c r="G40" s="173"/>
      <c r="H40" s="173"/>
      <c r="K40" s="174">
        <f>'Features Data'!AE39</f>
        <v>104.45545442379036</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84.186314550463223</v>
      </c>
      <c r="B41" s="40" t="str">
        <f>'Features Data'!AD40</f>
        <v>Skin cancer or melanoma</v>
      </c>
      <c r="C41" s="173"/>
      <c r="D41" s="173"/>
      <c r="E41" s="173"/>
      <c r="F41" s="173"/>
      <c r="G41" s="173"/>
      <c r="H41" s="173"/>
      <c r="K41" s="174">
        <f>'Features Data'!AE40</f>
        <v>84.186314550463223</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93.652128184327196</v>
      </c>
      <c r="B42" s="40" t="str">
        <f>'Features Data'!AD41</f>
        <v>Other cancer</v>
      </c>
      <c r="C42" s="173"/>
      <c r="D42" s="173"/>
      <c r="E42" s="173"/>
      <c r="F42" s="173"/>
      <c r="G42" s="173"/>
      <c r="H42" s="173"/>
      <c r="K42" s="174">
        <f>'Features Data'!AE41</f>
        <v>93.652128184327196</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99.865942642202057</v>
      </c>
      <c r="B43" s="40" t="str">
        <f>'Features Data'!AD42</f>
        <v>Type 1 diabetes</v>
      </c>
      <c r="C43" s="173"/>
      <c r="D43" s="173"/>
      <c r="E43" s="173"/>
      <c r="F43" s="173"/>
      <c r="G43" s="173"/>
      <c r="H43" s="173"/>
      <c r="K43" s="174">
        <f>'Features Data'!AE42</f>
        <v>99.865942642202057</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113.57260029958857</v>
      </c>
      <c r="B44" s="40" t="str">
        <f>'Features Data'!AD43</f>
        <v>Type 2 diabetes</v>
      </c>
      <c r="C44" s="173"/>
      <c r="D44" s="173"/>
      <c r="E44" s="173"/>
      <c r="F44" s="173"/>
      <c r="G44" s="173"/>
      <c r="H44" s="173"/>
      <c r="K44" s="174">
        <f>'Features Data'!AE43</f>
        <v>113.57260029958857</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101.25601319643212</v>
      </c>
      <c r="B45" s="40" t="str">
        <f>'Features Data'!AD44</f>
        <v>Gestational diabetes/during pregnancy</v>
      </c>
      <c r="C45" s="173"/>
      <c r="D45" s="173"/>
      <c r="E45" s="173"/>
      <c r="F45" s="173"/>
      <c r="G45" s="173"/>
      <c r="H45" s="173"/>
      <c r="K45" s="174">
        <f>'Features Data'!AE44</f>
        <v>101.25601319643212</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116.98098511762898</v>
      </c>
      <c r="B47" s="40" t="str">
        <f>'Features Data'!AD46</f>
        <v>Anxiety</v>
      </c>
      <c r="C47" s="173"/>
      <c r="D47" s="173"/>
      <c r="E47" s="173"/>
      <c r="F47" s="173"/>
      <c r="G47" s="173"/>
      <c r="H47" s="173"/>
      <c r="K47" s="174">
        <f>'Features Data'!AE46</f>
        <v>116.98098511762898</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113.29790363680749</v>
      </c>
      <c r="B48" s="40" t="str">
        <f>'Features Data'!AD47</f>
        <v>Depression</v>
      </c>
      <c r="C48" s="173"/>
      <c r="D48" s="173"/>
      <c r="E48" s="173"/>
      <c r="F48" s="173"/>
      <c r="G48" s="173"/>
      <c r="H48" s="173"/>
      <c r="K48" s="174">
        <f>'Features Data'!AE47</f>
        <v>113.29790363680749</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139.30441088063876</v>
      </c>
      <c r="B49" s="40" t="str">
        <f>'Features Data'!AD48</f>
        <v>Psychosis or schizophrenia</v>
      </c>
      <c r="C49" s="173"/>
      <c r="D49" s="173"/>
      <c r="E49" s="173"/>
      <c r="F49" s="173"/>
      <c r="G49" s="173"/>
      <c r="H49" s="173"/>
      <c r="K49" s="174">
        <f>'Features Data'!AE48</f>
        <v>139.30441088063876</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131.45788858687368</v>
      </c>
      <c r="B50" s="40" t="str">
        <f>'Features Data'!AD49</f>
        <v>Bipolar disorder or manic depression</v>
      </c>
      <c r="C50" s="173"/>
      <c r="D50" s="173"/>
      <c r="E50" s="173"/>
      <c r="F50" s="173"/>
      <c r="G50" s="173"/>
      <c r="H50" s="173"/>
      <c r="K50" s="174">
        <f>'Features Data'!AE49</f>
        <v>131.45788858687368</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103.66817607937352</v>
      </c>
      <c r="B51" s="40" t="str">
        <f>'Features Data'!AD50</f>
        <v>An eating disorder</v>
      </c>
      <c r="C51" s="173"/>
      <c r="D51" s="173"/>
      <c r="E51" s="173"/>
      <c r="F51" s="173"/>
      <c r="G51" s="173"/>
      <c r="H51" s="173"/>
      <c r="K51" s="174">
        <f>'Features Data'!AE50</f>
        <v>103.66817607937352</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126.73768072908263</v>
      </c>
      <c r="B52" s="40" t="str">
        <f>'Features Data'!AD51</f>
        <v>Post-traumatic stress disorder</v>
      </c>
      <c r="C52" s="173"/>
      <c r="D52" s="173"/>
      <c r="E52" s="173"/>
      <c r="F52" s="173"/>
      <c r="G52" s="173"/>
      <c r="H52" s="173"/>
      <c r="K52" s="174">
        <f>'Features Data'!AE51</f>
        <v>126.73768072908263</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104.42044576850935</v>
      </c>
      <c r="B53" s="40" t="str">
        <f>'Features Data'!AD52</f>
        <v>Other emotional, nervous or psychiatric problem</v>
      </c>
      <c r="C53" s="173"/>
      <c r="D53" s="173"/>
      <c r="E53" s="173"/>
      <c r="F53" s="173"/>
      <c r="G53" s="173"/>
      <c r="H53" s="173"/>
      <c r="K53" s="174">
        <f>'Features Data'!AE52</f>
        <v>104.42044576850935</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ADB614F-5713-463F-8D13-B9934EFB851C}">
          <x14:formula1>
            <xm:f>'Features Data'!$R$2:$R$17</xm:f>
          </x14:formula1>
          <xm:sqref>B14:O14</xm:sqref>
        </x14:dataValidation>
        <x14:dataValidation type="list" allowBlank="1" showInputMessage="1" showErrorMessage="1" xr:uid="{16AE624B-6C7B-494F-99B3-099E32B3B7D1}">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5855E-8A42-48D2-9B2A-6FEDC46D2A02}">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56</v>
      </c>
      <c r="F13" s="189">
        <f>IF($E$19&lt;&gt;0,E13/$E$19,0)</f>
        <v>0.21292775665399238</v>
      </c>
      <c r="G13" s="188">
        <f>SUM('Wellbeing Acorn Type'!$G$14:$G$18)</f>
        <v>29475</v>
      </c>
      <c r="H13" s="189">
        <f>IF($G$19=0,0,G13/$G$19)</f>
        <v>0.19413415180335644</v>
      </c>
      <c r="I13" s="189">
        <f>IF(G13&gt;0,E13/G13,0)</f>
        <v>1.8999151823579305E-3</v>
      </c>
      <c r="J13" s="190">
        <f>IF(AND((SQRT((H13*(1-H13))/$E$19))&gt;0, $E$19&gt;0),(F13-H13)/(SQRT((H13*(1-H13))/$E$19)),0)</f>
        <v>0.77055850554593619</v>
      </c>
      <c r="K13" s="191">
        <f>IF(AND(I13&gt;0,$I$19&gt;0),F13/H13*100,0)</f>
        <v>109.68073091522427</v>
      </c>
      <c r="L13" s="161"/>
      <c r="M13" s="161"/>
      <c r="N13" s="161"/>
    </row>
    <row r="14" spans="1:17" ht="18.75" customHeight="1">
      <c r="B14" s="186" t="s">
        <v>1746</v>
      </c>
      <c r="C14" s="192"/>
      <c r="D14" s="176"/>
      <c r="E14" s="188">
        <f>SUM('Wellbeing Acorn Type'!$E$21:$E$28)</f>
        <v>150</v>
      </c>
      <c r="F14" s="189">
        <f>IF($E$19&lt;&gt;0,E14/$E$19,0)</f>
        <v>0.57034220532319391</v>
      </c>
      <c r="G14" s="188">
        <f>SUM('Wellbeing Acorn Type'!$G$21:$G$28)</f>
        <v>26194</v>
      </c>
      <c r="H14" s="189">
        <f>IF($G$19=0,0,G14/$G$19)</f>
        <v>0.17252417208946966</v>
      </c>
      <c r="I14" s="189">
        <f t="shared" ref="I14:I19" si="0">IF(G14&gt;0,E14/G14,0)</f>
        <v>5.7265022524242192E-3</v>
      </c>
      <c r="J14" s="190">
        <f>IF(AND((SQRT((H14*(1-H14))/$E$19))&gt;0, $E$19&gt;0),(F14-H14)/(SQRT((H14*(1-H14))/$E$19)),0)</f>
        <v>17.074960440040279</v>
      </c>
      <c r="K14" s="191">
        <f>IF(AND(I14&gt;0,$I$19&gt;0),F14/H14*100,0)</f>
        <v>330.58683801561386</v>
      </c>
      <c r="L14" s="161"/>
      <c r="M14" s="161"/>
      <c r="N14" s="161"/>
      <c r="Q14" s="176"/>
    </row>
    <row r="15" spans="1:17" ht="18.75" customHeight="1">
      <c r="B15" s="186" t="s">
        <v>1747</v>
      </c>
      <c r="C15" s="192"/>
      <c r="D15" s="176"/>
      <c r="E15" s="188">
        <f>SUM('Wellbeing Acorn Type'!$E$31:$E$35)</f>
        <v>54</v>
      </c>
      <c r="F15" s="189">
        <f>IF($E$19&lt;&gt;0,E15/$E$19,0)</f>
        <v>0.20532319391634982</v>
      </c>
      <c r="G15" s="188">
        <f>SUM('Wellbeing Acorn Type'!$G$31:$G$35)</f>
        <v>33249</v>
      </c>
      <c r="H15" s="189">
        <f>IF($G$19=0,0,G15/$G$19)</f>
        <v>0.2189912269146666</v>
      </c>
      <c r="I15" s="189">
        <f t="shared" si="0"/>
        <v>1.624108995759271E-3</v>
      </c>
      <c r="J15" s="190">
        <f>IF(AND((SQRT((H15*(1-H15))/$E$19))&gt;0, $E$19&gt;0),(F15-H15)/(SQRT((H15*(1-H15))/$E$19)),0)</f>
        <v>-0.53597258774946355</v>
      </c>
      <c r="K15" s="191">
        <f>IF(AND(I15&gt;0,$I$19&gt;0),F15/H15*100,0)</f>
        <v>93.75863901450137</v>
      </c>
      <c r="L15" s="161"/>
      <c r="M15" s="161"/>
      <c r="N15" s="161"/>
      <c r="Q15" s="176"/>
    </row>
    <row r="16" spans="1:17" ht="18.75" customHeight="1">
      <c r="B16" s="186" t="s">
        <v>1748</v>
      </c>
      <c r="C16" s="192"/>
      <c r="D16" s="176"/>
      <c r="E16" s="188">
        <f>SUM('Wellbeing Acorn Type'!$E$38:$E$44)</f>
        <v>1</v>
      </c>
      <c r="F16" s="189">
        <f>IF($E$19&lt;&gt;0,E16/$E$19,0)</f>
        <v>3.8022813688212928E-3</v>
      </c>
      <c r="G16" s="188">
        <f>SUM('Wellbeing Acorn Type'!$G$38:$G$44)</f>
        <v>62500</v>
      </c>
      <c r="H16" s="189">
        <f>IF($G$19=0,0,G16/$G$19)</f>
        <v>0.41165002502832154</v>
      </c>
      <c r="I16" s="189">
        <f t="shared" si="0"/>
        <v>1.5999999999999999E-5</v>
      </c>
      <c r="J16" s="190">
        <f>IF(AND((SQRT((H16*(1-H16))/$E$19))&gt;0, $E$19&gt;0),(F16-H16)/(SQRT((H16*(1-H16))/$E$19)),0)</f>
        <v>-13.43983681234479</v>
      </c>
      <c r="K16" s="191">
        <f>IF(AND(I16&gt;0,$I$19&gt;0),F16/H16*100,0)</f>
        <v>0.92366844106463875</v>
      </c>
      <c r="L16" s="161"/>
      <c r="M16" s="161"/>
      <c r="N16" s="161"/>
      <c r="Q16" s="176"/>
    </row>
    <row r="17" spans="1:17" ht="18.75" customHeight="1">
      <c r="B17" s="193" t="s">
        <v>1749</v>
      </c>
      <c r="C17" s="192"/>
      <c r="D17" s="176"/>
      <c r="E17" s="188">
        <f>SUM('Wellbeing Acorn Type'!$E$47:$E$48)</f>
        <v>2</v>
      </c>
      <c r="F17" s="189">
        <f>IF($E$19&lt;&gt;0,E17/$E$19,0)</f>
        <v>7.6045627376425855E-3</v>
      </c>
      <c r="G17" s="188">
        <f>SUM('Wellbeing Acorn Type'!$G$47:$G$48)</f>
        <v>410</v>
      </c>
      <c r="H17" s="189">
        <f>IF($G$19=0,0,G17/$G$19)</f>
        <v>2.700424164185789E-3</v>
      </c>
      <c r="I17" s="189">
        <f t="shared" si="0"/>
        <v>4.8780487804878049E-3</v>
      </c>
      <c r="J17" s="190">
        <f>IF(AND((SQRT((H17*(1-H17))/$E$19))&gt;0, $E$19&gt;0),(F17-H17)/(SQRT((H17*(1-H17))/$E$19)),0)</f>
        <v>1.5325399258518362</v>
      </c>
      <c r="K17" s="191">
        <f>IF(AND(I17&gt;0,$I$19&gt;0),F17/H17*100,0)</f>
        <v>281.6062320319021</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263</v>
      </c>
      <c r="F19" s="198"/>
      <c r="G19" s="197">
        <f>SUM(G13:G18)</f>
        <v>151828</v>
      </c>
      <c r="H19" s="199"/>
      <c r="I19" s="200">
        <f t="shared" si="0"/>
        <v>1.732223305319177E-3</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0.21292775665399238</v>
      </c>
      <c r="C24" s="38">
        <f>IF($A$23,D24,"")</f>
        <v>0.19413415180335644</v>
      </c>
      <c r="D24" s="39">
        <f>H13</f>
        <v>0.19413415180335644</v>
      </c>
    </row>
    <row r="25" spans="1:17" ht="15" customHeight="1">
      <c r="A25" s="38" t="s">
        <v>1752</v>
      </c>
      <c r="B25" s="39">
        <f>F14</f>
        <v>0.57034220532319391</v>
      </c>
      <c r="C25" s="38">
        <f>IF($A$23,D25,"")</f>
        <v>0.17252417208946966</v>
      </c>
      <c r="D25" s="39">
        <f>H14</f>
        <v>0.17252417208946966</v>
      </c>
    </row>
    <row r="26" spans="1:17" ht="15" customHeight="1">
      <c r="A26" s="38" t="s">
        <v>1753</v>
      </c>
      <c r="B26" s="39">
        <f>F15</f>
        <v>0.20532319391634982</v>
      </c>
      <c r="C26" s="38">
        <f>IF($A$23,D26,"")</f>
        <v>0.2189912269146666</v>
      </c>
      <c r="D26" s="39">
        <f>H15</f>
        <v>0.2189912269146666</v>
      </c>
    </row>
    <row r="27" spans="1:17" ht="15" customHeight="1">
      <c r="A27" s="38" t="s">
        <v>1754</v>
      </c>
      <c r="B27" s="39">
        <f>F16</f>
        <v>3.8022813688212928E-3</v>
      </c>
      <c r="C27" s="38">
        <f>IF($A$23,D27,"")</f>
        <v>0.41165002502832154</v>
      </c>
      <c r="D27" s="39">
        <f>H16</f>
        <v>0.41165002502832154</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0CCAA-FEAB-446C-9C5A-22E8543A97AD}">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5</v>
      </c>
      <c r="F14" s="207">
        <f>IF($E$51=0,0,E14/$E$51)</f>
        <v>1.9011406844106463E-2</v>
      </c>
      <c r="G14" s="206">
        <f>'Input Sheet'!C8</f>
        <v>2777</v>
      </c>
      <c r="H14" s="207">
        <f>IF($G$51=0,0,G14/$G$51)</f>
        <v>1.8290433912058382E-2</v>
      </c>
      <c r="I14" s="207">
        <f>IF(G14&gt;0,E14/G14,0)</f>
        <v>1.8005041411595247E-3</v>
      </c>
      <c r="J14" s="190">
        <f>IF(AND((SQRT((H14*(1-H14))/$E$51))&gt;0, $E$51&gt;0),(F14-H14)/(SQRT((H14*(1-H14))/$E$51)),0)</f>
        <v>8.7255601870347643E-2</v>
      </c>
      <c r="K14" s="208">
        <f>IF(AND(I14&gt;0,$I$51&gt;0),F14/H14*100,0)</f>
        <v>103.94180332470278</v>
      </c>
      <c r="P14" s="1">
        <f ca="1">IF(K14="",0,IF($P$11=2,K14+RAND()/1000,F14+RAND()/1000))</f>
        <v>103.94241560485327</v>
      </c>
      <c r="Q14" s="176">
        <f ca="1">RANK(P14,$P$14:$P$48)+COUNTIF($P14:P$14,P14)-1</f>
        <v>12</v>
      </c>
      <c r="R14" s="40">
        <v>1</v>
      </c>
    </row>
    <row r="15" spans="1:18" ht="14.5">
      <c r="C15" s="205" t="s">
        <v>1757</v>
      </c>
      <c r="D15" s="40" t="s">
        <v>2</v>
      </c>
      <c r="E15" s="206">
        <f>'Input Sheet'!B9</f>
        <v>18</v>
      </c>
      <c r="F15" s="207">
        <f>IF($E$51=0,0,E15/$E$51)</f>
        <v>6.8441064638783272E-2</v>
      </c>
      <c r="G15" s="206">
        <f>'Input Sheet'!C9</f>
        <v>5698</v>
      </c>
      <c r="H15" s="207">
        <f>IF($G$51=0,0,G15/$G$51)</f>
        <v>3.7529309481782014E-2</v>
      </c>
      <c r="I15" s="207">
        <f>IF(G15&gt;0,E15/G15,0)</f>
        <v>3.1590031590031588E-3</v>
      </c>
      <c r="J15" s="190">
        <f>IF(AND((SQRT((H15*(1-H15))/$E$51))&gt;0, $E$51&gt;0),(F15-H15)/(SQRT((H15*(1-H15))/$E$51)),0)</f>
        <v>2.6376823645222292</v>
      </c>
      <c r="K15" s="208">
        <f>IF(AND(I15&gt;0,$I$51&gt;0),F15/H15*100,0)</f>
        <v>182.36697019966982</v>
      </c>
      <c r="P15" s="1">
        <f t="shared" ref="P15:P48" ca="1" si="0">IF(K15="",0,IF($P$11=2,K15+RAND()/1000,F15+RAND()/1000))</f>
        <v>182.36779247255595</v>
      </c>
      <c r="Q15" s="176">
        <f ca="1">RANK(P15,$P$14:$P$48)+COUNTIF($P$14:P15,P15)-1</f>
        <v>7</v>
      </c>
      <c r="R15" s="40">
        <v>2</v>
      </c>
    </row>
    <row r="16" spans="1:18" ht="14.5">
      <c r="C16" s="205" t="s">
        <v>1758</v>
      </c>
      <c r="D16" s="40" t="s">
        <v>3</v>
      </c>
      <c r="E16" s="206">
        <f>'Input Sheet'!B10</f>
        <v>27</v>
      </c>
      <c r="F16" s="207">
        <f>IF($E$51=0,0,E16/$E$51)</f>
        <v>0.10266159695817491</v>
      </c>
      <c r="G16" s="206">
        <f>'Input Sheet'!C10</f>
        <v>8390</v>
      </c>
      <c r="H16" s="207">
        <f>IF($G$51=0,0,G16/$G$51)</f>
        <v>5.5259899359801884E-2</v>
      </c>
      <c r="I16" s="207">
        <f>IF(G16&gt;0,E16/G16,0)</f>
        <v>3.2181168057210966E-3</v>
      </c>
      <c r="J16" s="190">
        <f>IF(AND((SQRT((H16*(1-H16))/$E$51))&gt;0, $E$51&gt;0),(F16-H16)/(SQRT((H16*(1-H16))/$E$51)),0)</f>
        <v>3.3644226635787318</v>
      </c>
      <c r="K16" s="208">
        <f>IF(AND(I16&gt;0,$I$51&gt;0),F16/H16*100,0)</f>
        <v>185.77955831902003</v>
      </c>
      <c r="P16" s="1">
        <f t="shared" ca="1" si="0"/>
        <v>185.78049816518424</v>
      </c>
      <c r="Q16" s="176">
        <f ca="1">RANK(P16,$P$14:$P$48)+COUNTIF($P$14:P16,P16)-1</f>
        <v>6</v>
      </c>
      <c r="R16" s="40">
        <v>3</v>
      </c>
    </row>
    <row r="17" spans="1:18" ht="14.5">
      <c r="C17" s="205" t="s">
        <v>1759</v>
      </c>
      <c r="D17" s="40" t="s">
        <v>4</v>
      </c>
      <c r="E17" s="206">
        <f>'Input Sheet'!B11</f>
        <v>3</v>
      </c>
      <c r="F17" s="207">
        <f>IF($E$51=0,0,E17/$E$51)</f>
        <v>1.1406844106463879E-2</v>
      </c>
      <c r="G17" s="206">
        <f>'Input Sheet'!C11</f>
        <v>7426</v>
      </c>
      <c r="H17" s="207">
        <f>IF($G$51=0,0,G17/$G$51)</f>
        <v>4.8910609373765047E-2</v>
      </c>
      <c r="I17" s="207">
        <f>IF(G17&gt;0,E17/G17,0)</f>
        <v>4.0398599515216807E-4</v>
      </c>
      <c r="J17" s="190">
        <f>IF(AND((SQRT((H17*(1-H17))/$E$51))&gt;0, $E$51&gt;0),(F17-H17)/(SQRT((H17*(1-H17))/$E$51)),0)</f>
        <v>-2.8199443679669476</v>
      </c>
      <c r="K17" s="208">
        <f>IF(AND(I17&gt;0,$I$51&gt;0),F17/H17*100,0)</f>
        <v>23.321819647134365</v>
      </c>
      <c r="P17" s="1">
        <f t="shared" ca="1" si="0"/>
        <v>23.322669395477202</v>
      </c>
      <c r="Q17" s="176">
        <f ca="1">RANK(P17,$P$14:$P$48)+COUNTIF($P$14:P17,P17)-1</f>
        <v>15</v>
      </c>
      <c r="R17" s="40">
        <v>4</v>
      </c>
    </row>
    <row r="18" spans="1:18" ht="14.5">
      <c r="C18" s="205" t="s">
        <v>1760</v>
      </c>
      <c r="D18" s="40" t="s">
        <v>5</v>
      </c>
      <c r="E18" s="206">
        <f>'Input Sheet'!B12</f>
        <v>3</v>
      </c>
      <c r="F18" s="207">
        <f>IF($E$51=0,0,E18/$E$51)</f>
        <v>1.1406844106463879E-2</v>
      </c>
      <c r="G18" s="206">
        <f>'Input Sheet'!C12</f>
        <v>5184</v>
      </c>
      <c r="H18" s="207">
        <f>IF($G$51=0,0,G18/$G$51)</f>
        <v>3.4143899675949101E-2</v>
      </c>
      <c r="I18" s="207">
        <f>IF(G18&gt;0,E18/G18,0)</f>
        <v>5.7870370370370367E-4</v>
      </c>
      <c r="J18" s="190">
        <f>IF(AND((SQRT((H18*(1-H18))/$E$51))&gt;0, $E$51&gt;0),(F18-H18)/(SQRT((H18*(1-H18))/$E$51)),0)</f>
        <v>-2.0304828376789867</v>
      </c>
      <c r="K18" s="208">
        <f>IF(AND(I18&gt;0,$I$51&gt;0),F18/H18*100,0)</f>
        <v>33.408146739895791</v>
      </c>
      <c r="P18" s="1">
        <f t="shared" ca="1" si="0"/>
        <v>33.408495569146375</v>
      </c>
      <c r="Q18" s="176">
        <f ca="1">RANK(P18,$P$14:$P$48)+COUNTIF($P$14:P18,P18)-1</f>
        <v>14</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27</v>
      </c>
      <c r="F21" s="207">
        <f t="shared" ref="F21:F28" si="1">IF($E$51=0,0,E21/$E$51)</f>
        <v>0.10266159695817491</v>
      </c>
      <c r="G21" s="206">
        <f>'Input Sheet'!C13</f>
        <v>1632</v>
      </c>
      <c r="H21" s="207">
        <f t="shared" ref="H21:H28" si="2">IF($G$51=0,0,G21/$G$51)</f>
        <v>1.0749005453539531E-2</v>
      </c>
      <c r="I21" s="207">
        <f t="shared" ref="I21:I28" si="3">IF(G21&gt;0,E21/G21,0)</f>
        <v>1.6544117647058824E-2</v>
      </c>
      <c r="J21" s="190">
        <f t="shared" ref="J21:J28" si="4">IF(AND((SQRT((H21*(1-H21))/$E$51))&gt;0, $E$51&gt;0),(F21-H21)/(SQRT((H21*(1-H21))/$E$51)),0)</f>
        <v>14.454913468630256</v>
      </c>
      <c r="K21" s="208">
        <f t="shared" ref="K21:K28" si="5">IF(AND(I21&gt;0,$I$51&gt;0),F21/H21*100,0)</f>
        <v>955.07995974055029</v>
      </c>
      <c r="P21" s="1">
        <f t="shared" ca="1" si="0"/>
        <v>955.0802589476416</v>
      </c>
      <c r="Q21" s="176">
        <f ca="1">RANK(P21,$P$14:$P$48)+COUNTIF($P$14:P21,P21)-1</f>
        <v>1</v>
      </c>
      <c r="R21" s="40">
        <v>6</v>
      </c>
    </row>
    <row r="22" spans="1:18" ht="14.5">
      <c r="C22" s="205" t="s">
        <v>1762</v>
      </c>
      <c r="D22" s="40" t="s">
        <v>8</v>
      </c>
      <c r="E22" s="206">
        <f>'Input Sheet'!B14</f>
        <v>7</v>
      </c>
      <c r="F22" s="207">
        <f t="shared" si="1"/>
        <v>2.6615969581749048E-2</v>
      </c>
      <c r="G22" s="206">
        <f>'Input Sheet'!C14</f>
        <v>2461</v>
      </c>
      <c r="H22" s="207">
        <f t="shared" si="2"/>
        <v>1.6209131385515187E-2</v>
      </c>
      <c r="I22" s="207">
        <f t="shared" si="3"/>
        <v>2.8443722064201544E-3</v>
      </c>
      <c r="J22" s="190">
        <f t="shared" si="4"/>
        <v>1.3364890708794734</v>
      </c>
      <c r="K22" s="208">
        <f t="shared" si="5"/>
        <v>164.20355260698071</v>
      </c>
      <c r="P22" s="1">
        <f t="shared" ca="1" si="0"/>
        <v>164.20408461712177</v>
      </c>
      <c r="Q22" s="176">
        <f ca="1">RANK(P22,$P$14:$P$48)+COUNTIF($P$14:P22,P22)-1</f>
        <v>9</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2.9723192216916082E-4</v>
      </c>
      <c r="Q23" s="176">
        <f ca="1">RANK(P23,$P$14:$P$48)+COUNTIF($P$14:P23,P23)-1</f>
        <v>23</v>
      </c>
      <c r="R23" s="40">
        <v>8</v>
      </c>
    </row>
    <row r="24" spans="1:18" ht="14.5">
      <c r="C24" s="205" t="s">
        <v>1764</v>
      </c>
      <c r="D24" s="40" t="s">
        <v>10</v>
      </c>
      <c r="E24" s="206">
        <f>'Input Sheet'!B16</f>
        <v>38</v>
      </c>
      <c r="F24" s="207">
        <f t="shared" si="1"/>
        <v>0.14448669201520911</v>
      </c>
      <c r="G24" s="206">
        <f>'Input Sheet'!C16</f>
        <v>7561</v>
      </c>
      <c r="H24" s="207">
        <f t="shared" si="2"/>
        <v>4.9799773427826224E-2</v>
      </c>
      <c r="I24" s="207">
        <f t="shared" si="3"/>
        <v>5.0257902393863246E-3</v>
      </c>
      <c r="J24" s="190">
        <f t="shared" si="4"/>
        <v>7.0590557115434001</v>
      </c>
      <c r="K24" s="208">
        <f t="shared" si="5"/>
        <v>290.13523972074023</v>
      </c>
      <c r="P24" s="1">
        <f t="shared" ca="1" si="0"/>
        <v>290.1353840826286</v>
      </c>
      <c r="Q24" s="176">
        <f ca="1">RANK(P24,$P$14:$P$48)+COUNTIF($P$14:P24,P24)-1</f>
        <v>5</v>
      </c>
      <c r="R24" s="40">
        <v>9</v>
      </c>
    </row>
    <row r="25" spans="1:18" ht="14.5">
      <c r="C25" s="213" t="s">
        <v>1765</v>
      </c>
      <c r="D25" s="40" t="s">
        <v>11</v>
      </c>
      <c r="E25" s="206">
        <f>'Input Sheet'!B17</f>
        <v>50</v>
      </c>
      <c r="F25" s="207">
        <f t="shared" si="1"/>
        <v>0.19011406844106463</v>
      </c>
      <c r="G25" s="206">
        <f>'Input Sheet'!C17</f>
        <v>5238</v>
      </c>
      <c r="H25" s="207">
        <f t="shared" si="2"/>
        <v>3.4499565297573573E-2</v>
      </c>
      <c r="I25" s="207">
        <f t="shared" si="3"/>
        <v>9.5456281023291335E-3</v>
      </c>
      <c r="J25" s="190">
        <f t="shared" si="4"/>
        <v>13.827539138381201</v>
      </c>
      <c r="K25" s="208">
        <f t="shared" si="5"/>
        <v>551.06221426632226</v>
      </c>
      <c r="P25" s="1">
        <f t="shared" ca="1" si="0"/>
        <v>551.06306032050293</v>
      </c>
      <c r="Q25" s="176">
        <f ca="1">RANK(P25,$P$14:$P$48)+COUNTIF($P$14:P25,P25)-1</f>
        <v>2</v>
      </c>
      <c r="R25" s="40">
        <v>10</v>
      </c>
    </row>
    <row r="26" spans="1:18" ht="14.5">
      <c r="C26" s="213" t="s">
        <v>1766</v>
      </c>
      <c r="D26" s="40" t="s">
        <v>12</v>
      </c>
      <c r="E26" s="206">
        <f>'Input Sheet'!B18</f>
        <v>20</v>
      </c>
      <c r="F26" s="207">
        <f t="shared" si="1"/>
        <v>7.6045627376425853E-2</v>
      </c>
      <c r="G26" s="206">
        <f>'Input Sheet'!C18</f>
        <v>2655</v>
      </c>
      <c r="H26" s="207">
        <f t="shared" si="2"/>
        <v>1.7486893063203099E-2</v>
      </c>
      <c r="I26" s="207">
        <f t="shared" si="3"/>
        <v>7.5329566854990581E-3</v>
      </c>
      <c r="J26" s="190">
        <f t="shared" si="4"/>
        <v>7.2450944606356664</v>
      </c>
      <c r="K26" s="208">
        <f t="shared" si="5"/>
        <v>434.87214739389771</v>
      </c>
      <c r="P26" s="1">
        <f t="shared" ca="1" si="0"/>
        <v>434.87280214423964</v>
      </c>
      <c r="Q26" s="176">
        <f ca="1">RANK(P26,$P$14:$P$48)+COUNTIF($P$14:P26,P26)-1</f>
        <v>3</v>
      </c>
      <c r="R26" s="40">
        <v>11</v>
      </c>
    </row>
    <row r="27" spans="1:18" ht="14.5">
      <c r="C27" s="213" t="s">
        <v>1767</v>
      </c>
      <c r="D27" s="40" t="s">
        <v>13</v>
      </c>
      <c r="E27" s="206">
        <f>'Input Sheet'!B19</f>
        <v>7</v>
      </c>
      <c r="F27" s="207">
        <f t="shared" si="1"/>
        <v>2.6615969581749048E-2</v>
      </c>
      <c r="G27" s="206">
        <f>'Input Sheet'!C19</f>
        <v>2709</v>
      </c>
      <c r="H27" s="207">
        <f t="shared" si="2"/>
        <v>1.7842558684827568E-2</v>
      </c>
      <c r="I27" s="207">
        <f t="shared" si="3"/>
        <v>2.5839793281653748E-3</v>
      </c>
      <c r="J27" s="190">
        <f t="shared" si="4"/>
        <v>1.0747989199420398</v>
      </c>
      <c r="K27" s="208">
        <f t="shared" si="5"/>
        <v>149.17125986186025</v>
      </c>
      <c r="P27" s="1">
        <f t="shared" ca="1" si="0"/>
        <v>149.17222666261671</v>
      </c>
      <c r="Q27" s="176">
        <f ca="1">RANK(P27,$P$14:$P$48)+COUNTIF($P$14:P27,P27)-1</f>
        <v>10</v>
      </c>
      <c r="R27" s="40">
        <v>12</v>
      </c>
    </row>
    <row r="28" spans="1:18" ht="14.5">
      <c r="C28" s="213" t="s">
        <v>1768</v>
      </c>
      <c r="D28" s="40" t="s">
        <v>14</v>
      </c>
      <c r="E28" s="206">
        <f>'Input Sheet'!B20</f>
        <v>1</v>
      </c>
      <c r="F28" s="207">
        <f t="shared" si="1"/>
        <v>3.8022813688212928E-3</v>
      </c>
      <c r="G28" s="206">
        <f>'Input Sheet'!C20</f>
        <v>3938</v>
      </c>
      <c r="H28" s="207">
        <f t="shared" si="2"/>
        <v>2.5937244776984482E-2</v>
      </c>
      <c r="I28" s="207">
        <f t="shared" si="3"/>
        <v>2.5393600812595224E-4</v>
      </c>
      <c r="J28" s="190">
        <f t="shared" si="4"/>
        <v>-2.258402227220349</v>
      </c>
      <c r="K28" s="208">
        <f t="shared" si="5"/>
        <v>14.659542297242236</v>
      </c>
      <c r="P28" s="1">
        <f t="shared" ca="1" si="0"/>
        <v>14.659828853812924</v>
      </c>
      <c r="Q28" s="176">
        <f ca="1">RANK(P28,$P$14:$P$48)+COUNTIF($P$14:P28,P28)-1</f>
        <v>16</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19</v>
      </c>
      <c r="F31" s="207">
        <f>IF($E$51=0,0,E31/$E$51)</f>
        <v>7.2243346007604556E-2</v>
      </c>
      <c r="G31" s="206">
        <f>'Input Sheet'!C21</f>
        <v>6104</v>
      </c>
      <c r="H31" s="207">
        <f>IF($G$51=0,0,G31/$G$51)</f>
        <v>4.020338804436599E-2</v>
      </c>
      <c r="I31" s="207">
        <f>IF(G31&gt;0,E31/G31,0)</f>
        <v>3.1127129750982961E-3</v>
      </c>
      <c r="J31" s="190">
        <f>IF(AND((SQRT((H31*(1-H31))/$E$51))&gt;0, $E$51&gt;0),(F31-H31)/(SQRT((H31*(1-H31))/$E$51)),0)</f>
        <v>2.6451413138049578</v>
      </c>
      <c r="K31" s="208">
        <f>IF(AND(I31&gt;0,$I$51&gt;0),F31/H31*100,0)</f>
        <v>179.6946713244198</v>
      </c>
      <c r="P31" s="1">
        <f t="shared" ca="1" si="0"/>
        <v>179.69523914904764</v>
      </c>
      <c r="Q31" s="176">
        <f ca="1">RANK(P31,$P$14:$P$48)+COUNTIF($P$14:P31,P31)-1</f>
        <v>8</v>
      </c>
      <c r="R31" s="40">
        <v>14</v>
      </c>
    </row>
    <row r="32" spans="1:18" ht="14.5">
      <c r="C32" s="213" t="s">
        <v>1771</v>
      </c>
      <c r="D32" s="40" t="s">
        <v>17</v>
      </c>
      <c r="E32" s="206">
        <f>'Input Sheet'!B22</f>
        <v>15</v>
      </c>
      <c r="F32" s="207">
        <f>IF($E$51=0,0,E32/$E$51)</f>
        <v>5.7034220532319393E-2</v>
      </c>
      <c r="G32" s="206">
        <f>'Input Sheet'!C22</f>
        <v>6716</v>
      </c>
      <c r="H32" s="207">
        <f>IF($G$51=0,0,G32/$G$51)</f>
        <v>4.4234265089443316E-2</v>
      </c>
      <c r="I32" s="207">
        <f>IF(G32&gt;0,E32/G32,0)</f>
        <v>2.2334723049434188E-3</v>
      </c>
      <c r="J32" s="190">
        <f>IF(AND((SQRT((H32*(1-H32))/$E$51))&gt;0, $E$51&gt;0),(F32-H32)/(SQRT((H32*(1-H32))/$E$51)),0)</f>
        <v>1.0095578165027135</v>
      </c>
      <c r="K32" s="208">
        <f>IF(AND(I32&gt;0,$I$51&gt;0),F32/H32*100,0)</f>
        <v>128.9367426292583</v>
      </c>
      <c r="P32" s="1">
        <f t="shared" ca="1" si="0"/>
        <v>128.93676030784837</v>
      </c>
      <c r="Q32" s="176">
        <f ca="1">RANK(P32,$P$14:$P$48)+COUNTIF($P$14:P32,P32)-1</f>
        <v>11</v>
      </c>
      <c r="R32" s="40">
        <v>15</v>
      </c>
    </row>
    <row r="33" spans="1:18" ht="14.5">
      <c r="C33" s="213" t="s">
        <v>1772</v>
      </c>
      <c r="D33" s="40" t="s">
        <v>18</v>
      </c>
      <c r="E33" s="206">
        <f>'Input Sheet'!B23</f>
        <v>1</v>
      </c>
      <c r="F33" s="207">
        <f>IF($E$51=0,0,E33/$E$51)</f>
        <v>3.8022813688212928E-3</v>
      </c>
      <c r="G33" s="206">
        <f>'Input Sheet'!C23</f>
        <v>9356</v>
      </c>
      <c r="H33" s="207">
        <f>IF($G$51=0,0,G33/$G$51)</f>
        <v>6.1622362146639617E-2</v>
      </c>
      <c r="I33" s="207">
        <f>IF(G33&gt;0,E33/G33,0)</f>
        <v>1.0688328345446772E-4</v>
      </c>
      <c r="J33" s="190">
        <f>IF(AND((SQRT((H33*(1-H33))/$E$51))&gt;0, $E$51&gt;0),(F33-H33)/(SQRT((H33*(1-H33))/$E$51)),0)</f>
        <v>-3.8994070494847395</v>
      </c>
      <c r="K33" s="208">
        <f>IF(AND(I33&gt;0,$I$51&gt;0),F33/H33*100,0)</f>
        <v>6.170294737766131</v>
      </c>
      <c r="P33" s="1">
        <f t="shared" ca="1" si="0"/>
        <v>6.1705443014826589</v>
      </c>
      <c r="Q33" s="176">
        <f ca="1">RANK(P33,$P$14:$P$48)+COUNTIF($P$14:P33,P33)-1</f>
        <v>18</v>
      </c>
      <c r="R33" s="40">
        <v>16</v>
      </c>
    </row>
    <row r="34" spans="1:18" ht="14.5">
      <c r="C34" s="213" t="s">
        <v>1773</v>
      </c>
      <c r="D34" s="40" t="s">
        <v>19</v>
      </c>
      <c r="E34" s="206">
        <f>'Input Sheet'!B24</f>
        <v>19</v>
      </c>
      <c r="F34" s="207">
        <f>IF($E$51=0,0,E34/$E$51)</f>
        <v>7.2243346007604556E-2</v>
      </c>
      <c r="G34" s="206">
        <f>'Input Sheet'!C24</f>
        <v>11016</v>
      </c>
      <c r="H34" s="207">
        <f>IF($G$51=0,0,G34/$G$51)</f>
        <v>7.255578681139184E-2</v>
      </c>
      <c r="I34" s="207">
        <f>IF(G34&gt;0,E34/G34,0)</f>
        <v>1.7247639796659404E-3</v>
      </c>
      <c r="J34" s="190">
        <f>IF(AND((SQRT((H34*(1-H34))/$E$51))&gt;0, $E$51&gt;0),(F34-H34)/(SQRT((H34*(1-H34))/$E$51)),0)</f>
        <v>-1.9532853587437376E-2</v>
      </c>
      <c r="K34" s="208">
        <f>IF(AND(I34&gt;0,$I$51&gt;0),F34/H34*100,0)</f>
        <v>99.569378518905083</v>
      </c>
      <c r="P34" s="1">
        <f t="shared" ca="1" si="0"/>
        <v>99.56966908583469</v>
      </c>
      <c r="Q34" s="176">
        <f ca="1">RANK(P34,$P$14:$P$48)+COUNTIF($P$14:P34,P34)-1</f>
        <v>13</v>
      </c>
      <c r="R34" s="40">
        <v>17</v>
      </c>
    </row>
    <row r="35" spans="1:18" ht="14.5">
      <c r="C35" s="213" t="s">
        <v>1774</v>
      </c>
      <c r="D35" s="40" t="s">
        <v>20</v>
      </c>
      <c r="E35" s="206">
        <f>'Input Sheet'!B25</f>
        <v>0</v>
      </c>
      <c r="F35" s="207">
        <f>IF($E$51=0,0,E35/$E$51)</f>
        <v>0</v>
      </c>
      <c r="G35" s="206">
        <f>'Input Sheet'!C25</f>
        <v>57</v>
      </c>
      <c r="H35" s="207">
        <f>IF($G$51=0,0,G35/$G$51)</f>
        <v>3.7542482282582924E-4</v>
      </c>
      <c r="I35" s="207">
        <f>IF(G35&gt;0,E35/G35,0)</f>
        <v>0</v>
      </c>
      <c r="J35" s="190">
        <f>IF(AND((SQRT((H35*(1-H35))/$E$51))&gt;0, $E$51&gt;0),(F35-H35)/(SQRT((H35*(1-H35))/$E$51)),0)</f>
        <v>-0.31428301026863709</v>
      </c>
      <c r="K35" s="208">
        <f>IF(AND(I35&gt;0,$I$51&gt;0),F35/H35*100,0)</f>
        <v>0</v>
      </c>
      <c r="P35" s="1">
        <f t="shared" ca="1" si="0"/>
        <v>3.4540683150748275E-4</v>
      </c>
      <c r="Q35" s="176">
        <f ca="1">RANK(P35,$P$14:$P$48)+COUNTIF($P$14:P35,P35)-1</f>
        <v>22</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0</v>
      </c>
      <c r="F38" s="207">
        <f t="shared" ref="F38:F44" si="6">IF($E$51=0,0,E38/$E$51)</f>
        <v>0</v>
      </c>
      <c r="G38" s="206">
        <f>'Input Sheet'!C26</f>
        <v>21269</v>
      </c>
      <c r="H38" s="207">
        <f t="shared" ref="H38:H44" si="7">IF($G$51=0,0,G38/$G$51)</f>
        <v>0.14008615011723793</v>
      </c>
      <c r="I38" s="207">
        <f t="shared" ref="I38:I44" si="8">IF(G38&gt;0,E38/G38,0)</f>
        <v>0</v>
      </c>
      <c r="J38" s="190">
        <f t="shared" ref="J38:J44" si="9">IF(AND((SQRT((H38*(1-H38))/$E$51))&gt;0, $E$51&gt;0),(F38-H38)/(SQRT((H38*(1-H38))/$E$51)),0)</f>
        <v>-6.5455779984800486</v>
      </c>
      <c r="K38" s="208">
        <f t="shared" ref="K38:K44" si="10">IF(AND(I38&gt;0,$I$51&gt;0),F38/H38*100,0)</f>
        <v>0</v>
      </c>
      <c r="P38" s="1">
        <f t="shared" ca="1" si="0"/>
        <v>5.5202861423020336E-5</v>
      </c>
      <c r="Q38" s="176">
        <f ca="1">RANK(P38,$P$14:$P$48)+COUNTIF($P$14:P38,P38)-1</f>
        <v>25</v>
      </c>
      <c r="R38" s="40">
        <v>19</v>
      </c>
    </row>
    <row r="39" spans="1:18" ht="14.5">
      <c r="C39" s="213" t="s">
        <v>1777</v>
      </c>
      <c r="D39" s="40" t="s">
        <v>23</v>
      </c>
      <c r="E39" s="206">
        <f>'Input Sheet'!B27</f>
        <v>0</v>
      </c>
      <c r="F39" s="207">
        <f t="shared" si="6"/>
        <v>0</v>
      </c>
      <c r="G39" s="206">
        <f>'Input Sheet'!C27</f>
        <v>11244</v>
      </c>
      <c r="H39" s="207">
        <f t="shared" si="7"/>
        <v>7.405748610269515E-2</v>
      </c>
      <c r="I39" s="207">
        <f t="shared" si="8"/>
        <v>0</v>
      </c>
      <c r="J39" s="190">
        <f t="shared" si="9"/>
        <v>-4.5863832713782875</v>
      </c>
      <c r="K39" s="208">
        <f t="shared" si="10"/>
        <v>0</v>
      </c>
      <c r="P39" s="1">
        <f t="shared" ca="1" si="0"/>
        <v>1.970155110788352E-6</v>
      </c>
      <c r="Q39" s="176">
        <f ca="1">RANK(P39,$P$14:$P$48)+COUNTIF($P$14:P39,P39)-1</f>
        <v>27</v>
      </c>
      <c r="R39" s="40">
        <v>20</v>
      </c>
    </row>
    <row r="40" spans="1:18" ht="14.5">
      <c r="C40" s="213" t="s">
        <v>1778</v>
      </c>
      <c r="D40" s="40" t="s">
        <v>24</v>
      </c>
      <c r="E40" s="206">
        <f>'Input Sheet'!B28</f>
        <v>0</v>
      </c>
      <c r="F40" s="207">
        <f t="shared" si="6"/>
        <v>0</v>
      </c>
      <c r="G40" s="206">
        <f>'Input Sheet'!C28</f>
        <v>2716</v>
      </c>
      <c r="H40" s="207">
        <f t="shared" si="7"/>
        <v>1.788866348763074E-2</v>
      </c>
      <c r="I40" s="207">
        <f t="shared" si="8"/>
        <v>0</v>
      </c>
      <c r="J40" s="190">
        <f t="shared" si="9"/>
        <v>-2.1887011161375969</v>
      </c>
      <c r="K40" s="208">
        <f t="shared" si="10"/>
        <v>0</v>
      </c>
      <c r="P40" s="1">
        <f t="shared" ca="1" si="0"/>
        <v>3.5650541245453105E-4</v>
      </c>
      <c r="Q40" s="176">
        <f ca="1">RANK(P40,$P$14:$P$48)+COUNTIF($P$14:P40,P40)-1</f>
        <v>21</v>
      </c>
      <c r="R40" s="40">
        <v>21</v>
      </c>
    </row>
    <row r="41" spans="1:18" ht="14.5">
      <c r="C41" s="213" t="s">
        <v>1779</v>
      </c>
      <c r="D41" s="40" t="s">
        <v>25</v>
      </c>
      <c r="E41" s="206">
        <f>'Input Sheet'!B29</f>
        <v>0</v>
      </c>
      <c r="F41" s="207">
        <f t="shared" si="6"/>
        <v>0</v>
      </c>
      <c r="G41" s="206">
        <f>'Input Sheet'!C29</f>
        <v>667</v>
      </c>
      <c r="H41" s="207">
        <f t="shared" si="7"/>
        <v>4.3931290671022473E-3</v>
      </c>
      <c r="I41" s="207">
        <f t="shared" si="8"/>
        <v>0</v>
      </c>
      <c r="J41" s="190">
        <f t="shared" si="9"/>
        <v>-1.0772609395925721</v>
      </c>
      <c r="K41" s="208">
        <f t="shared" si="10"/>
        <v>0</v>
      </c>
      <c r="P41" s="1">
        <f t="shared" ca="1" si="0"/>
        <v>1.5074468923180319E-4</v>
      </c>
      <c r="Q41" s="176">
        <f ca="1">RANK(P41,$P$14:$P$48)+COUNTIF($P$14:P41,P41)-1</f>
        <v>24</v>
      </c>
      <c r="R41" s="40">
        <v>22</v>
      </c>
    </row>
    <row r="42" spans="1:18" ht="14.5">
      <c r="C42" s="213" t="s">
        <v>1780</v>
      </c>
      <c r="D42" s="40" t="s">
        <v>26</v>
      </c>
      <c r="E42" s="206">
        <f>'Input Sheet'!B30</f>
        <v>1</v>
      </c>
      <c r="F42" s="207">
        <f t="shared" si="6"/>
        <v>3.8022813688212928E-3</v>
      </c>
      <c r="G42" s="206">
        <f>'Input Sheet'!C30</f>
        <v>6358</v>
      </c>
      <c r="H42" s="207">
        <f t="shared" si="7"/>
        <v>4.1876333746081094E-2</v>
      </c>
      <c r="I42" s="207">
        <f t="shared" si="8"/>
        <v>1.5728216420257942E-4</v>
      </c>
      <c r="J42" s="190">
        <f t="shared" si="9"/>
        <v>-3.0825623326213374</v>
      </c>
      <c r="K42" s="208">
        <f t="shared" si="10"/>
        <v>9.0797857135168165</v>
      </c>
      <c r="P42" s="1">
        <f t="shared" ca="1" si="0"/>
        <v>9.0802333929159378</v>
      </c>
      <c r="Q42" s="176">
        <f ca="1">RANK(P42,$P$14:$P$48)+COUNTIF($P$14:P42,P42)-1</f>
        <v>17</v>
      </c>
      <c r="R42" s="40">
        <v>23</v>
      </c>
    </row>
    <row r="43" spans="1:18" ht="14.5">
      <c r="C43" s="213" t="s">
        <v>1781</v>
      </c>
      <c r="D43" s="40" t="s">
        <v>27</v>
      </c>
      <c r="E43" s="206">
        <f>'Input Sheet'!B31</f>
        <v>0</v>
      </c>
      <c r="F43" s="207">
        <f t="shared" si="6"/>
        <v>0</v>
      </c>
      <c r="G43" s="206">
        <f>'Input Sheet'!C31</f>
        <v>11759</v>
      </c>
      <c r="H43" s="207">
        <f t="shared" si="7"/>
        <v>7.7449482308928522E-2</v>
      </c>
      <c r="I43" s="207">
        <f t="shared" si="8"/>
        <v>0</v>
      </c>
      <c r="J43" s="190">
        <f t="shared" si="9"/>
        <v>-4.6988551283973727</v>
      </c>
      <c r="K43" s="208">
        <f t="shared" si="10"/>
        <v>0</v>
      </c>
      <c r="P43" s="1">
        <f t="shared" ca="1" si="0"/>
        <v>6.811087175039737E-4</v>
      </c>
      <c r="Q43" s="176">
        <f ca="1">RANK(P43,$P$14:$P$48)+COUNTIF($P$14:P43,P43)-1</f>
        <v>19</v>
      </c>
      <c r="R43" s="40">
        <v>24</v>
      </c>
    </row>
    <row r="44" spans="1:18" ht="14.5">
      <c r="C44" s="213" t="s">
        <v>1782</v>
      </c>
      <c r="D44" s="40" t="s">
        <v>28</v>
      </c>
      <c r="E44" s="206">
        <f>'Input Sheet'!B32</f>
        <v>0</v>
      </c>
      <c r="F44" s="207">
        <f t="shared" si="6"/>
        <v>0</v>
      </c>
      <c r="G44" s="206">
        <f>'Input Sheet'!C32</f>
        <v>8487</v>
      </c>
      <c r="H44" s="207">
        <f t="shared" si="7"/>
        <v>5.5898780198645838E-2</v>
      </c>
      <c r="I44" s="207">
        <f t="shared" si="8"/>
        <v>0</v>
      </c>
      <c r="J44" s="190">
        <f t="shared" si="9"/>
        <v>-3.9461152071313026</v>
      </c>
      <c r="K44" s="208">
        <f t="shared" si="10"/>
        <v>0</v>
      </c>
      <c r="P44" s="1">
        <f t="shared" ca="1" si="0"/>
        <v>4.6678915171657121E-5</v>
      </c>
      <c r="Q44" s="176">
        <f ca="1">RANK(P44,$P$14:$P$48)+COUNTIF($P$14:P44,P44)-1</f>
        <v>26</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71</v>
      </c>
      <c r="H47" s="207">
        <f>IF($G$51=0,0,G47/$G$51)</f>
        <v>4.6763442843217323E-4</v>
      </c>
      <c r="I47" s="207">
        <f>IF(G47&gt;0,E47/G47,0)</f>
        <v>0</v>
      </c>
      <c r="J47" s="190">
        <f>IF(AND((SQRT((H47*(1-H47))/$E$51))&gt;0, $E$51&gt;0),(F47-H47)/(SQRT((H47*(1-H47))/$E$51)),0)</f>
        <v>-0.35077827033696918</v>
      </c>
      <c r="K47" s="208">
        <f>IF(AND(I47&gt;0,$I$51&gt;0),F47/H47*100,0)</f>
        <v>0</v>
      </c>
      <c r="P47" s="1">
        <f t="shared" ca="1" si="0"/>
        <v>5.3942114064902801E-4</v>
      </c>
      <c r="Q47" s="176">
        <f ca="1">RANK(P47,$P$14:$P$48)+COUNTIF($P$14:P47,P47)-1</f>
        <v>20</v>
      </c>
      <c r="R47" s="40">
        <v>60</v>
      </c>
    </row>
    <row r="48" spans="1:18" ht="14.5">
      <c r="C48" s="205" t="s">
        <v>1785</v>
      </c>
      <c r="D48" s="40" t="s">
        <v>1786</v>
      </c>
      <c r="E48" s="206">
        <f>'Input Sheet'!B34</f>
        <v>2</v>
      </c>
      <c r="F48" s="207">
        <f>IF($E$51=0,0,E48/$E$51)</f>
        <v>7.6045627376425855E-3</v>
      </c>
      <c r="G48" s="206">
        <f>'Input Sheet'!C34</f>
        <v>339</v>
      </c>
      <c r="H48" s="207">
        <f>IF($G$51=0,0,G48/$G$51)</f>
        <v>2.2327897357536158E-3</v>
      </c>
      <c r="I48" s="207">
        <f>IF(G48&gt;0,E48/G48,0)</f>
        <v>5.8997050147492625E-3</v>
      </c>
      <c r="J48" s="190">
        <f>IF(AND((SQRT((H48*(1-H48))/$E$51))&gt;0, $E$51&gt;0),(F48-H48)/(SQRT((H48*(1-H48))/$E$51)),0)</f>
        <v>1.8456825198402529</v>
      </c>
      <c r="K48" s="208">
        <f>IF(AND(I48&gt;0,$I$51&gt;0),F48/H48*100,0)</f>
        <v>340.58570835716773</v>
      </c>
      <c r="P48" s="1">
        <f t="shared" ca="1" si="0"/>
        <v>340.58595527672048</v>
      </c>
      <c r="Q48" s="176">
        <f ca="1">RANK(P48,$P$14:$P$48)+COUNTIF($P$14:P48,P48)-1</f>
        <v>4</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263</v>
      </c>
      <c r="F51" s="42"/>
      <c r="G51" s="220">
        <f>SUM(G14:G48)</f>
        <v>151828</v>
      </c>
      <c r="H51" s="17"/>
      <c r="I51" s="221">
        <f>IF(G51&gt;0,E51/G51,0)</f>
        <v>1.732223305319177E-3</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35DD4-D3DE-438C-8588-C4345E028AD3}">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8</v>
      </c>
      <c r="C13" s="226" t="str">
        <f ca="1">INDEX('Wellbeing Acorn Type'!$C$14:$C$48,'Type Sorted'!B13)</f>
        <v>2.6</v>
      </c>
      <c r="D13" s="40" t="str">
        <f ca="1">INDEX('Wellbeing Acorn Type'!D$14:D$48,'Type Sorted'!$B13)</f>
        <v>Dangerous Dependencies</v>
      </c>
      <c r="E13" s="40"/>
      <c r="F13" s="40"/>
      <c r="G13" s="40"/>
      <c r="H13" s="40"/>
      <c r="I13" s="40"/>
      <c r="J13" s="40"/>
      <c r="K13" s="40"/>
      <c r="L13" s="40"/>
      <c r="M13" s="40"/>
      <c r="N13" s="40"/>
      <c r="O13" s="40"/>
      <c r="P13" s="206">
        <f ca="1">INDEX('Wellbeing Acorn Type'!E$14:E$48,'Type Sorted'!$B13)</f>
        <v>27</v>
      </c>
      <c r="Q13" s="207">
        <f ca="1">INDEX('Wellbeing Acorn Type'!F$14:F$48,'Type Sorted'!$B13)</f>
        <v>0.10266159695817491</v>
      </c>
      <c r="R13" s="206">
        <f ca="1">INDEX('Wellbeing Acorn Type'!G$14:G$48,'Type Sorted'!$B13)</f>
        <v>1632</v>
      </c>
      <c r="S13" s="207">
        <f ca="1">INDEX('Wellbeing Acorn Type'!H$14:H$48,'Type Sorted'!$B13)</f>
        <v>1.0749005453539531E-2</v>
      </c>
      <c r="T13" s="207">
        <f ca="1">INDEX('Wellbeing Acorn Type'!I$14:I$48,'Type Sorted'!$B13)</f>
        <v>1.6544117647058824E-2</v>
      </c>
      <c r="U13" s="227">
        <f ca="1">INDEX('Wellbeing Acorn Type'!J$14:J$48,'Type Sorted'!$B13)</f>
        <v>14.454913468630256</v>
      </c>
      <c r="V13" s="208">
        <f ca="1">INDEX('Wellbeing Acorn Type'!K$14:K$48,'Type Sorted'!$B13)</f>
        <v>955.07995974055029</v>
      </c>
      <c r="W13" s="208"/>
    </row>
    <row r="14" spans="1:28" ht="20.149999999999999" customHeight="1">
      <c r="A14" s="225">
        <v>2</v>
      </c>
      <c r="B14" s="225">
        <f ca="1">MATCH(A14,'Wellbeing Acorn Type'!$Q$14:$Q$48,0)</f>
        <v>12</v>
      </c>
      <c r="C14" s="226" t="str">
        <f ca="1">INDEX('Wellbeing Acorn Type'!$C$14:$C$48,'Type Sorted'!B14)</f>
        <v>2.10</v>
      </c>
      <c r="D14" s="40" t="str">
        <f ca="1">INDEX('Wellbeing Acorn Type'!D$14:D$48,'Type Sorted'!$B14)</f>
        <v>Respiratory Risks</v>
      </c>
      <c r="E14" s="40"/>
      <c r="F14" s="40"/>
      <c r="G14" s="40"/>
      <c r="H14" s="40"/>
      <c r="I14" s="40"/>
      <c r="J14" s="40"/>
      <c r="K14" s="40"/>
      <c r="L14" s="40"/>
      <c r="M14" s="40"/>
      <c r="N14" s="40"/>
      <c r="O14" s="40"/>
      <c r="P14" s="206">
        <f ca="1">INDEX('Wellbeing Acorn Type'!E$14:E$48,'Type Sorted'!$B14)</f>
        <v>50</v>
      </c>
      <c r="Q14" s="207">
        <f ca="1">INDEX('Wellbeing Acorn Type'!F$14:F$48,'Type Sorted'!$B14)</f>
        <v>0.19011406844106463</v>
      </c>
      <c r="R14" s="206">
        <f ca="1">INDEX('Wellbeing Acorn Type'!G$14:G$48,'Type Sorted'!$B14)</f>
        <v>5238</v>
      </c>
      <c r="S14" s="207">
        <f ca="1">INDEX('Wellbeing Acorn Type'!H$14:H$48,'Type Sorted'!$B14)</f>
        <v>3.4499565297573573E-2</v>
      </c>
      <c r="T14" s="207">
        <f ca="1">INDEX('Wellbeing Acorn Type'!I$14:I$48,'Type Sorted'!$B14)</f>
        <v>9.5456281023291335E-3</v>
      </c>
      <c r="U14" s="227">
        <f ca="1">INDEX('Wellbeing Acorn Type'!J$14:J$48,'Type Sorted'!$B14)</f>
        <v>13.827539138381201</v>
      </c>
      <c r="V14" s="208">
        <f ca="1">INDEX('Wellbeing Acorn Type'!K$14:K$48,'Type Sorted'!$B14)</f>
        <v>551.06221426632226</v>
      </c>
      <c r="W14" s="208"/>
    </row>
    <row r="15" spans="1:28" ht="20.149999999999999" customHeight="1">
      <c r="A15" s="225">
        <v>3</v>
      </c>
      <c r="B15" s="225">
        <f ca="1">MATCH(A15,'Wellbeing Acorn Type'!$Q$14:$Q$48,0)</f>
        <v>13</v>
      </c>
      <c r="C15" s="226" t="str">
        <f ca="1">INDEX('Wellbeing Acorn Type'!$C$14:$C$48,'Type Sorted'!B15)</f>
        <v>2.11</v>
      </c>
      <c r="D15" s="40" t="str">
        <f ca="1">INDEX('Wellbeing Acorn Type'!D$14:D$48,'Type Sorted'!$B15)</f>
        <v>Anxious Adversity</v>
      </c>
      <c r="E15" s="40"/>
      <c r="F15" s="40"/>
      <c r="G15" s="40"/>
      <c r="H15" s="40"/>
      <c r="I15" s="40"/>
      <c r="J15" s="40"/>
      <c r="K15" s="40"/>
      <c r="L15" s="40"/>
      <c r="M15" s="40"/>
      <c r="N15" s="40"/>
      <c r="O15" s="40"/>
      <c r="P15" s="206">
        <f ca="1">INDEX('Wellbeing Acorn Type'!E$14:E$48,'Type Sorted'!$B15)</f>
        <v>20</v>
      </c>
      <c r="Q15" s="207">
        <f ca="1">INDEX('Wellbeing Acorn Type'!F$14:F$48,'Type Sorted'!$B15)</f>
        <v>7.6045627376425853E-2</v>
      </c>
      <c r="R15" s="206">
        <f ca="1">INDEX('Wellbeing Acorn Type'!G$14:G$48,'Type Sorted'!$B15)</f>
        <v>2655</v>
      </c>
      <c r="S15" s="207">
        <f ca="1">INDEX('Wellbeing Acorn Type'!H$14:H$48,'Type Sorted'!$B15)</f>
        <v>1.7486893063203099E-2</v>
      </c>
      <c r="T15" s="207">
        <f ca="1">INDEX('Wellbeing Acorn Type'!I$14:I$48,'Type Sorted'!$B15)</f>
        <v>7.5329566854990581E-3</v>
      </c>
      <c r="U15" s="227">
        <f ca="1">INDEX('Wellbeing Acorn Type'!J$14:J$48,'Type Sorted'!$B15)</f>
        <v>7.2450944606356664</v>
      </c>
      <c r="V15" s="208">
        <f ca="1">INDEX('Wellbeing Acorn Type'!K$14:K$48,'Type Sorted'!$B15)</f>
        <v>434.87214739389771</v>
      </c>
      <c r="W15" s="208"/>
    </row>
    <row r="16" spans="1:28" ht="20.149999999999999" customHeight="1">
      <c r="A16" s="225">
        <v>4</v>
      </c>
      <c r="B16" s="225">
        <f ca="1">MATCH(A16,'Wellbeing Acorn Type'!$Q$14:$Q$48,0)</f>
        <v>35</v>
      </c>
      <c r="C16" s="226" t="str">
        <f ca="1">INDEX('Wellbeing Acorn Type'!$C$14:$C$48,'Type Sorted'!B16)</f>
        <v>61</v>
      </c>
      <c r="D16" s="40" t="str">
        <f ca="1">INDEX('Wellbeing Acorn Type'!D$14:D$48,'Type Sorted'!$B16)</f>
        <v>Inactive Communal Population</v>
      </c>
      <c r="E16" s="40"/>
      <c r="F16" s="40"/>
      <c r="G16" s="40"/>
      <c r="H16" s="40"/>
      <c r="I16" s="40"/>
      <c r="J16" s="40"/>
      <c r="K16" s="40"/>
      <c r="L16" s="40"/>
      <c r="M16" s="40"/>
      <c r="N16" s="40"/>
      <c r="O16" s="40"/>
      <c r="P16" s="206">
        <f ca="1">INDEX('Wellbeing Acorn Type'!E$14:E$48,'Type Sorted'!$B16)</f>
        <v>2</v>
      </c>
      <c r="Q16" s="207">
        <f ca="1">INDEX('Wellbeing Acorn Type'!F$14:F$48,'Type Sorted'!$B16)</f>
        <v>7.6045627376425855E-3</v>
      </c>
      <c r="R16" s="206">
        <f ca="1">INDEX('Wellbeing Acorn Type'!G$14:G$48,'Type Sorted'!$B16)</f>
        <v>339</v>
      </c>
      <c r="S16" s="207">
        <f ca="1">INDEX('Wellbeing Acorn Type'!H$14:H$48,'Type Sorted'!$B16)</f>
        <v>2.2327897357536158E-3</v>
      </c>
      <c r="T16" s="207">
        <f ca="1">INDEX('Wellbeing Acorn Type'!I$14:I$48,'Type Sorted'!$B16)</f>
        <v>5.8997050147492625E-3</v>
      </c>
      <c r="U16" s="227">
        <f ca="1">INDEX('Wellbeing Acorn Type'!J$14:J$48,'Type Sorted'!$B16)</f>
        <v>1.8456825198402529</v>
      </c>
      <c r="V16" s="208">
        <f ca="1">INDEX('Wellbeing Acorn Type'!K$14:K$48,'Type Sorted'!$B16)</f>
        <v>340.58570835716773</v>
      </c>
      <c r="W16" s="208"/>
    </row>
    <row r="17" spans="1:23" ht="20.149999999999999" customHeight="1">
      <c r="A17" s="225">
        <v>5</v>
      </c>
      <c r="B17" s="225">
        <f ca="1">MATCH(A17,'Wellbeing Acorn Type'!$Q$14:$Q$48,0)</f>
        <v>11</v>
      </c>
      <c r="C17" s="226" t="str">
        <f ca="1">INDEX('Wellbeing Acorn Type'!$C$14:$C$48,'Type Sorted'!B17)</f>
        <v>2.9</v>
      </c>
      <c r="D17" s="40" t="str">
        <f ca="1">INDEX('Wellbeing Acorn Type'!D$14:D$48,'Type Sorted'!$B17)</f>
        <v>Everyday Excesses</v>
      </c>
      <c r="E17" s="40"/>
      <c r="F17" s="40"/>
      <c r="G17" s="40"/>
      <c r="H17" s="40"/>
      <c r="I17" s="40"/>
      <c r="J17" s="40"/>
      <c r="K17" s="40"/>
      <c r="L17" s="40"/>
      <c r="M17" s="40"/>
      <c r="N17" s="40"/>
      <c r="O17" s="40"/>
      <c r="P17" s="206">
        <f ca="1">INDEX('Wellbeing Acorn Type'!E$14:E$48,'Type Sorted'!$B17)</f>
        <v>38</v>
      </c>
      <c r="Q17" s="207">
        <f ca="1">INDEX('Wellbeing Acorn Type'!F$14:F$48,'Type Sorted'!$B17)</f>
        <v>0.14448669201520911</v>
      </c>
      <c r="R17" s="206">
        <f ca="1">INDEX('Wellbeing Acorn Type'!G$14:G$48,'Type Sorted'!$B17)</f>
        <v>7561</v>
      </c>
      <c r="S17" s="207">
        <f ca="1">INDEX('Wellbeing Acorn Type'!H$14:H$48,'Type Sorted'!$B17)</f>
        <v>4.9799773427826224E-2</v>
      </c>
      <c r="T17" s="207">
        <f ca="1">INDEX('Wellbeing Acorn Type'!I$14:I$48,'Type Sorted'!$B17)</f>
        <v>5.0257902393863246E-3</v>
      </c>
      <c r="U17" s="227">
        <f ca="1">INDEX('Wellbeing Acorn Type'!J$14:J$48,'Type Sorted'!$B17)</f>
        <v>7.0590557115434001</v>
      </c>
      <c r="V17" s="208">
        <f ca="1">INDEX('Wellbeing Acorn Type'!K$14:K$48,'Type Sorted'!$B17)</f>
        <v>290.13523972074023</v>
      </c>
      <c r="W17" s="208"/>
    </row>
    <row r="18" spans="1:23" ht="20.149999999999999" customHeight="1">
      <c r="A18" s="225">
        <v>6</v>
      </c>
      <c r="B18" s="225">
        <f ca="1">MATCH(A18,'Wellbeing Acorn Type'!$Q$14:$Q$48,0)</f>
        <v>3</v>
      </c>
      <c r="C18" s="226" t="str">
        <f ca="1">INDEX('Wellbeing Acorn Type'!$C$14:$C$48,'Type Sorted'!B18)</f>
        <v>1.3</v>
      </c>
      <c r="D18" s="40" t="str">
        <f ca="1">INDEX('Wellbeing Acorn Type'!D$14:D$48,'Type Sorted'!$B18)</f>
        <v>Hardship Heartlands</v>
      </c>
      <c r="E18" s="40"/>
      <c r="F18" s="40"/>
      <c r="G18" s="40"/>
      <c r="H18" s="40"/>
      <c r="I18" s="40"/>
      <c r="J18" s="40"/>
      <c r="K18" s="40"/>
      <c r="L18" s="40"/>
      <c r="M18" s="40"/>
      <c r="N18" s="40"/>
      <c r="O18" s="40"/>
      <c r="P18" s="206">
        <f ca="1">INDEX('Wellbeing Acorn Type'!E$14:E$48,'Type Sorted'!$B18)</f>
        <v>27</v>
      </c>
      <c r="Q18" s="207">
        <f ca="1">INDEX('Wellbeing Acorn Type'!F$14:F$48,'Type Sorted'!$B18)</f>
        <v>0.10266159695817491</v>
      </c>
      <c r="R18" s="206">
        <f ca="1">INDEX('Wellbeing Acorn Type'!G$14:G$48,'Type Sorted'!$B18)</f>
        <v>8390</v>
      </c>
      <c r="S18" s="207">
        <f ca="1">INDEX('Wellbeing Acorn Type'!H$14:H$48,'Type Sorted'!$B18)</f>
        <v>5.5259899359801884E-2</v>
      </c>
      <c r="T18" s="207">
        <f ca="1">INDEX('Wellbeing Acorn Type'!I$14:I$48,'Type Sorted'!$B18)</f>
        <v>3.2181168057210966E-3</v>
      </c>
      <c r="U18" s="227">
        <f ca="1">INDEX('Wellbeing Acorn Type'!J$14:J$48,'Type Sorted'!$B18)</f>
        <v>3.3644226635787318</v>
      </c>
      <c r="V18" s="208">
        <f ca="1">INDEX('Wellbeing Acorn Type'!K$14:K$48,'Type Sorted'!$B18)</f>
        <v>185.77955831902003</v>
      </c>
      <c r="W18" s="208"/>
    </row>
    <row r="19" spans="1:23" ht="20.149999999999999" customHeight="1">
      <c r="A19" s="225">
        <v>7</v>
      </c>
      <c r="B19" s="225">
        <f ca="1">MATCH(A19,'Wellbeing Acorn Type'!$Q$14:$Q$48,0)</f>
        <v>2</v>
      </c>
      <c r="C19" s="226" t="str">
        <f ca="1">INDEX('Wellbeing Acorn Type'!$C$14:$C$48,'Type Sorted'!B19)</f>
        <v>1.2</v>
      </c>
      <c r="D19" s="40" t="str">
        <f ca="1">INDEX('Wellbeing Acorn Type'!D$14:D$48,'Type Sorted'!$B19)</f>
        <v>Poorly Pensioners</v>
      </c>
      <c r="E19" s="40"/>
      <c r="F19" s="40"/>
      <c r="G19" s="40"/>
      <c r="H19" s="40"/>
      <c r="I19" s="40"/>
      <c r="J19" s="40"/>
      <c r="K19" s="40"/>
      <c r="L19" s="40"/>
      <c r="M19" s="40"/>
      <c r="N19" s="40"/>
      <c r="O19" s="40"/>
      <c r="P19" s="206">
        <f ca="1">INDEX('Wellbeing Acorn Type'!E$14:E$48,'Type Sorted'!$B19)</f>
        <v>18</v>
      </c>
      <c r="Q19" s="207">
        <f ca="1">INDEX('Wellbeing Acorn Type'!F$14:F$48,'Type Sorted'!$B19)</f>
        <v>6.8441064638783272E-2</v>
      </c>
      <c r="R19" s="206">
        <f ca="1">INDEX('Wellbeing Acorn Type'!G$14:G$48,'Type Sorted'!$B19)</f>
        <v>5698</v>
      </c>
      <c r="S19" s="207">
        <f ca="1">INDEX('Wellbeing Acorn Type'!H$14:H$48,'Type Sorted'!$B19)</f>
        <v>3.7529309481782014E-2</v>
      </c>
      <c r="T19" s="207">
        <f ca="1">INDEX('Wellbeing Acorn Type'!I$14:I$48,'Type Sorted'!$B19)</f>
        <v>3.1590031590031588E-3</v>
      </c>
      <c r="U19" s="227">
        <f ca="1">INDEX('Wellbeing Acorn Type'!J$14:J$48,'Type Sorted'!$B19)</f>
        <v>2.6376823645222292</v>
      </c>
      <c r="V19" s="208">
        <f ca="1">INDEX('Wellbeing Acorn Type'!K$14:K$48,'Type Sorted'!$B19)</f>
        <v>182.36697019966982</v>
      </c>
      <c r="W19" s="208"/>
    </row>
    <row r="20" spans="1:23" ht="20.149999999999999" customHeight="1">
      <c r="A20" s="225">
        <v>8</v>
      </c>
      <c r="B20" s="225">
        <f ca="1">MATCH(A20,'Wellbeing Acorn Type'!$Q$14:$Q$48,0)</f>
        <v>18</v>
      </c>
      <c r="C20" s="226" t="str">
        <f ca="1">INDEX('Wellbeing Acorn Type'!$C$14:$C$48,'Type Sorted'!B20)</f>
        <v>3.14</v>
      </c>
      <c r="D20" s="40" t="str">
        <f ca="1">INDEX('Wellbeing Acorn Type'!D$14:D$48,'Type Sorted'!$B20)</f>
        <v>Rooted Routines</v>
      </c>
      <c r="E20" s="40"/>
      <c r="F20" s="40"/>
      <c r="G20" s="40"/>
      <c r="H20" s="40"/>
      <c r="I20" s="40"/>
      <c r="J20" s="40"/>
      <c r="K20" s="40"/>
      <c r="L20" s="40"/>
      <c r="M20" s="40"/>
      <c r="N20" s="40"/>
      <c r="O20" s="40"/>
      <c r="P20" s="206">
        <f ca="1">INDEX('Wellbeing Acorn Type'!E$14:E$48,'Type Sorted'!$B20)</f>
        <v>19</v>
      </c>
      <c r="Q20" s="207">
        <f ca="1">INDEX('Wellbeing Acorn Type'!F$14:F$48,'Type Sorted'!$B20)</f>
        <v>7.2243346007604556E-2</v>
      </c>
      <c r="R20" s="206">
        <f ca="1">INDEX('Wellbeing Acorn Type'!G$14:G$48,'Type Sorted'!$B20)</f>
        <v>6104</v>
      </c>
      <c r="S20" s="207">
        <f ca="1">INDEX('Wellbeing Acorn Type'!H$14:H$48,'Type Sorted'!$B20)</f>
        <v>4.020338804436599E-2</v>
      </c>
      <c r="T20" s="207">
        <f ca="1">INDEX('Wellbeing Acorn Type'!I$14:I$48,'Type Sorted'!$B20)</f>
        <v>3.1127129750982961E-3</v>
      </c>
      <c r="U20" s="227">
        <f ca="1">INDEX('Wellbeing Acorn Type'!J$14:J$48,'Type Sorted'!$B20)</f>
        <v>2.6451413138049578</v>
      </c>
      <c r="V20" s="208">
        <f ca="1">INDEX('Wellbeing Acorn Type'!K$14:K$48,'Type Sorted'!$B20)</f>
        <v>179.6946713244198</v>
      </c>
      <c r="W20" s="208"/>
    </row>
    <row r="21" spans="1:23" ht="20.149999999999999" customHeight="1">
      <c r="A21" s="225">
        <v>9</v>
      </c>
      <c r="B21" s="225">
        <f ca="1">MATCH(A21,'Wellbeing Acorn Type'!$Q$14:$Q$48,0)</f>
        <v>9</v>
      </c>
      <c r="C21" s="226" t="str">
        <f ca="1">INDEX('Wellbeing Acorn Type'!$C$14:$C$48,'Type Sorted'!B21)</f>
        <v>2.7</v>
      </c>
      <c r="D21" s="40" t="str">
        <f ca="1">INDEX('Wellbeing Acorn Type'!D$14:D$48,'Type Sorted'!$B21)</f>
        <v>Struggling Smokers</v>
      </c>
      <c r="E21" s="40"/>
      <c r="F21" s="40"/>
      <c r="G21" s="40"/>
      <c r="H21" s="40"/>
      <c r="I21" s="40"/>
      <c r="J21" s="40"/>
      <c r="K21" s="40"/>
      <c r="L21" s="40"/>
      <c r="M21" s="40"/>
      <c r="N21" s="40"/>
      <c r="O21" s="40"/>
      <c r="P21" s="206">
        <f ca="1">INDEX('Wellbeing Acorn Type'!E$14:E$48,'Type Sorted'!$B21)</f>
        <v>7</v>
      </c>
      <c r="Q21" s="207">
        <f ca="1">INDEX('Wellbeing Acorn Type'!F$14:F$48,'Type Sorted'!$B21)</f>
        <v>2.6615969581749048E-2</v>
      </c>
      <c r="R21" s="206">
        <f ca="1">INDEX('Wellbeing Acorn Type'!G$14:G$48,'Type Sorted'!$B21)</f>
        <v>2461</v>
      </c>
      <c r="S21" s="207">
        <f ca="1">INDEX('Wellbeing Acorn Type'!H$14:H$48,'Type Sorted'!$B21)</f>
        <v>1.6209131385515187E-2</v>
      </c>
      <c r="T21" s="207">
        <f ca="1">INDEX('Wellbeing Acorn Type'!I$14:I$48,'Type Sorted'!$B21)</f>
        <v>2.8443722064201544E-3</v>
      </c>
      <c r="U21" s="227">
        <f ca="1">INDEX('Wellbeing Acorn Type'!J$14:J$48,'Type Sorted'!$B21)</f>
        <v>1.3364890708794734</v>
      </c>
      <c r="V21" s="208">
        <f ca="1">INDEX('Wellbeing Acorn Type'!K$14:K$48,'Type Sorted'!$B21)</f>
        <v>164.20355260698071</v>
      </c>
      <c r="W21" s="208"/>
    </row>
    <row r="22" spans="1:23" ht="20.149999999999999" customHeight="1">
      <c r="A22" s="225">
        <v>10</v>
      </c>
      <c r="B22" s="225">
        <f ca="1">MATCH(A22,'Wellbeing Acorn Type'!$Q$14:$Q$48,0)</f>
        <v>14</v>
      </c>
      <c r="C22" s="226" t="str">
        <f ca="1">INDEX('Wellbeing Acorn Type'!$C$14:$C$48,'Type Sorted'!B22)</f>
        <v>2.12</v>
      </c>
      <c r="D22" s="40" t="str">
        <f ca="1">INDEX('Wellbeing Acorn Type'!D$14:D$48,'Type Sorted'!$B22)</f>
        <v>Perilous Futures</v>
      </c>
      <c r="E22" s="40"/>
      <c r="F22" s="40"/>
      <c r="G22" s="40"/>
      <c r="H22" s="40"/>
      <c r="I22" s="40"/>
      <c r="J22" s="40"/>
      <c r="K22" s="40"/>
      <c r="L22" s="40"/>
      <c r="M22" s="40"/>
      <c r="N22" s="40"/>
      <c r="O22" s="40"/>
      <c r="P22" s="206">
        <f ca="1">INDEX('Wellbeing Acorn Type'!E$14:E$48,'Type Sorted'!$B22)</f>
        <v>7</v>
      </c>
      <c r="Q22" s="207">
        <f ca="1">INDEX('Wellbeing Acorn Type'!F$14:F$48,'Type Sorted'!$B22)</f>
        <v>2.6615969581749048E-2</v>
      </c>
      <c r="R22" s="206">
        <f ca="1">INDEX('Wellbeing Acorn Type'!G$14:G$48,'Type Sorted'!$B22)</f>
        <v>2709</v>
      </c>
      <c r="S22" s="207">
        <f ca="1">INDEX('Wellbeing Acorn Type'!H$14:H$48,'Type Sorted'!$B22)</f>
        <v>1.7842558684827568E-2</v>
      </c>
      <c r="T22" s="207">
        <f ca="1">INDEX('Wellbeing Acorn Type'!I$14:I$48,'Type Sorted'!$B22)</f>
        <v>2.5839793281653748E-3</v>
      </c>
      <c r="U22" s="227">
        <f ca="1">INDEX('Wellbeing Acorn Type'!J$14:J$48,'Type Sorted'!$B22)</f>
        <v>1.0747989199420398</v>
      </c>
      <c r="V22" s="208">
        <f ca="1">INDEX('Wellbeing Acorn Type'!K$14:K$48,'Type Sorted'!$B22)</f>
        <v>149.17125986186025</v>
      </c>
      <c r="W22" s="208"/>
    </row>
    <row r="23" spans="1:23" ht="20.149999999999999" customHeight="1">
      <c r="A23" s="225">
        <v>11</v>
      </c>
      <c r="B23" s="225">
        <f ca="1">MATCH(A23,'Wellbeing Acorn Type'!$Q$14:$Q$48,0)</f>
        <v>19</v>
      </c>
      <c r="C23" s="226" t="str">
        <f ca="1">INDEX('Wellbeing Acorn Type'!$C$14:$C$48,'Type Sorted'!B23)</f>
        <v>3.15</v>
      </c>
      <c r="D23" s="40" t="str">
        <f ca="1">INDEX('Wellbeing Acorn Type'!D$14:D$48,'Type Sorted'!$B23)</f>
        <v>Borderline Behaviours</v>
      </c>
      <c r="E23" s="40"/>
      <c r="F23" s="40"/>
      <c r="G23" s="40"/>
      <c r="H23" s="40"/>
      <c r="I23" s="40"/>
      <c r="J23" s="40"/>
      <c r="K23" s="40"/>
      <c r="L23" s="40"/>
      <c r="M23" s="40"/>
      <c r="N23" s="40"/>
      <c r="O23" s="40"/>
      <c r="P23" s="206">
        <f ca="1">INDEX('Wellbeing Acorn Type'!E$14:E$48,'Type Sorted'!$B23)</f>
        <v>15</v>
      </c>
      <c r="Q23" s="207">
        <f ca="1">INDEX('Wellbeing Acorn Type'!F$14:F$48,'Type Sorted'!$B23)</f>
        <v>5.7034220532319393E-2</v>
      </c>
      <c r="R23" s="206">
        <f ca="1">INDEX('Wellbeing Acorn Type'!G$14:G$48,'Type Sorted'!$B23)</f>
        <v>6716</v>
      </c>
      <c r="S23" s="207">
        <f ca="1">INDEX('Wellbeing Acorn Type'!H$14:H$48,'Type Sorted'!$B23)</f>
        <v>4.4234265089443316E-2</v>
      </c>
      <c r="T23" s="207">
        <f ca="1">INDEX('Wellbeing Acorn Type'!I$14:I$48,'Type Sorted'!$B23)</f>
        <v>2.2334723049434188E-3</v>
      </c>
      <c r="U23" s="227">
        <f ca="1">INDEX('Wellbeing Acorn Type'!J$14:J$48,'Type Sorted'!$B23)</f>
        <v>1.0095578165027135</v>
      </c>
      <c r="V23" s="208">
        <f ca="1">INDEX('Wellbeing Acorn Type'!K$14:K$48,'Type Sorted'!$B23)</f>
        <v>128.9367426292583</v>
      </c>
      <c r="W23" s="208"/>
    </row>
    <row r="24" spans="1:23" ht="20.149999999999999" customHeight="1">
      <c r="A24" s="225">
        <v>12</v>
      </c>
      <c r="B24" s="225">
        <f ca="1">MATCH(A24,'Wellbeing Acorn Type'!$Q$14:$Q$48,0)</f>
        <v>1</v>
      </c>
      <c r="C24" s="226" t="str">
        <f ca="1">INDEX('Wellbeing Acorn Type'!$C$14:$C$48,'Type Sorted'!B24)</f>
        <v>1.1</v>
      </c>
      <c r="D24" s="40" t="str">
        <f ca="1">INDEX('Wellbeing Acorn Type'!D$14:D$48,'Type Sorted'!$B24)</f>
        <v>Limited Living</v>
      </c>
      <c r="E24" s="40"/>
      <c r="F24" s="40"/>
      <c r="G24" s="40"/>
      <c r="H24" s="40"/>
      <c r="I24" s="40"/>
      <c r="J24" s="40"/>
      <c r="K24" s="40"/>
      <c r="L24" s="40"/>
      <c r="M24" s="40"/>
      <c r="N24" s="40"/>
      <c r="O24" s="40"/>
      <c r="P24" s="206">
        <f ca="1">INDEX('Wellbeing Acorn Type'!E$14:E$48,'Type Sorted'!$B24)</f>
        <v>5</v>
      </c>
      <c r="Q24" s="207">
        <f ca="1">INDEX('Wellbeing Acorn Type'!F$14:F$48,'Type Sorted'!$B24)</f>
        <v>1.9011406844106463E-2</v>
      </c>
      <c r="R24" s="206">
        <f ca="1">INDEX('Wellbeing Acorn Type'!G$14:G$48,'Type Sorted'!$B24)</f>
        <v>2777</v>
      </c>
      <c r="S24" s="207">
        <f ca="1">INDEX('Wellbeing Acorn Type'!H$14:H$48,'Type Sorted'!$B24)</f>
        <v>1.8290433912058382E-2</v>
      </c>
      <c r="T24" s="207">
        <f ca="1">INDEX('Wellbeing Acorn Type'!I$14:I$48,'Type Sorted'!$B24)</f>
        <v>1.8005041411595247E-3</v>
      </c>
      <c r="U24" s="227">
        <f ca="1">INDEX('Wellbeing Acorn Type'!J$14:J$48,'Type Sorted'!$B24)</f>
        <v>8.7255601870347643E-2</v>
      </c>
      <c r="V24" s="208">
        <f ca="1">INDEX('Wellbeing Acorn Type'!K$14:K$48,'Type Sorted'!$B24)</f>
        <v>103.94180332470278</v>
      </c>
      <c r="W24" s="208"/>
    </row>
    <row r="25" spans="1:23" ht="20.149999999999999" customHeight="1">
      <c r="A25" s="225">
        <v>13</v>
      </c>
      <c r="B25" s="225">
        <f ca="1">MATCH(A25,'Wellbeing Acorn Type'!$Q$14:$Q$48,0)</f>
        <v>21</v>
      </c>
      <c r="C25" s="226" t="str">
        <f ca="1">INDEX('Wellbeing Acorn Type'!$C$14:$C$48,'Type Sorted'!B25)</f>
        <v>3.17</v>
      </c>
      <c r="D25" s="40" t="str">
        <f ca="1">INDEX('Wellbeing Acorn Type'!D$14:D$48,'Type Sorted'!$B25)</f>
        <v>Everthing in Moderation</v>
      </c>
      <c r="E25" s="40"/>
      <c r="F25" s="40"/>
      <c r="G25" s="40"/>
      <c r="H25" s="40"/>
      <c r="I25" s="40"/>
      <c r="J25" s="40"/>
      <c r="K25" s="40"/>
      <c r="L25" s="40"/>
      <c r="M25" s="40"/>
      <c r="N25" s="40"/>
      <c r="O25" s="40"/>
      <c r="P25" s="206">
        <f ca="1">INDEX('Wellbeing Acorn Type'!E$14:E$48,'Type Sorted'!$B25)</f>
        <v>19</v>
      </c>
      <c r="Q25" s="207">
        <f ca="1">INDEX('Wellbeing Acorn Type'!F$14:F$48,'Type Sorted'!$B25)</f>
        <v>7.2243346007604556E-2</v>
      </c>
      <c r="R25" s="206">
        <f ca="1">INDEX('Wellbeing Acorn Type'!G$14:G$48,'Type Sorted'!$B25)</f>
        <v>11016</v>
      </c>
      <c r="S25" s="207">
        <f ca="1">INDEX('Wellbeing Acorn Type'!H$14:H$48,'Type Sorted'!$B25)</f>
        <v>7.255578681139184E-2</v>
      </c>
      <c r="T25" s="207">
        <f ca="1">INDEX('Wellbeing Acorn Type'!I$14:I$48,'Type Sorted'!$B25)</f>
        <v>1.7247639796659404E-3</v>
      </c>
      <c r="U25" s="227">
        <f ca="1">INDEX('Wellbeing Acorn Type'!J$14:J$48,'Type Sorted'!$B25)</f>
        <v>-1.9532853587437376E-2</v>
      </c>
      <c r="V25" s="208">
        <f ca="1">INDEX('Wellbeing Acorn Type'!K$14:K$48,'Type Sorted'!$B25)</f>
        <v>99.569378518905083</v>
      </c>
      <c r="W25" s="208"/>
    </row>
    <row r="26" spans="1:23" ht="20.149999999999999" customHeight="1">
      <c r="A26" s="225">
        <v>14</v>
      </c>
      <c r="B26" s="225">
        <f ca="1">MATCH(A26,'Wellbeing Acorn Type'!$Q$14:$Q$48,0)</f>
        <v>5</v>
      </c>
      <c r="C26" s="226" t="str">
        <f ca="1">INDEX('Wellbeing Acorn Type'!$C$14:$C$48,'Type Sorted'!B26)</f>
        <v>1.5</v>
      </c>
      <c r="D26" s="40" t="str">
        <f ca="1">INDEX('Wellbeing Acorn Type'!D$14:D$48,'Type Sorted'!$B26)</f>
        <v>Countryside Complacency</v>
      </c>
      <c r="E26" s="40"/>
      <c r="F26" s="40"/>
      <c r="G26" s="40"/>
      <c r="H26" s="40"/>
      <c r="I26" s="40"/>
      <c r="J26" s="40"/>
      <c r="K26" s="40"/>
      <c r="L26" s="40"/>
      <c r="M26" s="40"/>
      <c r="N26" s="40"/>
      <c r="O26" s="40"/>
      <c r="P26" s="206">
        <f ca="1">INDEX('Wellbeing Acorn Type'!E$14:E$48,'Type Sorted'!$B26)</f>
        <v>3</v>
      </c>
      <c r="Q26" s="207">
        <f ca="1">INDEX('Wellbeing Acorn Type'!F$14:F$48,'Type Sorted'!$B26)</f>
        <v>1.1406844106463879E-2</v>
      </c>
      <c r="R26" s="206">
        <f ca="1">INDEX('Wellbeing Acorn Type'!G$14:G$48,'Type Sorted'!$B26)</f>
        <v>5184</v>
      </c>
      <c r="S26" s="207">
        <f ca="1">INDEX('Wellbeing Acorn Type'!H$14:H$48,'Type Sorted'!$B26)</f>
        <v>3.4143899675949101E-2</v>
      </c>
      <c r="T26" s="207">
        <f ca="1">INDEX('Wellbeing Acorn Type'!I$14:I$48,'Type Sorted'!$B26)</f>
        <v>5.7870370370370367E-4</v>
      </c>
      <c r="U26" s="227">
        <f ca="1">INDEX('Wellbeing Acorn Type'!J$14:J$48,'Type Sorted'!$B26)</f>
        <v>-2.0304828376789867</v>
      </c>
      <c r="V26" s="208">
        <f ca="1">INDEX('Wellbeing Acorn Type'!K$14:K$48,'Type Sorted'!$B26)</f>
        <v>33.408146739895791</v>
      </c>
      <c r="W26" s="208"/>
    </row>
    <row r="27" spans="1:23" ht="20.149999999999999" customHeight="1">
      <c r="A27" s="225">
        <v>15</v>
      </c>
      <c r="B27" s="225">
        <f ca="1">MATCH(A27,'Wellbeing Acorn Type'!$Q$14:$Q$48,0)</f>
        <v>4</v>
      </c>
      <c r="C27" s="226" t="str">
        <f ca="1">INDEX('Wellbeing Acorn Type'!$C$14:$C$48,'Type Sorted'!B27)</f>
        <v>1.4</v>
      </c>
      <c r="D27" s="40" t="str">
        <f ca="1">INDEX('Wellbeing Acorn Type'!D$14:D$48,'Type Sorted'!$B27)</f>
        <v>Elderly Ailments</v>
      </c>
      <c r="E27" s="40"/>
      <c r="F27" s="40"/>
      <c r="G27" s="40"/>
      <c r="H27" s="40"/>
      <c r="I27" s="40"/>
      <c r="J27" s="40"/>
      <c r="K27" s="40"/>
      <c r="L27" s="40"/>
      <c r="M27" s="40"/>
      <c r="N27" s="40"/>
      <c r="O27" s="40"/>
      <c r="P27" s="206">
        <f ca="1">INDEX('Wellbeing Acorn Type'!E$14:E$48,'Type Sorted'!$B27)</f>
        <v>3</v>
      </c>
      <c r="Q27" s="207">
        <f ca="1">INDEX('Wellbeing Acorn Type'!F$14:F$48,'Type Sorted'!$B27)</f>
        <v>1.1406844106463879E-2</v>
      </c>
      <c r="R27" s="206">
        <f ca="1">INDEX('Wellbeing Acorn Type'!G$14:G$48,'Type Sorted'!$B27)</f>
        <v>7426</v>
      </c>
      <c r="S27" s="207">
        <f ca="1">INDEX('Wellbeing Acorn Type'!H$14:H$48,'Type Sorted'!$B27)</f>
        <v>4.8910609373765047E-2</v>
      </c>
      <c r="T27" s="207">
        <f ca="1">INDEX('Wellbeing Acorn Type'!I$14:I$48,'Type Sorted'!$B27)</f>
        <v>4.0398599515216807E-4</v>
      </c>
      <c r="U27" s="227">
        <f ca="1">INDEX('Wellbeing Acorn Type'!J$14:J$48,'Type Sorted'!$B27)</f>
        <v>-2.8199443679669476</v>
      </c>
      <c r="V27" s="208">
        <f ca="1">INDEX('Wellbeing Acorn Type'!K$14:K$48,'Type Sorted'!$B27)</f>
        <v>23.321819647134365</v>
      </c>
      <c r="W27" s="208"/>
    </row>
    <row r="28" spans="1:23" ht="20.149999999999999" customHeight="1">
      <c r="A28" s="225">
        <v>16</v>
      </c>
      <c r="B28" s="225">
        <f ca="1">MATCH(A28,'Wellbeing Acorn Type'!$Q$14:$Q$48,0)</f>
        <v>15</v>
      </c>
      <c r="C28" s="226" t="str">
        <f ca="1">INDEX('Wellbeing Acorn Type'!$C$14:$C$48,'Type Sorted'!B28)</f>
        <v>2.13</v>
      </c>
      <c r="D28" s="40" t="str">
        <f ca="1">INDEX('Wellbeing Acorn Type'!D$14:D$48,'Type Sorted'!$B28)</f>
        <v>Regular Revellers</v>
      </c>
      <c r="E28" s="40"/>
      <c r="F28" s="40"/>
      <c r="G28" s="40"/>
      <c r="H28" s="40"/>
      <c r="I28" s="40"/>
      <c r="J28" s="40"/>
      <c r="K28" s="40"/>
      <c r="L28" s="40"/>
      <c r="M28" s="40"/>
      <c r="N28" s="40"/>
      <c r="O28" s="40"/>
      <c r="P28" s="206">
        <f ca="1">INDEX('Wellbeing Acorn Type'!E$14:E$48,'Type Sorted'!$B28)</f>
        <v>1</v>
      </c>
      <c r="Q28" s="207">
        <f ca="1">INDEX('Wellbeing Acorn Type'!F$14:F$48,'Type Sorted'!$B28)</f>
        <v>3.8022813688212928E-3</v>
      </c>
      <c r="R28" s="206">
        <f ca="1">INDEX('Wellbeing Acorn Type'!G$14:G$48,'Type Sorted'!$B28)</f>
        <v>3938</v>
      </c>
      <c r="S28" s="207">
        <f ca="1">INDEX('Wellbeing Acorn Type'!H$14:H$48,'Type Sorted'!$B28)</f>
        <v>2.5937244776984482E-2</v>
      </c>
      <c r="T28" s="207">
        <f ca="1">INDEX('Wellbeing Acorn Type'!I$14:I$48,'Type Sorted'!$B28)</f>
        <v>2.5393600812595224E-4</v>
      </c>
      <c r="U28" s="227">
        <f ca="1">INDEX('Wellbeing Acorn Type'!J$14:J$48,'Type Sorted'!$B28)</f>
        <v>-2.258402227220349</v>
      </c>
      <c r="V28" s="208">
        <f ca="1">INDEX('Wellbeing Acorn Type'!K$14:K$48,'Type Sorted'!$B28)</f>
        <v>14.659542297242236</v>
      </c>
      <c r="W28" s="208"/>
    </row>
    <row r="29" spans="1:23" ht="20.149999999999999" customHeight="1">
      <c r="A29" s="225">
        <v>17</v>
      </c>
      <c r="B29" s="225">
        <f ca="1">MATCH(A29,'Wellbeing Acorn Type'!$Q$14:$Q$48,0)</f>
        <v>29</v>
      </c>
      <c r="C29" s="226" t="str">
        <f ca="1">INDEX('Wellbeing Acorn Type'!$C$14:$C$48,'Type Sorted'!B29)</f>
        <v>4.23</v>
      </c>
      <c r="D29" s="40" t="str">
        <f ca="1">INDEX('Wellbeing Acorn Type'!D$14:D$48,'Type Sorted'!$B29)</f>
        <v>Happy Families</v>
      </c>
      <c r="E29" s="40"/>
      <c r="F29" s="40"/>
      <c r="G29" s="40"/>
      <c r="H29" s="40"/>
      <c r="I29" s="40"/>
      <c r="J29" s="40"/>
      <c r="K29" s="40"/>
      <c r="L29" s="40"/>
      <c r="M29" s="40"/>
      <c r="N29" s="40"/>
      <c r="O29" s="40"/>
      <c r="P29" s="206">
        <f ca="1">INDEX('Wellbeing Acorn Type'!E$14:E$48,'Type Sorted'!$B29)</f>
        <v>1</v>
      </c>
      <c r="Q29" s="207">
        <f ca="1">INDEX('Wellbeing Acorn Type'!F$14:F$48,'Type Sorted'!$B29)</f>
        <v>3.8022813688212928E-3</v>
      </c>
      <c r="R29" s="206">
        <f ca="1">INDEX('Wellbeing Acorn Type'!G$14:G$48,'Type Sorted'!$B29)</f>
        <v>6358</v>
      </c>
      <c r="S29" s="207">
        <f ca="1">INDEX('Wellbeing Acorn Type'!H$14:H$48,'Type Sorted'!$B29)</f>
        <v>4.1876333746081094E-2</v>
      </c>
      <c r="T29" s="207">
        <f ca="1">INDEX('Wellbeing Acorn Type'!I$14:I$48,'Type Sorted'!$B29)</f>
        <v>1.5728216420257942E-4</v>
      </c>
      <c r="U29" s="227">
        <f ca="1">INDEX('Wellbeing Acorn Type'!J$14:J$48,'Type Sorted'!$B29)</f>
        <v>-3.0825623326213374</v>
      </c>
      <c r="V29" s="208">
        <f ca="1">INDEX('Wellbeing Acorn Type'!K$14:K$48,'Type Sorted'!$B29)</f>
        <v>9.0797857135168165</v>
      </c>
      <c r="W29" s="208"/>
    </row>
    <row r="30" spans="1:23" ht="20.149999999999999" customHeight="1">
      <c r="A30" s="225">
        <v>18</v>
      </c>
      <c r="B30" s="225">
        <f ca="1">MATCH(A30,'Wellbeing Acorn Type'!$Q$14:$Q$48,0)</f>
        <v>20</v>
      </c>
      <c r="C30" s="226" t="str">
        <f ca="1">INDEX('Wellbeing Acorn Type'!$C$14:$C$48,'Type Sorted'!B30)</f>
        <v>3.16</v>
      </c>
      <c r="D30" s="40" t="str">
        <f ca="1">INDEX('Wellbeing Acorn Type'!D$14:D$48,'Type Sorted'!$B30)</f>
        <v>Countryside Concerns</v>
      </c>
      <c r="E30" s="40"/>
      <c r="F30" s="40"/>
      <c r="G30" s="40"/>
      <c r="H30" s="40"/>
      <c r="I30" s="40"/>
      <c r="J30" s="40"/>
      <c r="K30" s="40"/>
      <c r="L30" s="40"/>
      <c r="M30" s="40"/>
      <c r="N30" s="40"/>
      <c r="O30" s="40"/>
      <c r="P30" s="206">
        <f ca="1">INDEX('Wellbeing Acorn Type'!E$14:E$48,'Type Sorted'!$B30)</f>
        <v>1</v>
      </c>
      <c r="Q30" s="207">
        <f ca="1">INDEX('Wellbeing Acorn Type'!F$14:F$48,'Type Sorted'!$B30)</f>
        <v>3.8022813688212928E-3</v>
      </c>
      <c r="R30" s="206">
        <f ca="1">INDEX('Wellbeing Acorn Type'!G$14:G$48,'Type Sorted'!$B30)</f>
        <v>9356</v>
      </c>
      <c r="S30" s="207">
        <f ca="1">INDEX('Wellbeing Acorn Type'!H$14:H$48,'Type Sorted'!$B30)</f>
        <v>6.1622362146639617E-2</v>
      </c>
      <c r="T30" s="207">
        <f ca="1">INDEX('Wellbeing Acorn Type'!I$14:I$48,'Type Sorted'!$B30)</f>
        <v>1.0688328345446772E-4</v>
      </c>
      <c r="U30" s="227">
        <f ca="1">INDEX('Wellbeing Acorn Type'!J$14:J$48,'Type Sorted'!$B30)</f>
        <v>-3.8994070494847395</v>
      </c>
      <c r="V30" s="208">
        <f ca="1">INDEX('Wellbeing Acorn Type'!K$14:K$48,'Type Sorted'!$B30)</f>
        <v>6.170294737766131</v>
      </c>
      <c r="W30" s="208"/>
    </row>
    <row r="31" spans="1:23" ht="20.149999999999999" customHeight="1">
      <c r="A31" s="225">
        <v>19</v>
      </c>
      <c r="B31" s="225">
        <f ca="1">MATCH(A31,'Wellbeing Acorn Type'!$Q$14:$Q$48,0)</f>
        <v>30</v>
      </c>
      <c r="C31" s="226" t="str">
        <f ca="1">INDEX('Wellbeing Acorn Type'!$C$14:$C$48,'Type Sorted'!B31)</f>
        <v>4.24</v>
      </c>
      <c r="D31" s="40" t="str">
        <f ca="1">INDEX('Wellbeing Acorn Type'!D$14:D$48,'Type Sorted'!$B31)</f>
        <v>Five-A-Day Greys</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11759</v>
      </c>
      <c r="S31" s="207">
        <f ca="1">INDEX('Wellbeing Acorn Type'!H$14:H$48,'Type Sorted'!$B31)</f>
        <v>7.7449482308928522E-2</v>
      </c>
      <c r="T31" s="207">
        <f ca="1">INDEX('Wellbeing Acorn Type'!I$14:I$48,'Type Sorted'!$B31)</f>
        <v>0</v>
      </c>
      <c r="U31" s="227">
        <f ca="1">INDEX('Wellbeing Acorn Type'!J$14:J$48,'Type Sorted'!$B31)</f>
        <v>-4.6988551283973727</v>
      </c>
      <c r="V31" s="208">
        <f ca="1">INDEX('Wellbeing Acorn Type'!K$14:K$48,'Type Sorted'!$B31)</f>
        <v>0</v>
      </c>
      <c r="W31" s="208"/>
    </row>
    <row r="32" spans="1:23" ht="20.149999999999999" customHeight="1">
      <c r="A32" s="225">
        <v>20</v>
      </c>
      <c r="B32" s="225">
        <f ca="1">MATCH(A32,'Wellbeing Acorn Type'!$Q$14:$Q$48,0)</f>
        <v>34</v>
      </c>
      <c r="C32" s="226" t="str">
        <f ca="1">INDEX('Wellbeing Acorn Type'!$C$14:$C$48,'Type Sorted'!B32)</f>
        <v>60</v>
      </c>
      <c r="D32" s="40" t="str">
        <f ca="1">INDEX('Wellbeing Acorn Type'!D$14:D$48,'Type Sorted'!$B32)</f>
        <v>Active Communal Population</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71</v>
      </c>
      <c r="S32" s="207">
        <f ca="1">INDEX('Wellbeing Acorn Type'!H$14:H$48,'Type Sorted'!$B32)</f>
        <v>4.6763442843217323E-4</v>
      </c>
      <c r="T32" s="207">
        <f ca="1">INDEX('Wellbeing Acorn Type'!I$14:I$48,'Type Sorted'!$B32)</f>
        <v>0</v>
      </c>
      <c r="U32" s="227">
        <f ca="1">INDEX('Wellbeing Acorn Type'!J$14:J$48,'Type Sorted'!$B32)</f>
        <v>-0.35077827033696918</v>
      </c>
      <c r="V32" s="208">
        <f ca="1">INDEX('Wellbeing Acorn Type'!K$14:K$48,'Type Sorted'!$B32)</f>
        <v>0</v>
      </c>
      <c r="W32" s="208"/>
    </row>
    <row r="33" spans="1:28" ht="20.149999999999999" customHeight="1">
      <c r="A33" s="225">
        <v>21</v>
      </c>
      <c r="B33" s="225">
        <f ca="1">MATCH(A33,'Wellbeing Acorn Type'!$Q$14:$Q$48,0)</f>
        <v>27</v>
      </c>
      <c r="C33" s="226" t="str">
        <f ca="1">INDEX('Wellbeing Acorn Type'!$C$14:$C$48,'Type Sorted'!B33)</f>
        <v>4.21</v>
      </c>
      <c r="D33" s="40" t="str">
        <f ca="1">INDEX('Wellbeing Acorn Type'!D$14:D$48,'Type Sorted'!$B33)</f>
        <v>Sensible Seniors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2716</v>
      </c>
      <c r="S33" s="207">
        <f ca="1">INDEX('Wellbeing Acorn Type'!H$14:H$48,'Type Sorted'!$B33)</f>
        <v>1.788866348763074E-2</v>
      </c>
      <c r="T33" s="207">
        <f ca="1">INDEX('Wellbeing Acorn Type'!I$14:I$48,'Type Sorted'!$B33)</f>
        <v>0</v>
      </c>
      <c r="U33" s="227">
        <f ca="1">INDEX('Wellbeing Acorn Type'!J$14:J$48,'Type Sorted'!$B33)</f>
        <v>-2.1887011161375969</v>
      </c>
      <c r="V33" s="208">
        <f ca="1">INDEX('Wellbeing Acorn Type'!K$14:K$48,'Type Sorted'!$B33)</f>
        <v>0</v>
      </c>
      <c r="W33" s="208"/>
    </row>
    <row r="34" spans="1:28" ht="20.149999999999999" customHeight="1">
      <c r="A34" s="225">
        <v>22</v>
      </c>
      <c r="B34" s="225">
        <f ca="1">MATCH(A34,'Wellbeing Acorn Type'!$Q$14:$Q$48,0)</f>
        <v>22</v>
      </c>
      <c r="C34" s="226" t="str">
        <f ca="1">INDEX('Wellbeing Acorn Type'!$C$14:$C$48,'Type Sorted'!B34)</f>
        <v>3.18</v>
      </c>
      <c r="D34" s="40" t="str">
        <f ca="1">INDEX('Wellbeing Acorn Type'!D$14:D$48,'Type Sorted'!$B34)</f>
        <v>Cultural Concerns</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57</v>
      </c>
      <c r="S34" s="207">
        <f ca="1">INDEX('Wellbeing Acorn Type'!H$14:H$48,'Type Sorted'!$B34)</f>
        <v>3.7542482282582924E-4</v>
      </c>
      <c r="T34" s="207">
        <f ca="1">INDEX('Wellbeing Acorn Type'!I$14:I$48,'Type Sorted'!$B34)</f>
        <v>0</v>
      </c>
      <c r="U34" s="227">
        <f ca="1">INDEX('Wellbeing Acorn Type'!J$14:J$48,'Type Sorted'!$B34)</f>
        <v>-0.31428301026863709</v>
      </c>
      <c r="V34" s="208">
        <f ca="1">INDEX('Wellbeing Acorn Type'!K$14:K$48,'Type Sorted'!$B34)</f>
        <v>0</v>
      </c>
      <c r="W34" s="208"/>
    </row>
    <row r="35" spans="1:28" ht="20.149999999999999" customHeight="1">
      <c r="A35" s="225">
        <v>23</v>
      </c>
      <c r="B35" s="225">
        <f ca="1">MATCH(A35,'Wellbeing Acorn Type'!$Q$14:$Q$48,0)</f>
        <v>10</v>
      </c>
      <c r="C35" s="226" t="str">
        <f ca="1">INDEX('Wellbeing Acorn Type'!$C$14:$C$48,'Type Sorted'!B35)</f>
        <v>2.8</v>
      </c>
      <c r="D35" s="40" t="str">
        <f ca="1">INDEX('Wellbeing Acorn Type'!D$14:D$48,'Type Sorted'!$B35)</f>
        <v>Despondent Diversity</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0</v>
      </c>
      <c r="S35" s="207">
        <f ca="1">INDEX('Wellbeing Acorn Type'!H$14:H$48,'Type Sorted'!$B35)</f>
        <v>0</v>
      </c>
      <c r="T35" s="207">
        <f ca="1">INDEX('Wellbeing Acorn Type'!I$14:I$48,'Type Sorted'!$B35)</f>
        <v>0</v>
      </c>
      <c r="U35" s="227">
        <f ca="1">INDEX('Wellbeing Acorn Type'!J$14:J$48,'Type Sorted'!$B35)</f>
        <v>0</v>
      </c>
      <c r="V35" s="208">
        <f ca="1">INDEX('Wellbeing Acorn Type'!K$14:K$48,'Type Sorted'!$B35)</f>
        <v>0</v>
      </c>
      <c r="W35" s="208"/>
    </row>
    <row r="36" spans="1:28" ht="20.149999999999999" customHeight="1">
      <c r="A36" s="225">
        <v>24</v>
      </c>
      <c r="B36" s="225">
        <f ca="1">MATCH(A36,'Wellbeing Acorn Type'!$Q$14:$Q$48,0)</f>
        <v>28</v>
      </c>
      <c r="C36" s="226" t="str">
        <f ca="1">INDEX('Wellbeing Acorn Type'!$C$14:$C$48,'Type Sorted'!B36)</f>
        <v>4.22</v>
      </c>
      <c r="D36" s="40" t="str">
        <f ca="1">INDEX('Wellbeing Acorn Type'!D$14:D$48,'Type Sorted'!$B36)</f>
        <v>Gym &amp; Juices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667</v>
      </c>
      <c r="S36" s="207">
        <f ca="1">INDEX('Wellbeing Acorn Type'!H$14:H$48,'Type Sorted'!$B36)</f>
        <v>4.3931290671022473E-3</v>
      </c>
      <c r="T36" s="207">
        <f ca="1">INDEX('Wellbeing Acorn Type'!I$14:I$48,'Type Sorted'!$B36)</f>
        <v>0</v>
      </c>
      <c r="U36" s="227">
        <f ca="1">INDEX('Wellbeing Acorn Type'!J$14:J$48,'Type Sorted'!$B36)</f>
        <v>-1.0772609395925721</v>
      </c>
      <c r="V36" s="208">
        <f ca="1">INDEX('Wellbeing Acorn Type'!K$14:K$48,'Type Sorted'!$B36)</f>
        <v>0</v>
      </c>
      <c r="W36" s="208"/>
    </row>
    <row r="37" spans="1:28" ht="20.149999999999999" customHeight="1">
      <c r="A37" s="225">
        <v>25</v>
      </c>
      <c r="B37" s="225">
        <f ca="1">MATCH(A37,'Wellbeing Acorn Type'!$Q$14:$Q$48,0)</f>
        <v>25</v>
      </c>
      <c r="C37" s="226" t="str">
        <f ca="1">INDEX('Wellbeing Acorn Type'!$C$14:$C$48,'Type Sorted'!B37)</f>
        <v>4.19</v>
      </c>
      <c r="D37" s="40" t="str">
        <f ca="1">INDEX('Wellbeing Acorn Type'!D$14:D$48,'Type Sorted'!$B37)</f>
        <v>Relishing Retirement</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21269</v>
      </c>
      <c r="S37" s="207">
        <f ca="1">INDEX('Wellbeing Acorn Type'!H$14:H$48,'Type Sorted'!$B37)</f>
        <v>0.14008615011723793</v>
      </c>
      <c r="T37" s="207">
        <f ca="1">INDEX('Wellbeing Acorn Type'!I$14:I$48,'Type Sorted'!$B37)</f>
        <v>0</v>
      </c>
      <c r="U37" s="227">
        <f ca="1">INDEX('Wellbeing Acorn Type'!J$14:J$48,'Type Sorted'!$B37)</f>
        <v>-6.5455779984800486</v>
      </c>
      <c r="V37" s="208">
        <f ca="1">INDEX('Wellbeing Acorn Type'!K$14:K$48,'Type Sorted'!$B37)</f>
        <v>0</v>
      </c>
      <c r="W37" s="208"/>
    </row>
    <row r="38" spans="1:28" ht="20.149999999999999" customHeight="1">
      <c r="A38" s="225">
        <v>26</v>
      </c>
      <c r="B38" s="225">
        <f ca="1">MATCH(A38,'Wellbeing Acorn Type'!$Q$14:$Q$48,0)</f>
        <v>31</v>
      </c>
      <c r="C38" s="226" t="str">
        <f ca="1">INDEX('Wellbeing Acorn Type'!$C$14:$C$48,'Type Sorted'!B38)</f>
        <v>4.25</v>
      </c>
      <c r="D38" s="40" t="str">
        <f ca="1">INDEX('Wellbeing Acorn Type'!D$14:D$48,'Type Sorted'!$B38)</f>
        <v>Healthy, Wealthy &amp; Wine</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8487</v>
      </c>
      <c r="S38" s="207">
        <f ca="1">INDEX('Wellbeing Acorn Type'!H$14:H$48,'Type Sorted'!$B38)</f>
        <v>5.5898780198645838E-2</v>
      </c>
      <c r="T38" s="207">
        <f ca="1">INDEX('Wellbeing Acorn Type'!I$14:I$48,'Type Sorted'!$B38)</f>
        <v>0</v>
      </c>
      <c r="U38" s="227">
        <f ca="1">INDEX('Wellbeing Acorn Type'!J$14:J$48,'Type Sorted'!$B38)</f>
        <v>-3.9461152071313026</v>
      </c>
      <c r="V38" s="208">
        <f ca="1">INDEX('Wellbeing Acorn Type'!K$14:K$48,'Type Sorted'!$B38)</f>
        <v>0</v>
      </c>
      <c r="W38" s="208"/>
    </row>
    <row r="39" spans="1:28" ht="20.149999999999999" customHeight="1">
      <c r="A39" s="225">
        <v>27</v>
      </c>
      <c r="B39" s="225">
        <f ca="1">MATCH(A39,'Wellbeing Acorn Type'!$Q$14:$Q$48,0)</f>
        <v>26</v>
      </c>
      <c r="C39" s="226" t="str">
        <f ca="1">INDEX('Wellbeing Acorn Type'!$C$14:$C$48,'Type Sorted'!B39)</f>
        <v>4.20</v>
      </c>
      <c r="D39" s="40" t="str">
        <f ca="1">INDEX('Wellbeing Acorn Type'!D$14:D$48,'Type Sorted'!$B39)</f>
        <v>Perky Pensioners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11244</v>
      </c>
      <c r="S39" s="207">
        <f ca="1">INDEX('Wellbeing Acorn Type'!H$14:H$48,'Type Sorted'!$B39)</f>
        <v>7.405748610269515E-2</v>
      </c>
      <c r="T39" s="207">
        <f ca="1">INDEX('Wellbeing Acorn Type'!I$14:I$48,'Type Sorted'!$B39)</f>
        <v>0</v>
      </c>
      <c r="U39" s="227">
        <f ca="1">INDEX('Wellbeing Acorn Type'!J$14:J$48,'Type Sorted'!$B39)</f>
        <v>-4.5863832713782875</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263</v>
      </c>
      <c r="Q41" s="230"/>
      <c r="R41" s="229">
        <f ca="1">SUM(R13:R40)</f>
        <v>151828</v>
      </c>
      <c r="S41" s="17"/>
      <c r="T41" s="221">
        <f ca="1">IF(R41&gt;0,P41/R41,0)</f>
        <v>1.732223305319177E-3</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6</v>
      </c>
      <c r="B53" s="231">
        <f ca="1">IF($A53=B$52,$V13,100)</f>
        <v>100</v>
      </c>
      <c r="C53" s="231">
        <f t="shared" ref="C53:AB53" ca="1" si="0">IF($A53=C$52,$V13,100)</f>
        <v>100</v>
      </c>
      <c r="D53" s="231">
        <f t="shared" ca="1" si="0"/>
        <v>100</v>
      </c>
      <c r="E53" s="231">
        <f t="shared" ca="1" si="0"/>
        <v>100</v>
      </c>
      <c r="F53" s="231">
        <f t="shared" ca="1" si="0"/>
        <v>100</v>
      </c>
      <c r="G53" s="231">
        <f t="shared" ca="1" si="0"/>
        <v>955.07995974055029</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10</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551.06221426632226</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11</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434.87214739389771</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61</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340.58570835716773</v>
      </c>
    </row>
    <row r="57" spans="1:28" ht="15" hidden="1" customHeight="1">
      <c r="A57" s="231">
        <f ca="1">INDEX('Wellbeing Acorn Type'!$R$14:$R$48,'Type Sorted'!B17)</f>
        <v>9</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290.13523972074023</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3</v>
      </c>
      <c r="B58" s="231">
        <f t="shared" ca="1" si="1"/>
        <v>100</v>
      </c>
      <c r="C58" s="231">
        <f t="shared" ca="1" si="1"/>
        <v>100</v>
      </c>
      <c r="D58" s="231">
        <f t="shared" ca="1" si="1"/>
        <v>185.77955831902003</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2</v>
      </c>
      <c r="B59" s="231">
        <f t="shared" ca="1" si="1"/>
        <v>100</v>
      </c>
      <c r="C59" s="231">
        <f t="shared" ca="1" si="1"/>
        <v>182.36697019966982</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14</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179.6946713244198</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7</v>
      </c>
      <c r="B61" s="231">
        <f t="shared" ca="1" si="1"/>
        <v>100</v>
      </c>
      <c r="C61" s="231">
        <f t="shared" ca="1" si="1"/>
        <v>100</v>
      </c>
      <c r="D61" s="231">
        <f t="shared" ca="1" si="1"/>
        <v>100</v>
      </c>
      <c r="E61" s="231">
        <f t="shared" ca="1" si="1"/>
        <v>100</v>
      </c>
      <c r="F61" s="231">
        <f t="shared" ca="1" si="1"/>
        <v>100</v>
      </c>
      <c r="G61" s="231">
        <f t="shared" ca="1" si="1"/>
        <v>100</v>
      </c>
      <c r="H61" s="231">
        <f t="shared" ca="1" si="1"/>
        <v>164.20355260698071</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12</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149.17125986186025</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15</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128.9367426292583</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1</v>
      </c>
      <c r="B64" s="231">
        <f t="shared" ref="B64:AB73" ca="1" si="3">IF($A64=B$52,$V24,100)</f>
        <v>103.94180332470278</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17</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99.569378518905083</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5</v>
      </c>
      <c r="B66" s="231">
        <f t="shared" ca="1" si="3"/>
        <v>100</v>
      </c>
      <c r="C66" s="231">
        <f t="shared" ca="1" si="3"/>
        <v>100</v>
      </c>
      <c r="D66" s="231">
        <f t="shared" ca="1" si="3"/>
        <v>100</v>
      </c>
      <c r="E66" s="231">
        <f t="shared" ca="1" si="3"/>
        <v>100</v>
      </c>
      <c r="F66" s="231">
        <f t="shared" ca="1" si="3"/>
        <v>33.408146739895791</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4</v>
      </c>
      <c r="B67" s="231">
        <f t="shared" ca="1" si="3"/>
        <v>100</v>
      </c>
      <c r="C67" s="231">
        <f t="shared" ca="1" si="3"/>
        <v>100</v>
      </c>
      <c r="D67" s="231">
        <f t="shared" ca="1" si="3"/>
        <v>100</v>
      </c>
      <c r="E67" s="231">
        <f t="shared" ca="1" si="3"/>
        <v>23.321819647134365</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13</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14.659542297242236</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23</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9.0797857135168165</v>
      </c>
      <c r="Y69" s="231">
        <f t="shared" ca="1" si="3"/>
        <v>100</v>
      </c>
      <c r="Z69" s="231">
        <f t="shared" ca="1" si="3"/>
        <v>100</v>
      </c>
      <c r="AA69" s="231">
        <f t="shared" ca="1" si="3"/>
        <v>100</v>
      </c>
      <c r="AB69" s="231">
        <f t="shared" ca="1" si="3"/>
        <v>100</v>
      </c>
    </row>
    <row r="70" spans="1:28" ht="15" hidden="1" customHeight="1">
      <c r="A70" s="231">
        <f ca="1">INDEX('Wellbeing Acorn Type'!$R$14:$R$48,'Type Sorted'!B30)</f>
        <v>16</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6.170294737766131</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24</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0</v>
      </c>
      <c r="Z71" s="231">
        <f t="shared" ca="1" si="3"/>
        <v>100</v>
      </c>
      <c r="AA71" s="231">
        <f t="shared" ca="1" si="3"/>
        <v>100</v>
      </c>
      <c r="AB71" s="231">
        <f t="shared" ca="1" si="3"/>
        <v>100</v>
      </c>
    </row>
    <row r="72" spans="1:28" ht="15" hidden="1" customHeight="1">
      <c r="A72" s="231">
        <f ca="1">INDEX('Wellbeing Acorn Type'!$R$14:$R$48,'Type Sorted'!B32)</f>
        <v>60</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0</v>
      </c>
      <c r="AB72" s="231">
        <f t="shared" ca="1" si="3"/>
        <v>100</v>
      </c>
    </row>
    <row r="73" spans="1:28" ht="15" hidden="1" customHeight="1">
      <c r="A73" s="231">
        <f ca="1">INDEX('Wellbeing Acorn Type'!$R$14:$R$48,'Type Sorted'!B33)</f>
        <v>21</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18</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8</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22</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19</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25</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0</v>
      </c>
      <c r="AA78" s="231">
        <f t="shared" ca="1" si="5"/>
        <v>100</v>
      </c>
      <c r="AB78" s="231">
        <f t="shared" ca="1" si="5"/>
        <v>100</v>
      </c>
    </row>
    <row r="79" spans="1:28" ht="15" hidden="1" customHeight="1">
      <c r="A79" s="231">
        <f ca="1">INDEX('Wellbeing Acorn Type'!$R$14:$R$48,'Type Sorted'!B39)</f>
        <v>20</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D2CD5-D08E-452A-83D4-EB514BB82B95}">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21CC8-C13C-40AA-B0CD-39E5E52AE23A}">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0.14416091954022991</v>
      </c>
      <c r="H2" s="245" cm="1">
        <f t="array" ref="H2:H797">INDEX('Data - Knowledge'!J:J,MATCH(_xlfn.ANCHORARRAY('Features Data'!A2),'Data - Knowledge'!A:A,0))</f>
        <v>110.49888258630899</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8.2375478927203052E-3</v>
      </c>
      <c r="H3" s="245">
        <v>114.379290606372</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1.9042145593869735E-2</v>
      </c>
      <c r="H4" s="245">
        <v>100.95805201653832</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2.3923371647509576E-2</v>
      </c>
      <c r="H5" s="245">
        <v>115.89629464126652</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2.170114942528736E-2</v>
      </c>
      <c r="H6" s="245">
        <v>111.33406078949446</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2.081226053639847E-2</v>
      </c>
      <c r="H7" s="245">
        <v>104.33485627496783</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5.7739463601532573E-3</v>
      </c>
      <c r="H8" s="245">
        <v>111.77427915995179</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3.7547892720306515E-2</v>
      </c>
      <c r="H9" s="245">
        <v>95.953979638075126</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1.0333333333333335E-2</v>
      </c>
      <c r="H10" s="245">
        <v>113.29385149683662</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1.553639846743295E-2</v>
      </c>
      <c r="H11" s="245">
        <v>107.54816980573419</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1.2264367816091953E-2</v>
      </c>
      <c r="H12" s="245">
        <v>110.85240496459683</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0.16962068965517241</v>
      </c>
      <c r="H13" s="245">
        <v>96.083390952934124</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3.0306513409961698E-3</v>
      </c>
      <c r="H14" s="245">
        <v>99.281755189891712</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3.4969348659003835E-2</v>
      </c>
      <c r="H15" s="245">
        <v>126.1018775584873</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8.9455938697317994E-2</v>
      </c>
      <c r="H16" s="245">
        <v>98.440169316065479</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2.7854406130268201E-2</v>
      </c>
      <c r="H17" s="245">
        <v>109.9665867297531</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1.003065134099617E-2</v>
      </c>
      <c r="H18" s="245">
        <v>91.711712629625708</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110.49888258630899</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4.0651340996168588E-3</v>
      </c>
      <c r="H19" s="245">
        <v>80.226900390722292</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114.379290606372</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1.0383141762452107E-3</v>
      </c>
      <c r="H20" s="245">
        <v>100.15764336231767</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100.95805201653832</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9.6360153256704988E-3</v>
      </c>
      <c r="H21" s="245">
        <v>83.843824747481548</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115.89629464126652</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6.1647509578544053E-3</v>
      </c>
      <c r="H22" s="245">
        <v>82.222527040636621</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111.33406078949446</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1.9157088122605363E-5</v>
      </c>
      <c r="H23" s="245">
        <v>104.45545442379036</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104.33485627496783</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8.0727969348659001E-3</v>
      </c>
      <c r="H24" s="245">
        <v>84.186314550463223</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111.77427915995179</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1.5164750957854408E-2</v>
      </c>
      <c r="H25" s="245">
        <v>93.652128184327196</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95.953979638075126</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8.0038314176245212E-3</v>
      </c>
      <c r="H26" s="245">
        <v>99.865942642202057</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113.29385149683662</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6.748659003831417E-2</v>
      </c>
      <c r="H27" s="245">
        <v>113.57260029958857</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107.54816980573419</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1.0574712643678162E-3</v>
      </c>
      <c r="H28" s="245">
        <v>101.25601319643212</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110.85240496459683</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96.083390952934124</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5.2379310344827582E-2</v>
      </c>
      <c r="H30" s="245">
        <v>116.98098511762898</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99.281755189891712</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5.4758620689655174E-2</v>
      </c>
      <c r="H31" s="245">
        <v>113.29790363680749</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126.1018775584873</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3.7739463601532573E-3</v>
      </c>
      <c r="H32" s="245">
        <v>139.30441088063876</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98.440169316065479</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3.8352490421455941E-3</v>
      </c>
      <c r="H33" s="245">
        <v>131.45788858687368</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109.9665867297531</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3.1379310344827591E-3</v>
      </c>
      <c r="H34" s="245">
        <v>103.66817607937352</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91.711712629625708</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8.1762452107279667E-3</v>
      </c>
      <c r="H35" s="245">
        <v>126.73768072908263</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80.226900390722292</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6.0000000000000019E-3</v>
      </c>
      <c r="H36" s="245">
        <v>104.42044576850935</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100.15764336231767</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0.30104597701149416</v>
      </c>
      <c r="H37" s="245">
        <v>158.00389121514854</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83.843824747481548</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0.2533333333333333</v>
      </c>
      <c r="H38" s="245">
        <v>116.18598390981487</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82.222527040636621</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0.25278544061302682</v>
      </c>
      <c r="H39" s="245">
        <v>90.623426283597354</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104.45545442379036</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0.28395402298850575</v>
      </c>
      <c r="H40" s="245">
        <v>94.778665649172723</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84.186314550463223</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0.42753639846743297</v>
      </c>
      <c r="H41" s="245">
        <v>101.85593565791883</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93.652128184327196</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4.3896551724137922E-2</v>
      </c>
      <c r="H42" s="245">
        <v>109.17828390020946</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99.865942642202057</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1.6896551724137929E-2</v>
      </c>
      <c r="H43" s="245">
        <v>114.19352900431865</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113.57260029958857</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0.19285057471264369</v>
      </c>
      <c r="H44" s="245">
        <v>94.296391470716699</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101.25601319643212</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0.18653639846743295</v>
      </c>
      <c r="H45" s="245">
        <v>113.87618386567912</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7.2501915708812259E-2</v>
      </c>
      <c r="H46" s="245">
        <v>101.59711044695709</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116.98098511762898</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4.7923371647509573E-2</v>
      </c>
      <c r="H47" s="245">
        <v>138.72755547836945</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113.29790363680749</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0.17322605363984672</v>
      </c>
      <c r="H48" s="245">
        <v>99.60786018092989</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139.30441088063876</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0.27545593869731799</v>
      </c>
      <c r="H49" s="245">
        <v>126.62719540234821</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131.45788858687368</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0.31005363984674333</v>
      </c>
      <c r="H50" s="245">
        <v>117.60521525955185</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103.66817607937352</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0.35598467432950187</v>
      </c>
      <c r="H51" s="245">
        <v>117.04812733402687</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126.73768072908263</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0.14591570881226051</v>
      </c>
      <c r="H52" s="245">
        <v>123.82599465613711</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104.42044576850935</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0.13404214559386973</v>
      </c>
      <c r="H53" s="245">
        <v>130.39204162399039</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0.12261685823754789</v>
      </c>
      <c r="H54" s="245">
        <v>141.42980153111282</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8.6513409961685814E-2</v>
      </c>
      <c r="H55" s="245">
        <v>144.60634189638787</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0.13471264367816094</v>
      </c>
      <c r="H56" s="245">
        <v>130.38525473875558</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0.19456704980842915</v>
      </c>
      <c r="H57" s="245">
        <v>119.33080489786761</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0.2807088122605364</v>
      </c>
      <c r="H58" s="245">
        <v>117.69012945654592</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0.11640613026819922</v>
      </c>
      <c r="H59" s="245">
        <v>133.90283316470888</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0.11919157088122605</v>
      </c>
      <c r="H60" s="245">
        <v>139.17238228591563</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0.16012643678160926</v>
      </c>
      <c r="H61" s="245">
        <v>119.93288793062023</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0.16126819923371652</v>
      </c>
      <c r="H62" s="245">
        <v>118.26819238925597</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6.7509578544061311E-2</v>
      </c>
      <c r="H63" s="245">
        <v>115.48025332022587</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5.1528735632183902E-2</v>
      </c>
      <c r="H64" s="245">
        <v>111.56717824579803</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3.6712643678160919E-2</v>
      </c>
      <c r="H65" s="245">
        <v>109.73115512486082</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3.5383141762452101E-2</v>
      </c>
      <c r="H66" s="245">
        <v>109.70785549273876</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1.9601532567049808E-2</v>
      </c>
      <c r="H67" s="245">
        <v>126.12927284777994</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7.3310344827586221E-2</v>
      </c>
      <c r="H68" s="245">
        <v>130.57218822785913</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1.3812260536398464E-2</v>
      </c>
      <c r="H69" s="245">
        <v>139.0066708251891</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6.4275862068965503E-2</v>
      </c>
      <c r="H70" s="245">
        <v>118.96870091684373</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4.891954022988506E-2</v>
      </c>
      <c r="H71" s="245">
        <v>128.95904018319095</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0.10452873563218393</v>
      </c>
      <c r="H72" s="245">
        <v>122.13527361374162</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0.11761685823754789</v>
      </c>
      <c r="H73" s="245">
        <v>149.6333667335326</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0.46775478927203074</v>
      </c>
      <c r="H74" s="245">
        <v>126.36995149225596</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0.33091187739463601</v>
      </c>
      <c r="H75" s="245">
        <v>141.80956506267128</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0.20548659003831415</v>
      </c>
      <c r="H76" s="245">
        <v>150.88094628796711</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4.8455938697318013E-2</v>
      </c>
      <c r="H77" s="245">
        <v>156.30608312783602</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0.17951724137931035</v>
      </c>
      <c r="H78" s="245">
        <v>134.04144668525748</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0.38147126436781614</v>
      </c>
      <c r="H79" s="245">
        <v>127.03887379328206</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0.46974712643678163</v>
      </c>
      <c r="H80" s="245">
        <v>120.95311326715409</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0.49351724137931041</v>
      </c>
      <c r="H81" s="245">
        <v>120.48510522913828</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3.4444444444444444E-3</v>
      </c>
      <c r="H82" s="245">
        <v>86.432196520658664</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2.2333333333333334E-2</v>
      </c>
      <c r="H83" s="245">
        <v>94.919796328154519</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2.6873563218390805E-2</v>
      </c>
      <c r="H84" s="245">
        <v>108.57401281930161</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1.449808429118774E-2</v>
      </c>
      <c r="H85" s="245">
        <v>111.61388128408075</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0.93345977011494241</v>
      </c>
      <c r="H86" s="245">
        <v>99.814892818175267</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0.95225670498084292</v>
      </c>
      <c r="H87" s="245">
        <v>99.934336071905619</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1.5655172413793106E-2</v>
      </c>
      <c r="H88" s="245">
        <v>101.68230758662816</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1.5226053639846745E-2</v>
      </c>
      <c r="H89" s="245">
        <v>106.46475785952435</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1.1628352490421458E-2</v>
      </c>
      <c r="H90" s="245">
        <v>96.993096967909167</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3.8007662835249042E-3</v>
      </c>
      <c r="H91" s="245">
        <v>95.686004199639513</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1.8544061302681993E-3</v>
      </c>
      <c r="H92" s="245">
        <v>102.4760287851179</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0.9688659003831418</v>
      </c>
      <c r="H93" s="245">
        <v>100.22428619920333</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2.3049808429118777E-2</v>
      </c>
      <c r="H94" s="245">
        <v>95.061875781748412</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5.0191570881226062E-3</v>
      </c>
      <c r="H95" s="245">
        <v>85.412370106356406</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1.78544061302682E-3</v>
      </c>
      <c r="H96" s="245">
        <v>98.897738427681702</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99.962370028057435</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0.19750574712643681</v>
      </c>
      <c r="H100" s="245">
        <v>114.38835190586522</v>
      </c>
    </row>
    <row r="101" spans="1:35">
      <c r="A101" s="86" t="str">
        <v>scghqb_sleeploss</v>
      </c>
      <c r="B101" s="239">
        <v>100</v>
      </c>
      <c r="C101" s="86" t="s">
        <v>373</v>
      </c>
      <c r="D101" s="241">
        <f>COUNTIF($C$1:$C101,C101)</f>
        <v>2</v>
      </c>
      <c r="E101" s="241" t="str">
        <f t="shared" si="13"/>
        <v>Wellbeing (GHQ)2</v>
      </c>
      <c r="F101" s="86" t="s">
        <v>376</v>
      </c>
      <c r="G101" s="242">
        <v>0.16980842911877395</v>
      </c>
      <c r="H101" s="245">
        <v>114.61649631795045</v>
      </c>
    </row>
    <row r="102" spans="1:35">
      <c r="A102" s="86" t="str">
        <v>scghqc_usefulrole</v>
      </c>
      <c r="B102" s="239">
        <v>101</v>
      </c>
      <c r="C102" s="86" t="s">
        <v>373</v>
      </c>
      <c r="D102" s="241">
        <f>COUNTIF($C$1:$C102,C102)</f>
        <v>3</v>
      </c>
      <c r="E102" s="241" t="str">
        <f t="shared" si="13"/>
        <v>Wellbeing (GHQ)3</v>
      </c>
      <c r="F102" s="86" t="s">
        <v>378</v>
      </c>
      <c r="G102" s="242">
        <v>0.17099233716475101</v>
      </c>
      <c r="H102" s="245">
        <v>114.00174780051347</v>
      </c>
    </row>
    <row r="103" spans="1:35">
      <c r="A103" s="86" t="str">
        <v>scghqd_decisions</v>
      </c>
      <c r="B103" s="239">
        <v>102</v>
      </c>
      <c r="C103" s="86" t="s">
        <v>373</v>
      </c>
      <c r="D103" s="241">
        <f>COUNTIF($C$1:$C103,C103)</f>
        <v>4</v>
      </c>
      <c r="E103" s="241" t="str">
        <f t="shared" si="13"/>
        <v>Wellbeing (GHQ)4</v>
      </c>
      <c r="F103" s="86" t="s">
        <v>380</v>
      </c>
      <c r="G103" s="242">
        <v>0.11239463601532569</v>
      </c>
      <c r="H103" s="245">
        <v>111.59052069852473</v>
      </c>
    </row>
    <row r="104" spans="1:35">
      <c r="A104" s="86" t="str">
        <v>scghqe_strain</v>
      </c>
      <c r="B104" s="239">
        <v>103</v>
      </c>
      <c r="C104" s="86" t="s">
        <v>373</v>
      </c>
      <c r="D104" s="241">
        <f>COUNTIF($C$1:$C104,C104)</f>
        <v>5</v>
      </c>
      <c r="E104" s="241" t="str">
        <f t="shared" si="13"/>
        <v>Wellbeing (GHQ)5</v>
      </c>
      <c r="F104" s="86" t="s">
        <v>382</v>
      </c>
      <c r="G104" s="242">
        <v>0.23213026819923374</v>
      </c>
      <c r="H104" s="245">
        <v>107.78306166048095</v>
      </c>
    </row>
    <row r="105" spans="1:35">
      <c r="A105" s="86" t="str">
        <v>scghqf_difficulties</v>
      </c>
      <c r="B105" s="239">
        <v>104</v>
      </c>
      <c r="C105" s="86" t="s">
        <v>373</v>
      </c>
      <c r="D105" s="241">
        <f>COUNTIF($C$1:$C105,C105)</f>
        <v>6</v>
      </c>
      <c r="E105" s="241" t="str">
        <f t="shared" si="13"/>
        <v>Wellbeing (GHQ)6</v>
      </c>
      <c r="F105" s="86" t="s">
        <v>384</v>
      </c>
      <c r="G105" s="242">
        <v>0.16232183908045977</v>
      </c>
      <c r="H105" s="245">
        <v>114.61274803596726</v>
      </c>
    </row>
    <row r="106" spans="1:35">
      <c r="A106" s="86" t="str">
        <v>scghqg_enjoyactivs</v>
      </c>
      <c r="B106" s="239">
        <v>105</v>
      </c>
      <c r="C106" s="86" t="s">
        <v>373</v>
      </c>
      <c r="D106" s="241">
        <f>COUNTIF($C$1:$C106,C106)</f>
        <v>7</v>
      </c>
      <c r="E106" s="241" t="str">
        <f t="shared" si="13"/>
        <v>Wellbeing (GHQ)7</v>
      </c>
      <c r="F106" s="86" t="s">
        <v>386</v>
      </c>
      <c r="G106" s="242">
        <v>0.19411494252873568</v>
      </c>
      <c r="H106" s="245">
        <v>111.51884365280461</v>
      </c>
    </row>
    <row r="107" spans="1:35">
      <c r="A107" s="86" t="str">
        <v>scghqh_faceproblems</v>
      </c>
      <c r="B107" s="239">
        <v>106</v>
      </c>
      <c r="C107" s="86" t="s">
        <v>373</v>
      </c>
      <c r="D107" s="241">
        <f>COUNTIF($C$1:$C107,C107)</f>
        <v>8</v>
      </c>
      <c r="E107" s="241" t="str">
        <f t="shared" si="13"/>
        <v>Wellbeing (GHQ)8</v>
      </c>
      <c r="F107" s="86" t="s">
        <v>388</v>
      </c>
      <c r="G107" s="242">
        <v>0.12724137931034482</v>
      </c>
      <c r="H107" s="245">
        <v>115.07288767888564</v>
      </c>
    </row>
    <row r="108" spans="1:35">
      <c r="A108" s="86" t="str">
        <v>scghqi_depressed</v>
      </c>
      <c r="B108" s="239">
        <v>107</v>
      </c>
      <c r="C108" s="86" t="s">
        <v>373</v>
      </c>
      <c r="D108" s="241">
        <f>COUNTIF($C$1:$C108,C108)</f>
        <v>9</v>
      </c>
      <c r="E108" s="241" t="str">
        <f t="shared" si="13"/>
        <v>Wellbeing (GHQ)9</v>
      </c>
      <c r="F108" s="86" t="s">
        <v>390</v>
      </c>
      <c r="G108" s="242">
        <v>0.22239080459770114</v>
      </c>
      <c r="H108" s="245">
        <v>110.4322051815184</v>
      </c>
    </row>
    <row r="109" spans="1:35">
      <c r="A109" s="86" t="str">
        <v>scghqj_confidence</v>
      </c>
      <c r="B109" s="239">
        <v>108</v>
      </c>
      <c r="C109" s="86" t="s">
        <v>373</v>
      </c>
      <c r="D109" s="241">
        <f>COUNTIF($C$1:$C109,C109)</f>
        <v>10</v>
      </c>
      <c r="E109" s="241" t="str">
        <f t="shared" si="13"/>
        <v>Wellbeing (GHQ)10</v>
      </c>
      <c r="F109" s="86" t="s">
        <v>392</v>
      </c>
      <c r="G109" s="242">
        <v>0.19284674329501914</v>
      </c>
      <c r="H109" s="245">
        <v>112.99962078494549</v>
      </c>
    </row>
    <row r="110" spans="1:35">
      <c r="A110" s="86" t="str">
        <v>scghqk_selfworth</v>
      </c>
      <c r="B110" s="239">
        <v>109</v>
      </c>
      <c r="C110" s="86" t="s">
        <v>373</v>
      </c>
      <c r="D110" s="241">
        <f>COUNTIF($C$1:$C110,C110)</f>
        <v>11</v>
      </c>
      <c r="E110" s="241" t="str">
        <f t="shared" si="13"/>
        <v>Wellbeing (GHQ)11</v>
      </c>
      <c r="F110" s="86" t="s">
        <v>111</v>
      </c>
      <c r="G110" s="242">
        <v>0.11953256704980843</v>
      </c>
      <c r="H110" s="245">
        <v>123.56070579156233</v>
      </c>
    </row>
    <row r="111" spans="1:35">
      <c r="A111" s="86" t="str">
        <v>scghql_happiness</v>
      </c>
      <c r="B111" s="239">
        <v>110</v>
      </c>
      <c r="C111" s="86" t="s">
        <v>373</v>
      </c>
      <c r="D111" s="241">
        <f>COUNTIF($C$1:$C111,C111)</f>
        <v>12</v>
      </c>
      <c r="E111" s="241" t="str">
        <f t="shared" si="13"/>
        <v>Wellbeing (GHQ)12</v>
      </c>
      <c r="F111" s="86" t="s">
        <v>109</v>
      </c>
      <c r="G111" s="242">
        <v>0.16653639846743298</v>
      </c>
      <c r="H111" s="245">
        <v>111.22805666716526</v>
      </c>
    </row>
    <row r="112" spans="1:35">
      <c r="A112" s="86" t="str">
        <v>SCOPNGBHA</v>
      </c>
      <c r="B112" s="239">
        <v>111</v>
      </c>
      <c r="C112" s="86" t="s">
        <v>395</v>
      </c>
      <c r="D112" s="241">
        <f>COUNTIF($C$1:$C112,C112)</f>
        <v>1</v>
      </c>
      <c r="E112" s="241" t="str">
        <f t="shared" si="13"/>
        <v>Isolation1</v>
      </c>
      <c r="F112" s="86" t="s">
        <v>396</v>
      </c>
      <c r="G112" s="242">
        <v>0.10301915708812262</v>
      </c>
      <c r="H112" s="245">
        <v>127.44440847958643</v>
      </c>
    </row>
    <row r="113" spans="1:8">
      <c r="A113" s="86" t="str">
        <v>SCOPNGBHD</v>
      </c>
      <c r="B113" s="239">
        <v>112</v>
      </c>
      <c r="C113" s="86" t="s">
        <v>395</v>
      </c>
      <c r="D113" s="241">
        <f>COUNTIF($C$1:$C113,C113)</f>
        <v>2</v>
      </c>
      <c r="E113" s="241" t="str">
        <f t="shared" si="13"/>
        <v>Isolation2</v>
      </c>
      <c r="F113" s="86" t="s">
        <v>398</v>
      </c>
      <c r="G113" s="242">
        <v>0.41767049808429119</v>
      </c>
      <c r="H113" s="245">
        <v>113.64295040930512</v>
      </c>
    </row>
    <row r="114" spans="1:8">
      <c r="A114" s="86" t="str">
        <v>SCOPNGBHH</v>
      </c>
      <c r="B114" s="239">
        <v>113</v>
      </c>
      <c r="C114" s="86" t="s">
        <v>395</v>
      </c>
      <c r="D114" s="241">
        <f>COUNTIF($C$1:$C114,C114)</f>
        <v>3</v>
      </c>
      <c r="E114" s="241" t="str">
        <f t="shared" si="13"/>
        <v>Isolation3</v>
      </c>
      <c r="F114" s="86" t="s">
        <v>400</v>
      </c>
      <c r="G114" s="242">
        <v>0.17346743295019162</v>
      </c>
      <c r="H114" s="245">
        <v>116.7888719813382</v>
      </c>
    </row>
    <row r="115" spans="1:8">
      <c r="A115" s="86" t="str">
        <v>SCOPNGBHC</v>
      </c>
      <c r="B115" s="239">
        <v>114</v>
      </c>
      <c r="C115" s="86" t="s">
        <v>395</v>
      </c>
      <c r="D115" s="241">
        <f>COUNTIF($C$1:$C115,C115)</f>
        <v>4</v>
      </c>
      <c r="E115" s="241" t="str">
        <f t="shared" si="13"/>
        <v>Isolation4</v>
      </c>
      <c r="F115" s="86" t="s">
        <v>402</v>
      </c>
      <c r="G115" s="242">
        <v>0.30186206896551732</v>
      </c>
      <c r="H115" s="245">
        <v>113.92263309736457</v>
      </c>
    </row>
    <row r="116" spans="1:8">
      <c r="A116" s="86" t="str">
        <v>SCOPNGBHA_x</v>
      </c>
      <c r="B116" s="239">
        <v>115</v>
      </c>
      <c r="C116" s="86" t="s">
        <v>395</v>
      </c>
      <c r="D116" s="241">
        <f>COUNTIF($C$1:$C116,C116)</f>
        <v>5</v>
      </c>
      <c r="E116" s="241" t="str">
        <f t="shared" si="13"/>
        <v>Isolation5</v>
      </c>
      <c r="F116" s="86" t="s">
        <v>404</v>
      </c>
      <c r="G116" s="242">
        <v>0.5643984674329503</v>
      </c>
      <c r="H116" s="245">
        <v>88.46884075611699</v>
      </c>
    </row>
    <row r="117" spans="1:8">
      <c r="A117" s="86" t="str">
        <v>SCOPNGBHD_x</v>
      </c>
      <c r="B117" s="239">
        <v>116</v>
      </c>
      <c r="C117" s="86" t="s">
        <v>395</v>
      </c>
      <c r="D117" s="241">
        <f>COUNTIF($C$1:$C117,C117)</f>
        <v>6</v>
      </c>
      <c r="E117" s="241" t="str">
        <f t="shared" si="13"/>
        <v>Isolation6</v>
      </c>
      <c r="F117" s="86" t="s">
        <v>406</v>
      </c>
      <c r="G117" s="242">
        <v>0.33816475095785431</v>
      </c>
      <c r="H117" s="245">
        <v>85.811723250051557</v>
      </c>
    </row>
    <row r="118" spans="1:8">
      <c r="A118" s="86" t="str">
        <v>SCOPNGBHH_x</v>
      </c>
      <c r="B118" s="239">
        <v>117</v>
      </c>
      <c r="C118" s="86" t="s">
        <v>395</v>
      </c>
      <c r="D118" s="241">
        <f>COUNTIF($C$1:$C118,C118)</f>
        <v>7</v>
      </c>
      <c r="E118" s="241" t="str">
        <f t="shared" si="13"/>
        <v>Isolation7</v>
      </c>
      <c r="F118" s="86" t="s">
        <v>408</v>
      </c>
      <c r="G118" s="242">
        <v>0.5976973180076629</v>
      </c>
      <c r="H118" s="245">
        <v>92.6426881286406</v>
      </c>
    </row>
    <row r="119" spans="1:8">
      <c r="A119" s="86" t="str">
        <v>SCOPNGBHC_x</v>
      </c>
      <c r="B119" s="239">
        <v>118</v>
      </c>
      <c r="C119" s="86" t="s">
        <v>395</v>
      </c>
      <c r="D119" s="241">
        <f>COUNTIF($C$1:$C119,C119)</f>
        <v>8</v>
      </c>
      <c r="E119" s="241" t="str">
        <f t="shared" si="13"/>
        <v>Isolation8</v>
      </c>
      <c r="F119" s="86" t="s">
        <v>410</v>
      </c>
      <c r="G119" s="242">
        <v>0.4290038314176246</v>
      </c>
      <c r="H119" s="245">
        <v>88.354232666488201</v>
      </c>
    </row>
    <row r="120" spans="1:8">
      <c r="A120" s="86" t="str">
        <v>ORGM5</v>
      </c>
      <c r="B120" s="239">
        <v>119</v>
      </c>
      <c r="C120" s="86" t="s">
        <v>412</v>
      </c>
      <c r="D120" s="241">
        <f>COUNTIF($C$1:$C120,C120)</f>
        <v>1</v>
      </c>
      <c r="E120" s="241" t="str">
        <f t="shared" si="13"/>
        <v>Community1</v>
      </c>
      <c r="F120" s="86" t="s">
        <v>413</v>
      </c>
      <c r="G120" s="242">
        <v>5.3191570881226058E-2</v>
      </c>
      <c r="H120" s="245">
        <v>81.621597121406452</v>
      </c>
    </row>
    <row r="121" spans="1:8">
      <c r="A121" s="86" t="str">
        <v>ORGM3</v>
      </c>
      <c r="B121" s="239">
        <v>120</v>
      </c>
      <c r="C121" s="86" t="s">
        <v>412</v>
      </c>
      <c r="D121" s="241">
        <f>COUNTIF($C$1:$C121,C121)</f>
        <v>2</v>
      </c>
      <c r="E121" s="241" t="str">
        <f t="shared" si="13"/>
        <v>Community2</v>
      </c>
      <c r="F121" s="86" t="s">
        <v>415</v>
      </c>
      <c r="G121" s="242">
        <v>3.1164750957854408E-2</v>
      </c>
      <c r="H121" s="245">
        <v>71.972817554835942</v>
      </c>
    </row>
    <row r="122" spans="1:8">
      <c r="A122" s="86" t="str">
        <v>ORGM11</v>
      </c>
      <c r="B122" s="239">
        <v>121</v>
      </c>
      <c r="C122" s="86" t="s">
        <v>412</v>
      </c>
      <c r="D122" s="241">
        <f>COUNTIF($C$1:$C122,C122)</f>
        <v>3</v>
      </c>
      <c r="E122" s="241" t="str">
        <f t="shared" si="13"/>
        <v>Community3</v>
      </c>
      <c r="F122" s="86" t="s">
        <v>417</v>
      </c>
      <c r="G122" s="242">
        <v>4.852873563218392E-2</v>
      </c>
      <c r="H122" s="245">
        <v>76.633354719191942</v>
      </c>
    </row>
    <row r="123" spans="1:8">
      <c r="A123" s="86" t="str">
        <v>ORGM12</v>
      </c>
      <c r="B123" s="239">
        <v>122</v>
      </c>
      <c r="C123" s="86" t="s">
        <v>412</v>
      </c>
      <c r="D123" s="241">
        <f>COUNTIF($C$1:$C123,C123)</f>
        <v>4</v>
      </c>
      <c r="E123" s="241" t="str">
        <f t="shared" si="13"/>
        <v>Community4</v>
      </c>
      <c r="F123" s="86" t="s">
        <v>419</v>
      </c>
      <c r="G123" s="242">
        <v>0.14829501915708815</v>
      </c>
      <c r="H123" s="245">
        <v>139.42617450574846</v>
      </c>
    </row>
    <row r="124" spans="1:8">
      <c r="A124" s="86" t="str">
        <v>ORGM7</v>
      </c>
      <c r="B124" s="239">
        <v>123</v>
      </c>
      <c r="C124" s="86" t="s">
        <v>412</v>
      </c>
      <c r="D124" s="241">
        <f>COUNTIF($C$1:$C124,C124)</f>
        <v>5</v>
      </c>
      <c r="E124" s="241" t="str">
        <f t="shared" si="13"/>
        <v>Community5</v>
      </c>
      <c r="F124" s="86" t="s">
        <v>421</v>
      </c>
      <c r="G124" s="242">
        <v>9.7222222222222224E-2</v>
      </c>
      <c r="H124" s="245">
        <v>89.937354700302237</v>
      </c>
    </row>
    <row r="125" spans="1:8">
      <c r="A125" s="86" t="str">
        <v>ORGM5_x</v>
      </c>
      <c r="B125" s="239">
        <v>124</v>
      </c>
      <c r="C125" s="86" t="s">
        <v>412</v>
      </c>
      <c r="D125" s="241">
        <f>COUNTIF($C$1:$C125,C125)</f>
        <v>6</v>
      </c>
      <c r="E125" s="241" t="str">
        <f t="shared" si="13"/>
        <v>Community6</v>
      </c>
      <c r="F125" s="86" t="s">
        <v>423</v>
      </c>
      <c r="G125" s="242">
        <v>0.94701149425287356</v>
      </c>
      <c r="H125" s="245">
        <v>101.30390568200977</v>
      </c>
    </row>
    <row r="126" spans="1:8">
      <c r="A126" s="86" t="str">
        <v>ORGM3_x</v>
      </c>
      <c r="B126" s="239">
        <v>125</v>
      </c>
      <c r="C126" s="86" t="s">
        <v>412</v>
      </c>
      <c r="D126" s="241">
        <f>COUNTIF($C$1:$C126,C126)</f>
        <v>7</v>
      </c>
      <c r="E126" s="241" t="str">
        <f t="shared" si="13"/>
        <v>Community7</v>
      </c>
      <c r="F126" s="86" t="s">
        <v>425</v>
      </c>
      <c r="G126" s="242">
        <v>0.96893869731800752</v>
      </c>
      <c r="H126" s="245">
        <v>101.27819739913937</v>
      </c>
    </row>
    <row r="127" spans="1:8">
      <c r="A127" s="86" t="str">
        <v>ORGM11_x</v>
      </c>
      <c r="B127" s="239">
        <v>126</v>
      </c>
      <c r="C127" s="86" t="s">
        <v>412</v>
      </c>
      <c r="D127" s="241">
        <f>COUNTIF($C$1:$C127,C127)</f>
        <v>8</v>
      </c>
      <c r="E127" s="241" t="str">
        <f t="shared" si="13"/>
        <v>Community8</v>
      </c>
      <c r="F127" s="86" t="s">
        <v>427</v>
      </c>
      <c r="G127" s="242">
        <v>0.95183524904214556</v>
      </c>
      <c r="H127" s="245">
        <v>101.64991362381363</v>
      </c>
    </row>
    <row r="128" spans="1:8">
      <c r="A128" s="86" t="str">
        <v>ORGM12_x</v>
      </c>
      <c r="B128" s="239">
        <v>127</v>
      </c>
      <c r="C128" s="86" t="s">
        <v>412</v>
      </c>
      <c r="D128" s="241">
        <f>COUNTIF($C$1:$C128,C128)</f>
        <v>9</v>
      </c>
      <c r="E128" s="241" t="str">
        <f t="shared" si="13"/>
        <v>Community9</v>
      </c>
      <c r="F128" s="86" t="s">
        <v>429</v>
      </c>
      <c r="G128" s="242">
        <v>0.85093103448275853</v>
      </c>
      <c r="H128" s="245">
        <v>95.233121403130312</v>
      </c>
    </row>
    <row r="129" spans="1:8">
      <c r="A129" s="86" t="str">
        <v>ORGM7_x</v>
      </c>
      <c r="B129" s="239">
        <v>128</v>
      </c>
      <c r="C129" s="86" t="s">
        <v>412</v>
      </c>
      <c r="D129" s="241">
        <f>COUNTIF($C$1:$C129,C129)</f>
        <v>10</v>
      </c>
      <c r="E129" s="241" t="str">
        <f t="shared" si="13"/>
        <v>Community10</v>
      </c>
      <c r="F129" s="86" t="s">
        <v>431</v>
      </c>
      <c r="G129" s="242">
        <v>0.90277777777777779</v>
      </c>
      <c r="H129" s="245">
        <v>101.21965391855096</v>
      </c>
    </row>
    <row r="130" spans="1:8">
      <c r="A130" s="86" t="str">
        <v>NOISYN</v>
      </c>
      <c r="B130" s="239">
        <v>129</v>
      </c>
      <c r="C130" s="86" t="s">
        <v>433</v>
      </c>
      <c r="D130" s="241">
        <f>COUNTIF($C$1:$C130,C130)</f>
        <v>1</v>
      </c>
      <c r="E130" s="241" t="str">
        <f t="shared" si="13"/>
        <v>Accommodation &amp; Neighbourhood1</v>
      </c>
      <c r="F130" s="86" t="s">
        <v>434</v>
      </c>
      <c r="G130" s="242">
        <v>0.26682375478927201</v>
      </c>
      <c r="H130" s="245">
        <v>141.51207400604483</v>
      </c>
    </row>
    <row r="131" spans="1:8">
      <c r="A131" s="86" t="str">
        <v>NOHEATCH</v>
      </c>
      <c r="B131" s="239">
        <v>130</v>
      </c>
      <c r="C131" s="86" t="s">
        <v>433</v>
      </c>
      <c r="D131" s="241">
        <f>COUNTIF($C$1:$C131,C131)</f>
        <v>2</v>
      </c>
      <c r="E131" s="241" t="str">
        <f t="shared" ref="E131:E194" si="22">C131&amp;D131</f>
        <v>Accommodation &amp; Neighbourhood2</v>
      </c>
      <c r="F131" s="86" t="s">
        <v>436</v>
      </c>
      <c r="G131" s="242">
        <v>0.10668965517241381</v>
      </c>
      <c r="H131" s="245">
        <v>99.126270580676916</v>
      </c>
    </row>
    <row r="132" spans="1:8">
      <c r="A132" s="86" t="str">
        <v>GRIMYN</v>
      </c>
      <c r="B132" s="239">
        <v>131</v>
      </c>
      <c r="C132" s="86" t="s">
        <v>433</v>
      </c>
      <c r="D132" s="241">
        <f>COUNTIF($C$1:$C132,C132)</f>
        <v>3</v>
      </c>
      <c r="E132" s="241" t="str">
        <f t="shared" si="22"/>
        <v>Accommodation &amp; Neighbourhood3</v>
      </c>
      <c r="F132" s="86" t="s">
        <v>438</v>
      </c>
      <c r="G132" s="242">
        <v>0.13418773946360155</v>
      </c>
      <c r="H132" s="245">
        <v>117.16381771472884</v>
      </c>
    </row>
    <row r="133" spans="1:8">
      <c r="A133" s="86" t="str">
        <v>CRVAND</v>
      </c>
      <c r="B133" s="239">
        <v>132</v>
      </c>
      <c r="C133" s="86" t="s">
        <v>433</v>
      </c>
      <c r="D133" s="241">
        <f>COUNTIF($C$1:$C133,C133)</f>
        <v>4</v>
      </c>
      <c r="E133" s="241" t="str">
        <f t="shared" si="22"/>
        <v>Accommodation &amp; Neighbourhood4</v>
      </c>
      <c r="F133" s="86" t="s">
        <v>440</v>
      </c>
      <c r="G133" s="242">
        <v>0.11269348659003831</v>
      </c>
      <c r="H133" s="245">
        <v>176.91238590867832</v>
      </c>
    </row>
    <row r="134" spans="1:8">
      <c r="A134" s="86" t="str">
        <v>NOISYN_x</v>
      </c>
      <c r="B134" s="239">
        <v>133</v>
      </c>
      <c r="C134" s="86" t="s">
        <v>433</v>
      </c>
      <c r="D134" s="241">
        <f>COUNTIF($C$1:$C134,C134)</f>
        <v>5</v>
      </c>
      <c r="E134" s="241" t="str">
        <f t="shared" si="22"/>
        <v>Accommodation &amp; Neighbourhood5</v>
      </c>
      <c r="F134" s="86" t="s">
        <v>442</v>
      </c>
      <c r="G134" s="242">
        <v>0.73325287356321855</v>
      </c>
      <c r="H134" s="245">
        <v>90.361547659060847</v>
      </c>
    </row>
    <row r="135" spans="1:8">
      <c r="A135" s="86" t="str">
        <v>HEATCH</v>
      </c>
      <c r="B135" s="239">
        <v>134</v>
      </c>
      <c r="C135" s="86" t="s">
        <v>433</v>
      </c>
      <c r="D135" s="241">
        <f>COUNTIF($C$1:$C135,C135)</f>
        <v>6</v>
      </c>
      <c r="E135" s="241" t="str">
        <f t="shared" si="22"/>
        <v>Accommodation &amp; Neighbourhood6</v>
      </c>
      <c r="F135" s="86" t="s">
        <v>444</v>
      </c>
      <c r="G135" s="242">
        <v>0.8933103448275862</v>
      </c>
      <c r="H135" s="245">
        <v>100.10533955998042</v>
      </c>
    </row>
    <row r="136" spans="1:8">
      <c r="A136" s="86" t="str">
        <v>GRIMYN_x</v>
      </c>
      <c r="B136" s="239">
        <v>135</v>
      </c>
      <c r="C136" s="86" t="s">
        <v>433</v>
      </c>
      <c r="D136" s="241">
        <f>COUNTIF($C$1:$C136,C136)</f>
        <v>7</v>
      </c>
      <c r="E136" s="241" t="str">
        <f t="shared" si="22"/>
        <v>Accommodation &amp; Neighbourhood7</v>
      </c>
      <c r="F136" s="86" t="s">
        <v>446</v>
      </c>
      <c r="G136" s="242">
        <v>0.8655134099616858</v>
      </c>
      <c r="H136" s="245">
        <v>97.746049115710051</v>
      </c>
    </row>
    <row r="137" spans="1:8">
      <c r="A137" s="86" t="str">
        <v>CRVAND_x</v>
      </c>
      <c r="B137" s="239">
        <v>136</v>
      </c>
      <c r="C137" s="86" t="s">
        <v>433</v>
      </c>
      <c r="D137" s="241">
        <f>COUNTIF($C$1:$C137,C137)</f>
        <v>8</v>
      </c>
      <c r="E137" s="241" t="str">
        <f t="shared" si="22"/>
        <v>Accommodation &amp; Neighbourhood8</v>
      </c>
      <c r="F137" s="86" t="s">
        <v>448</v>
      </c>
      <c r="G137" s="242">
        <v>0.88690421455938706</v>
      </c>
      <c r="H137" s="245">
        <v>94.714553014065785</v>
      </c>
    </row>
    <row r="138" spans="1:8">
      <c r="A138" s="86" t="str">
        <v>SCLFSATO_lo</v>
      </c>
      <c r="B138" s="239">
        <v>137</v>
      </c>
      <c r="C138" s="86" t="s">
        <v>450</v>
      </c>
      <c r="D138" s="241">
        <f>COUNTIF($C$1:$C138,C138)</f>
        <v>1</v>
      </c>
      <c r="E138" s="241" t="str">
        <f t="shared" si="22"/>
        <v>Contentment1</v>
      </c>
      <c r="F138" s="86" t="s">
        <v>451</v>
      </c>
      <c r="G138" s="242">
        <v>8.5425287356321836E-2</v>
      </c>
      <c r="H138" s="245">
        <v>130.85839918362041</v>
      </c>
    </row>
    <row r="139" spans="1:8">
      <c r="A139" s="86" t="str">
        <v>SCLFSAT1_lo</v>
      </c>
      <c r="B139" s="239">
        <v>138</v>
      </c>
      <c r="C139" s="86" t="s">
        <v>450</v>
      </c>
      <c r="D139" s="241">
        <f>COUNTIF($C$1:$C139,C139)</f>
        <v>2</v>
      </c>
      <c r="E139" s="241" t="str">
        <f t="shared" si="22"/>
        <v>Contentment2</v>
      </c>
      <c r="F139" s="86" t="s">
        <v>453</v>
      </c>
      <c r="G139" s="242">
        <v>0.12896168582375481</v>
      </c>
      <c r="H139" s="245">
        <v>121.07089665110126</v>
      </c>
    </row>
    <row r="140" spans="1:8">
      <c r="A140" s="86" t="str">
        <v>SCLFSAT2_lo</v>
      </c>
      <c r="B140" s="239">
        <v>139</v>
      </c>
      <c r="C140" s="86" t="s">
        <v>450</v>
      </c>
      <c r="D140" s="241">
        <f>COUNTIF($C$1:$C140,C140)</f>
        <v>3</v>
      </c>
      <c r="E140" s="241" t="str">
        <f t="shared" si="22"/>
        <v>Contentment3</v>
      </c>
      <c r="F140" s="86" t="s">
        <v>455</v>
      </c>
      <c r="G140" s="242">
        <v>0.12585823754789274</v>
      </c>
      <c r="H140" s="245">
        <v>128.41231263370346</v>
      </c>
    </row>
    <row r="141" spans="1:8">
      <c r="A141" s="86" t="str">
        <v>JBSAT_lo</v>
      </c>
      <c r="B141" s="239">
        <v>140</v>
      </c>
      <c r="C141" s="86" t="s">
        <v>450</v>
      </c>
      <c r="D141" s="241">
        <f>COUNTIF($C$1:$C141,C141)</f>
        <v>4</v>
      </c>
      <c r="E141" s="241" t="str">
        <f t="shared" si="22"/>
        <v>Contentment4</v>
      </c>
      <c r="F141" s="86" t="s">
        <v>457</v>
      </c>
      <c r="G141" s="242">
        <v>4.725670498084291E-2</v>
      </c>
      <c r="H141" s="245">
        <v>110.14470870616573</v>
      </c>
    </row>
    <row r="142" spans="1:8">
      <c r="A142" s="86" t="str">
        <v>SCLFSAT7_lo</v>
      </c>
      <c r="B142" s="239">
        <v>141</v>
      </c>
      <c r="C142" s="86" t="s">
        <v>450</v>
      </c>
      <c r="D142" s="241">
        <f>COUNTIF($C$1:$C142,C142)</f>
        <v>5</v>
      </c>
      <c r="E142" s="241" t="str">
        <f t="shared" si="22"/>
        <v>Contentment5</v>
      </c>
      <c r="F142" s="86" t="s">
        <v>459</v>
      </c>
      <c r="G142" s="242">
        <v>0.10004214559386972</v>
      </c>
      <c r="H142" s="245">
        <v>117.49958483563452</v>
      </c>
    </row>
    <row r="143" spans="1:8">
      <c r="A143" s="86" t="str">
        <v>SCLFSATO_med</v>
      </c>
      <c r="B143" s="239">
        <v>142</v>
      </c>
      <c r="C143" s="86" t="s">
        <v>450</v>
      </c>
      <c r="D143" s="241">
        <f>COUNTIF($C$1:$C143,C143)</f>
        <v>6</v>
      </c>
      <c r="E143" s="241" t="str">
        <f t="shared" si="22"/>
        <v>Contentment6</v>
      </c>
      <c r="F143" s="86" t="s">
        <v>461</v>
      </c>
      <c r="G143" s="242">
        <v>0.4415900383141762</v>
      </c>
      <c r="H143" s="245">
        <v>114.13843060001329</v>
      </c>
    </row>
    <row r="144" spans="1:8">
      <c r="A144" s="86" t="str">
        <v>SCLFSAT1_med</v>
      </c>
      <c r="B144" s="239">
        <v>143</v>
      </c>
      <c r="C144" s="86" t="s">
        <v>450</v>
      </c>
      <c r="D144" s="241">
        <f>COUNTIF($C$1:$C144,C144)</f>
        <v>7</v>
      </c>
      <c r="E144" s="241" t="str">
        <f t="shared" si="22"/>
        <v>Contentment7</v>
      </c>
      <c r="F144" s="86" t="s">
        <v>463</v>
      </c>
      <c r="G144" s="242">
        <v>0.44504597701149418</v>
      </c>
      <c r="H144" s="245">
        <v>110.14662322790451</v>
      </c>
    </row>
    <row r="145" spans="1:8">
      <c r="A145" s="86" t="str">
        <v>SCLFSAT2_med</v>
      </c>
      <c r="B145" s="239">
        <v>144</v>
      </c>
      <c r="C145" s="86" t="s">
        <v>450</v>
      </c>
      <c r="D145" s="241">
        <f>COUNTIF($C$1:$C145,C145)</f>
        <v>8</v>
      </c>
      <c r="E145" s="241" t="str">
        <f t="shared" si="22"/>
        <v>Contentment8</v>
      </c>
      <c r="F145" s="86" t="s">
        <v>465</v>
      </c>
      <c r="G145" s="242">
        <v>0.52063601532567061</v>
      </c>
      <c r="H145" s="245">
        <v>116.6025690518365</v>
      </c>
    </row>
    <row r="146" spans="1:8">
      <c r="A146" s="86" t="str">
        <v>JBSAT_med</v>
      </c>
      <c r="B146" s="239">
        <v>145</v>
      </c>
      <c r="C146" s="86" t="s">
        <v>450</v>
      </c>
      <c r="D146" s="241">
        <f>COUNTIF($C$1:$C146,C146)</f>
        <v>9</v>
      </c>
      <c r="E146" s="241" t="str">
        <f t="shared" si="22"/>
        <v>Contentment9</v>
      </c>
      <c r="F146" s="86" t="s">
        <v>467</v>
      </c>
      <c r="G146" s="242">
        <v>0.38969348659003827</v>
      </c>
      <c r="H146" s="245">
        <v>103.45177337505049</v>
      </c>
    </row>
    <row r="147" spans="1:8">
      <c r="A147" s="86" t="str">
        <v>SCLFSAT7_med</v>
      </c>
      <c r="B147" s="239">
        <v>146</v>
      </c>
      <c r="C147" s="86" t="s">
        <v>450</v>
      </c>
      <c r="D147" s="241">
        <f>COUNTIF($C$1:$C147,C147)</f>
        <v>10</v>
      </c>
      <c r="E147" s="241" t="str">
        <f t="shared" si="22"/>
        <v>Contentment10</v>
      </c>
      <c r="F147" s="86" t="s">
        <v>469</v>
      </c>
      <c r="G147" s="242">
        <v>0.5194827586206896</v>
      </c>
      <c r="H147" s="245">
        <v>111.69981089872807</v>
      </c>
    </row>
    <row r="148" spans="1:8">
      <c r="A148" s="86" t="str">
        <v>SCLFSATO_hi</v>
      </c>
      <c r="B148" s="239">
        <v>147</v>
      </c>
      <c r="C148" s="86" t="s">
        <v>450</v>
      </c>
      <c r="D148" s="241">
        <f>COUNTIF($C$1:$C148,C148)</f>
        <v>11</v>
      </c>
      <c r="E148" s="241" t="str">
        <f t="shared" si="22"/>
        <v>Contentment11</v>
      </c>
      <c r="F148" s="86" t="s">
        <v>471</v>
      </c>
      <c r="G148" s="242">
        <v>0.473360153256705</v>
      </c>
      <c r="H148" s="245">
        <v>86.336983937683001</v>
      </c>
    </row>
    <row r="149" spans="1:8">
      <c r="A149" s="86" t="str">
        <v>SCLFSAT1_hi</v>
      </c>
      <c r="B149" s="239">
        <v>148</v>
      </c>
      <c r="C149" s="86" t="s">
        <v>450</v>
      </c>
      <c r="D149" s="241">
        <f>COUNTIF($C$1:$C149,C149)</f>
        <v>12</v>
      </c>
      <c r="E149" s="241" t="str">
        <f t="shared" si="22"/>
        <v>Contentment12</v>
      </c>
      <c r="F149" s="86" t="s">
        <v>473</v>
      </c>
      <c r="G149" s="242">
        <v>0.42609195402298855</v>
      </c>
      <c r="H149" s="245">
        <v>87.05480577491538</v>
      </c>
    </row>
    <row r="150" spans="1:8">
      <c r="A150" s="86" t="str">
        <v>SCLFSAT2_hi</v>
      </c>
      <c r="B150" s="239">
        <v>149</v>
      </c>
      <c r="C150" s="86" t="s">
        <v>450</v>
      </c>
      <c r="D150" s="241">
        <f>COUNTIF($C$1:$C150,C150)</f>
        <v>13</v>
      </c>
      <c r="E150" s="241" t="str">
        <f t="shared" si="22"/>
        <v>Contentment13</v>
      </c>
      <c r="F150" s="86" t="s">
        <v>475</v>
      </c>
      <c r="G150" s="242">
        <v>0.35364750957854396</v>
      </c>
      <c r="H150" s="245">
        <v>77.643692810029052</v>
      </c>
    </row>
    <row r="151" spans="1:8">
      <c r="A151" s="86" t="str">
        <v>JBSAT_hi</v>
      </c>
      <c r="B151" s="239">
        <v>150</v>
      </c>
      <c r="C151" s="86" t="s">
        <v>450</v>
      </c>
      <c r="D151" s="241">
        <f>COUNTIF($C$1:$C151,C151)</f>
        <v>14</v>
      </c>
      <c r="E151" s="241" t="str">
        <f t="shared" si="22"/>
        <v>Contentment14</v>
      </c>
      <c r="F151" s="86" t="s">
        <v>477</v>
      </c>
      <c r="G151" s="242">
        <v>0.56336398467432958</v>
      </c>
      <c r="H151" s="245">
        <v>97.073100124258374</v>
      </c>
    </row>
    <row r="152" spans="1:8">
      <c r="A152" s="86" t="str">
        <v>SCLFSAT7_hi</v>
      </c>
      <c r="B152" s="239">
        <v>151</v>
      </c>
      <c r="C152" s="86" t="s">
        <v>450</v>
      </c>
      <c r="D152" s="241">
        <f>COUNTIF($C$1:$C152,C152)</f>
        <v>15</v>
      </c>
      <c r="E152" s="241" t="str">
        <f t="shared" si="22"/>
        <v>Contentment15</v>
      </c>
      <c r="F152" s="86" t="s">
        <v>479</v>
      </c>
      <c r="G152" s="242">
        <v>0.38036398467432952</v>
      </c>
      <c r="H152" s="245">
        <v>84.576485605601363</v>
      </c>
    </row>
    <row r="153" spans="1:8">
      <c r="A153" s="86" t="str">
        <v>age0004</v>
      </c>
      <c r="B153" s="239">
        <v>152</v>
      </c>
      <c r="C153" s="86" t="s">
        <v>52</v>
      </c>
      <c r="D153" s="241">
        <f>COUNTIF($C$1:$C153,C153)</f>
        <v>1</v>
      </c>
      <c r="E153" s="241" t="str">
        <f t="shared" si="22"/>
        <v>Age1</v>
      </c>
      <c r="F153" s="86" t="s">
        <v>481</v>
      </c>
      <c r="G153" s="242">
        <v>6.2586206896551727E-2</v>
      </c>
      <c r="H153" s="245">
        <v>119.34677650580861</v>
      </c>
    </row>
    <row r="154" spans="1:8">
      <c r="A154" s="86" t="str">
        <v>age0517</v>
      </c>
      <c r="B154" s="239">
        <v>153</v>
      </c>
      <c r="C154" s="86" t="s">
        <v>52</v>
      </c>
      <c r="D154" s="241">
        <f>COUNTIF($C$1:$C154,C154)</f>
        <v>2</v>
      </c>
      <c r="E154" s="241" t="str">
        <f t="shared" si="22"/>
        <v>Age2</v>
      </c>
      <c r="F154" s="86" t="s">
        <v>482</v>
      </c>
      <c r="G154" s="242">
        <v>0.1642413793103448</v>
      </c>
      <c r="H154" s="245">
        <v>106.74014865879305</v>
      </c>
    </row>
    <row r="155" spans="1:8">
      <c r="A155" s="86" t="str">
        <v>age1824</v>
      </c>
      <c r="B155" s="239">
        <v>154</v>
      </c>
      <c r="C155" s="86" t="s">
        <v>52</v>
      </c>
      <c r="D155" s="241">
        <f>COUNTIF($C$1:$C155,C155)</f>
        <v>3</v>
      </c>
      <c r="E155" s="241" t="str">
        <f t="shared" si="22"/>
        <v>Age3</v>
      </c>
      <c r="F155" s="86" t="s">
        <v>483</v>
      </c>
      <c r="G155" s="242">
        <v>8.4639846743295014E-2</v>
      </c>
      <c r="H155" s="245">
        <v>116.15356413884781</v>
      </c>
    </row>
    <row r="156" spans="1:8">
      <c r="A156" s="86" t="str">
        <v>age2534</v>
      </c>
      <c r="B156" s="239">
        <v>155</v>
      </c>
      <c r="C156" s="86" t="s">
        <v>52</v>
      </c>
      <c r="D156" s="241">
        <f>COUNTIF($C$1:$C156,C156)</f>
        <v>4</v>
      </c>
      <c r="E156" s="241" t="str">
        <f t="shared" si="22"/>
        <v>Age4</v>
      </c>
      <c r="F156" s="86" t="s">
        <v>484</v>
      </c>
      <c r="G156" s="242">
        <v>0.14848275862068966</v>
      </c>
      <c r="H156" s="245">
        <v>124.80805847856919</v>
      </c>
    </row>
    <row r="157" spans="1:8">
      <c r="A157" s="86" t="str">
        <v>age3549</v>
      </c>
      <c r="B157" s="239">
        <v>156</v>
      </c>
      <c r="C157" s="86" t="s">
        <v>52</v>
      </c>
      <c r="D157" s="241">
        <f>COUNTIF($C$1:$C157,C157)</f>
        <v>5</v>
      </c>
      <c r="E157" s="241" t="str">
        <f t="shared" si="22"/>
        <v>Age5</v>
      </c>
      <c r="F157" s="86" t="s">
        <v>485</v>
      </c>
      <c r="G157" s="242">
        <v>0.18824137931034482</v>
      </c>
      <c r="H157" s="245">
        <v>102.17121207158823</v>
      </c>
    </row>
    <row r="158" spans="1:8">
      <c r="A158" s="86" t="str">
        <v>age5064</v>
      </c>
      <c r="B158" s="239">
        <v>157</v>
      </c>
      <c r="C158" s="86" t="s">
        <v>52</v>
      </c>
      <c r="D158" s="241">
        <f>COUNTIF($C$1:$C158,C158)</f>
        <v>6</v>
      </c>
      <c r="E158" s="241" t="str">
        <f t="shared" si="22"/>
        <v>Age6</v>
      </c>
      <c r="F158" s="86" t="s">
        <v>486</v>
      </c>
      <c r="G158" s="242">
        <v>0.18527969348658999</v>
      </c>
      <c r="H158" s="245">
        <v>88.639238484232123</v>
      </c>
    </row>
    <row r="159" spans="1:8">
      <c r="A159" s="86" t="str">
        <v>age6574</v>
      </c>
      <c r="B159" s="239">
        <v>158</v>
      </c>
      <c r="C159" s="86" t="s">
        <v>52</v>
      </c>
      <c r="D159" s="241">
        <f>COUNTIF($C$1:$C159,C159)</f>
        <v>7</v>
      </c>
      <c r="E159" s="241" t="str">
        <f t="shared" si="22"/>
        <v>Age7</v>
      </c>
      <c r="F159" s="86" t="s">
        <v>487</v>
      </c>
      <c r="G159" s="242">
        <v>9.0091954022988488E-2</v>
      </c>
      <c r="H159" s="245">
        <v>79.637633107227771</v>
      </c>
    </row>
    <row r="160" spans="1:8">
      <c r="A160" s="86" t="str">
        <v>age75p</v>
      </c>
      <c r="B160" s="239">
        <v>159</v>
      </c>
      <c r="C160" s="86" t="s">
        <v>52</v>
      </c>
      <c r="D160" s="241">
        <f>COUNTIF($C$1:$C160,C160)</f>
        <v>8</v>
      </c>
      <c r="E160" s="241" t="str">
        <f t="shared" si="22"/>
        <v>Age8</v>
      </c>
      <c r="F160" s="86" t="s">
        <v>488</v>
      </c>
      <c r="G160" s="242">
        <v>7.6333333333333336E-2</v>
      </c>
      <c r="H160" s="245">
        <v>79.902470044225879</v>
      </c>
    </row>
    <row r="161" spans="1:8">
      <c r="A161" s="86" t="str">
        <v>rcd_gor_dv_101</v>
      </c>
      <c r="B161" s="239">
        <v>160</v>
      </c>
      <c r="C161" s="86" t="s">
        <v>491</v>
      </c>
      <c r="D161" s="241">
        <f>COUNTIF($C$1:$C161,C161)</f>
        <v>1</v>
      </c>
      <c r="E161" s="241" t="str">
        <f t="shared" si="22"/>
        <v>Geography1</v>
      </c>
      <c r="F161" s="86" t="s">
        <v>492</v>
      </c>
      <c r="G161" s="242">
        <v>0.83025670498084292</v>
      </c>
      <c r="H161" s="245">
        <v>99.084065089673132</v>
      </c>
    </row>
    <row r="162" spans="1:8">
      <c r="A162" s="86" t="str">
        <v>rcd_gor_dv_102</v>
      </c>
      <c r="B162" s="239">
        <v>161</v>
      </c>
      <c r="C162" s="86" t="s">
        <v>491</v>
      </c>
      <c r="D162" s="241">
        <f>COUNTIF($C$1:$C162,C162)</f>
        <v>2</v>
      </c>
      <c r="E162" s="241" t="str">
        <f t="shared" si="22"/>
        <v>Geography2</v>
      </c>
      <c r="F162" s="86" t="s">
        <v>494</v>
      </c>
      <c r="G162" s="242">
        <v>5.9287356321839076E-2</v>
      </c>
      <c r="H162" s="245">
        <v>119.35388895848527</v>
      </c>
    </row>
    <row r="163" spans="1:8">
      <c r="A163" s="86" t="str">
        <v>rcd_gor_dv_103</v>
      </c>
      <c r="B163" s="239">
        <v>162</v>
      </c>
      <c r="C163" s="86" t="s">
        <v>491</v>
      </c>
      <c r="D163" s="241">
        <f>COUNTIF($C$1:$C163,C163)</f>
        <v>3</v>
      </c>
      <c r="E163" s="241" t="str">
        <f t="shared" si="22"/>
        <v>Geography3</v>
      </c>
      <c r="F163" s="86" t="s">
        <v>496</v>
      </c>
      <c r="G163" s="242">
        <v>8.466283524904214E-2</v>
      </c>
      <c r="H163" s="245">
        <v>100.3519442983247</v>
      </c>
    </row>
    <row r="164" spans="1:8">
      <c r="A164" s="86" t="str">
        <v>rcd_gor_dv_104</v>
      </c>
      <c r="B164" s="239">
        <v>163</v>
      </c>
      <c r="C164" s="86" t="s">
        <v>491</v>
      </c>
      <c r="D164" s="241">
        <f>COUNTIF($C$1:$C164,C164)</f>
        <v>4</v>
      </c>
      <c r="E164" s="241" t="str">
        <f t="shared" si="22"/>
        <v>Geography4</v>
      </c>
      <c r="F164" s="86" t="s">
        <v>498</v>
      </c>
      <c r="G164" s="242">
        <v>2.6118773946360155E-2</v>
      </c>
      <c r="H164" s="245">
        <v>92.489967525806094</v>
      </c>
    </row>
    <row r="165" spans="1:8">
      <c r="A165" s="86" t="str">
        <v>rcd_RACEL_DV_101</v>
      </c>
      <c r="B165" s="239">
        <v>164</v>
      </c>
      <c r="C165" s="86" t="s">
        <v>500</v>
      </c>
      <c r="D165" s="241">
        <f>COUNTIF($C$1:$C165,C165)</f>
        <v>1</v>
      </c>
      <c r="E165" s="241" t="str">
        <f t="shared" si="22"/>
        <v>Ethnicity1</v>
      </c>
      <c r="F165" s="86" t="s">
        <v>501</v>
      </c>
      <c r="G165" s="242">
        <v>0.92289272030651326</v>
      </c>
      <c r="H165" s="245">
        <v>98.3691179721949</v>
      </c>
    </row>
    <row r="166" spans="1:8">
      <c r="A166" s="86" t="str">
        <v>rcd_RACEL_DV_102</v>
      </c>
      <c r="B166" s="239">
        <v>165</v>
      </c>
      <c r="C166" s="86" t="s">
        <v>500</v>
      </c>
      <c r="D166" s="241">
        <f>COUNTIF($C$1:$C166,C166)</f>
        <v>2</v>
      </c>
      <c r="E166" s="241" t="str">
        <f t="shared" si="22"/>
        <v>Ethnicity2</v>
      </c>
      <c r="F166" s="86" t="s">
        <v>503</v>
      </c>
      <c r="G166" s="242">
        <v>1.2409961685823756E-2</v>
      </c>
      <c r="H166" s="245">
        <v>105.19727466369928</v>
      </c>
    </row>
    <row r="167" spans="1:8">
      <c r="A167" s="86" t="str">
        <v>rcd_RACEL_DV_103</v>
      </c>
      <c r="B167" s="239">
        <v>166</v>
      </c>
      <c r="C167" s="86" t="s">
        <v>500</v>
      </c>
      <c r="D167" s="241">
        <f>COUNTIF($C$1:$C167,C167)</f>
        <v>3</v>
      </c>
      <c r="E167" s="241" t="str">
        <f t="shared" si="22"/>
        <v>Ethnicity3</v>
      </c>
      <c r="F167" s="86" t="s">
        <v>505</v>
      </c>
      <c r="G167" s="242">
        <v>3.8896551724137932E-2</v>
      </c>
      <c r="H167" s="245">
        <v>120.92351967305355</v>
      </c>
    </row>
    <row r="168" spans="1:8">
      <c r="A168" s="86" t="str">
        <v>rcd_RACEL_DV_104</v>
      </c>
      <c r="B168" s="239">
        <v>167</v>
      </c>
      <c r="C168" s="86" t="s">
        <v>500</v>
      </c>
      <c r="D168" s="241">
        <f>COUNTIF($C$1:$C168,C168)</f>
        <v>4</v>
      </c>
      <c r="E168" s="241" t="str">
        <f t="shared" si="22"/>
        <v>Ethnicity4</v>
      </c>
      <c r="F168" s="86" t="s">
        <v>507</v>
      </c>
      <c r="G168" s="242">
        <v>1.9578544061302681E-2</v>
      </c>
      <c r="H168" s="245">
        <v>153.22897608559035</v>
      </c>
    </row>
    <row r="169" spans="1:8">
      <c r="A169" s="86" t="str">
        <v>rcd_RACEL_DV_105</v>
      </c>
      <c r="B169" s="239">
        <v>168</v>
      </c>
      <c r="C169" s="86" t="s">
        <v>500</v>
      </c>
      <c r="D169" s="241">
        <f>COUNTIF($C$1:$C169,C169)</f>
        <v>5</v>
      </c>
      <c r="E169" s="241" t="str">
        <f t="shared" si="22"/>
        <v>Ethnicity5</v>
      </c>
      <c r="F169" s="86" t="s">
        <v>509</v>
      </c>
      <c r="G169" s="242">
        <v>5.5708812260536408E-3</v>
      </c>
      <c r="H169" s="245">
        <v>115.53408620376109</v>
      </c>
    </row>
    <row r="170" spans="1:8">
      <c r="A170" s="86" t="str">
        <v>rcd_plbornc_101</v>
      </c>
      <c r="B170" s="239">
        <v>169</v>
      </c>
      <c r="C170" s="86" t="s">
        <v>511</v>
      </c>
      <c r="D170" s="241">
        <f>COUNTIF($C$1:$C170,C170)</f>
        <v>1</v>
      </c>
      <c r="E170" s="241" t="str">
        <f t="shared" si="22"/>
        <v>Country of Birth1</v>
      </c>
      <c r="F170" s="86" t="s">
        <v>512</v>
      </c>
      <c r="G170" s="242">
        <v>0.90311494252873581</v>
      </c>
      <c r="H170" s="245">
        <v>98.366840566006942</v>
      </c>
    </row>
    <row r="171" spans="1:8">
      <c r="A171" s="86" t="str">
        <v>rcd_plbornc_102</v>
      </c>
      <c r="B171" s="239">
        <v>170</v>
      </c>
      <c r="C171" s="86" t="s">
        <v>511</v>
      </c>
      <c r="D171" s="241">
        <f>COUNTIF($C$1:$C171,C171)</f>
        <v>2</v>
      </c>
      <c r="E171" s="241" t="str">
        <f t="shared" si="22"/>
        <v>Country of Birth2</v>
      </c>
      <c r="F171" s="86" t="s">
        <v>514</v>
      </c>
      <c r="G171" s="242">
        <v>1.8808429118773951E-2</v>
      </c>
      <c r="H171" s="245">
        <v>116.54506036118806</v>
      </c>
    </row>
    <row r="172" spans="1:8">
      <c r="A172" s="86" t="str">
        <v>rcd_plbornc_103</v>
      </c>
      <c r="B172" s="239">
        <v>171</v>
      </c>
      <c r="C172" s="86" t="s">
        <v>511</v>
      </c>
      <c r="D172" s="241">
        <f>COUNTIF($C$1:$C172,C172)</f>
        <v>3</v>
      </c>
      <c r="E172" s="241" t="str">
        <f t="shared" si="22"/>
        <v>Country of Birth3</v>
      </c>
      <c r="F172" s="86" t="s">
        <v>516</v>
      </c>
      <c r="G172" s="242">
        <v>1.7931034482758623E-3</v>
      </c>
      <c r="H172" s="245">
        <v>81.114275962821353</v>
      </c>
    </row>
    <row r="173" spans="1:8">
      <c r="A173" s="86" t="str">
        <v>rcd_plbornc_104</v>
      </c>
      <c r="B173" s="239">
        <v>172</v>
      </c>
      <c r="C173" s="86" t="s">
        <v>511</v>
      </c>
      <c r="D173" s="241">
        <f>COUNTIF($C$1:$C173,C173)</f>
        <v>4</v>
      </c>
      <c r="E173" s="241" t="str">
        <f t="shared" si="22"/>
        <v>Country of Birth4</v>
      </c>
      <c r="F173" s="86" t="s">
        <v>518</v>
      </c>
      <c r="G173" s="242">
        <v>4.0881226053639851E-3</v>
      </c>
      <c r="H173" s="245">
        <v>96.391909611701877</v>
      </c>
    </row>
    <row r="174" spans="1:8">
      <c r="A174" s="86" t="str">
        <v>rcd_plbornc_105</v>
      </c>
      <c r="B174" s="239">
        <v>173</v>
      </c>
      <c r="C174" s="86" t="s">
        <v>511</v>
      </c>
      <c r="D174" s="241">
        <f>COUNTIF($C$1:$C174,C174)</f>
        <v>5</v>
      </c>
      <c r="E174" s="241" t="str">
        <f t="shared" si="22"/>
        <v>Country of Birth5</v>
      </c>
      <c r="F174" s="86" t="s">
        <v>520</v>
      </c>
      <c r="G174" s="242">
        <v>2.1536398467432955E-2</v>
      </c>
      <c r="H174" s="245">
        <v>118.6730729223564</v>
      </c>
    </row>
    <row r="175" spans="1:8">
      <c r="A175" s="86" t="str">
        <v>rcd_plbornc_106</v>
      </c>
      <c r="B175" s="239">
        <v>174</v>
      </c>
      <c r="C175" s="86" t="s">
        <v>511</v>
      </c>
      <c r="D175" s="241">
        <f>COUNTIF($C$1:$C175,C175)</f>
        <v>6</v>
      </c>
      <c r="E175" s="241" t="str">
        <f t="shared" si="22"/>
        <v>Country of Birth6</v>
      </c>
      <c r="F175" s="86" t="s">
        <v>522</v>
      </c>
      <c r="G175" s="242">
        <v>1.0084291187739462E-2</v>
      </c>
      <c r="H175" s="245">
        <v>123.06803030351733</v>
      </c>
    </row>
    <row r="176" spans="1:8">
      <c r="A176" s="86" t="str">
        <v>rcd_plbornc_107</v>
      </c>
      <c r="B176" s="239">
        <v>175</v>
      </c>
      <c r="C176" s="86" t="s">
        <v>511</v>
      </c>
      <c r="D176" s="241">
        <f>COUNTIF($C$1:$C176,C176)</f>
        <v>7</v>
      </c>
      <c r="E176" s="241" t="str">
        <f t="shared" si="22"/>
        <v>Country of Birth7</v>
      </c>
      <c r="F176" s="86" t="s">
        <v>49</v>
      </c>
      <c r="G176" s="242">
        <v>4.0904214559386969E-2</v>
      </c>
      <c r="H176" s="245">
        <v>123.78027285135427</v>
      </c>
    </row>
    <row r="177" spans="1:8">
      <c r="A177" s="86" t="str">
        <v>rcd_religion_101</v>
      </c>
      <c r="B177" s="239">
        <v>176</v>
      </c>
      <c r="C177" s="86" t="s">
        <v>525</v>
      </c>
      <c r="D177" s="241">
        <f>COUNTIF($C$1:$C177,C177)</f>
        <v>1</v>
      </c>
      <c r="E177" s="241" t="str">
        <f t="shared" si="22"/>
        <v>Religion1</v>
      </c>
      <c r="F177" s="86" t="s">
        <v>526</v>
      </c>
      <c r="G177" s="242">
        <v>0.37432567049808435</v>
      </c>
      <c r="H177" s="245">
        <v>85.809218138043235</v>
      </c>
    </row>
    <row r="178" spans="1:8">
      <c r="A178" s="86" t="str">
        <v>rcd_religion_102</v>
      </c>
      <c r="B178" s="239">
        <v>177</v>
      </c>
      <c r="C178" s="86" t="s">
        <v>525</v>
      </c>
      <c r="D178" s="241">
        <f>COUNTIF($C$1:$C178,C178)</f>
        <v>2</v>
      </c>
      <c r="E178" s="241" t="str">
        <f t="shared" si="22"/>
        <v>Religion2</v>
      </c>
      <c r="F178" s="86" t="s">
        <v>528</v>
      </c>
      <c r="G178" s="242">
        <v>2.5977011494252873E-3</v>
      </c>
      <c r="H178" s="245">
        <v>65.427668646161166</v>
      </c>
    </row>
    <row r="179" spans="1:8">
      <c r="A179" s="86" t="str">
        <v>rcd_religion_103</v>
      </c>
      <c r="B179" s="239">
        <v>178</v>
      </c>
      <c r="C179" s="86" t="s">
        <v>525</v>
      </c>
      <c r="D179" s="241">
        <f>COUNTIF($C$1:$C179,C179)</f>
        <v>3</v>
      </c>
      <c r="E179" s="241" t="str">
        <f t="shared" si="22"/>
        <v>Religion3</v>
      </c>
      <c r="F179" s="86" t="s">
        <v>530</v>
      </c>
      <c r="G179" s="242">
        <v>3.4942528735632185E-3</v>
      </c>
      <c r="H179" s="245">
        <v>103.45117952948632</v>
      </c>
    </row>
    <row r="180" spans="1:8">
      <c r="A180" s="86" t="str">
        <v>rcd_religion_104</v>
      </c>
      <c r="B180" s="239">
        <v>179</v>
      </c>
      <c r="C180" s="86" t="s">
        <v>525</v>
      </c>
      <c r="D180" s="241">
        <f>COUNTIF($C$1:$C180,C180)</f>
        <v>4</v>
      </c>
      <c r="E180" s="241" t="str">
        <f t="shared" si="22"/>
        <v>Religion4</v>
      </c>
      <c r="F180" s="86" t="s">
        <v>532</v>
      </c>
      <c r="G180" s="242">
        <v>2.3770114942528734E-2</v>
      </c>
      <c r="H180" s="245">
        <v>144.19872566393065</v>
      </c>
    </row>
    <row r="181" spans="1:8">
      <c r="A181" s="86" t="str">
        <v>rcd_religion_105</v>
      </c>
      <c r="B181" s="239">
        <v>180</v>
      </c>
      <c r="C181" s="86" t="s">
        <v>525</v>
      </c>
      <c r="D181" s="241">
        <f>COUNTIF($C$1:$C181,C181)</f>
        <v>5</v>
      </c>
      <c r="E181" s="241" t="str">
        <f t="shared" si="22"/>
        <v>Religion5</v>
      </c>
      <c r="F181" s="86" t="s">
        <v>534</v>
      </c>
      <c r="G181" s="242">
        <v>8.0574712643678159E-3</v>
      </c>
      <c r="H181" s="245">
        <v>86.602416535327905</v>
      </c>
    </row>
    <row r="182" spans="1:8">
      <c r="A182" s="86" t="str">
        <v>rcd_religion_106</v>
      </c>
      <c r="B182" s="239">
        <v>181</v>
      </c>
      <c r="C182" s="86" t="s">
        <v>525</v>
      </c>
      <c r="D182" s="241">
        <f>COUNTIF($C$1:$C182,C182)</f>
        <v>6</v>
      </c>
      <c r="E182" s="241" t="str">
        <f t="shared" si="22"/>
        <v>Religion6</v>
      </c>
      <c r="F182" s="86" t="s">
        <v>536</v>
      </c>
      <c r="G182" s="242">
        <v>2.8927203065134102E-3</v>
      </c>
      <c r="H182" s="245">
        <v>91.977926505767897</v>
      </c>
    </row>
    <row r="183" spans="1:8">
      <c r="A183" s="86" t="str">
        <v>rcd_religion_107</v>
      </c>
      <c r="B183" s="239">
        <v>182</v>
      </c>
      <c r="C183" s="86" t="s">
        <v>525</v>
      </c>
      <c r="D183" s="241">
        <f>COUNTIF($C$1:$C183,C183)</f>
        <v>7</v>
      </c>
      <c r="E183" s="241" t="str">
        <f t="shared" si="22"/>
        <v>Religion7</v>
      </c>
      <c r="F183" s="86" t="s">
        <v>538</v>
      </c>
      <c r="G183" s="242">
        <v>1.1659003831417625E-2</v>
      </c>
      <c r="H183" s="245">
        <v>119.24541407652434</v>
      </c>
    </row>
    <row r="184" spans="1:8">
      <c r="A184" s="86" t="str">
        <v>rcd_religion_108</v>
      </c>
      <c r="B184" s="239">
        <v>183</v>
      </c>
      <c r="C184" s="86" t="s">
        <v>525</v>
      </c>
      <c r="D184" s="241">
        <f>COUNTIF($C$1:$C184,C184)</f>
        <v>8</v>
      </c>
      <c r="E184" s="241" t="str">
        <f t="shared" si="22"/>
        <v>Religion8</v>
      </c>
      <c r="F184" s="86" t="s">
        <v>540</v>
      </c>
      <c r="G184" s="242">
        <v>0.5732145593869733</v>
      </c>
      <c r="H184" s="245">
        <v>110.67325634637275</v>
      </c>
    </row>
    <row r="185" spans="1:8">
      <c r="A185" s="86" t="str">
        <v>A2_HOUSE5</v>
      </c>
      <c r="B185" s="239">
        <v>184</v>
      </c>
      <c r="C185" s="86" t="s">
        <v>543</v>
      </c>
      <c r="D185" s="241">
        <f>COUNTIF($C$1:$C185,C185)</f>
        <v>1</v>
      </c>
      <c r="E185" s="241" t="str">
        <f t="shared" si="22"/>
        <v>House Type1</v>
      </c>
      <c r="F185" s="86" t="s">
        <v>544</v>
      </c>
      <c r="G185" s="242">
        <v>5.6869731800766293E-2</v>
      </c>
      <c r="H185" s="245">
        <v>20.182653921067768</v>
      </c>
    </row>
    <row r="186" spans="1:8">
      <c r="A186" s="86" t="str">
        <v>A2_HOUSE6</v>
      </c>
      <c r="B186" s="239">
        <v>185</v>
      </c>
      <c r="C186" s="86" t="s">
        <v>543</v>
      </c>
      <c r="D186" s="241">
        <f>COUNTIF($C$1:$C186,C186)</f>
        <v>2</v>
      </c>
      <c r="E186" s="241" t="str">
        <f t="shared" si="22"/>
        <v>House Type2</v>
      </c>
      <c r="F186" s="86" t="s">
        <v>546</v>
      </c>
      <c r="G186" s="242">
        <v>0.17160536398467433</v>
      </c>
      <c r="H186" s="245">
        <v>120.81774067508877</v>
      </c>
    </row>
    <row r="187" spans="1:8">
      <c r="A187" s="86" t="str">
        <v>A2_HOUSE7</v>
      </c>
      <c r="B187" s="239">
        <v>186</v>
      </c>
      <c r="C187" s="86" t="s">
        <v>543</v>
      </c>
      <c r="D187" s="241">
        <f>COUNTIF($C$1:$C187,C187)</f>
        <v>3</v>
      </c>
      <c r="E187" s="241" t="str">
        <f t="shared" si="22"/>
        <v>House Type3</v>
      </c>
      <c r="F187" s="86" t="s">
        <v>548</v>
      </c>
      <c r="G187" s="242">
        <v>0.36063601532567058</v>
      </c>
      <c r="H187" s="245">
        <v>102.39204638005153</v>
      </c>
    </row>
    <row r="188" spans="1:8">
      <c r="A188" s="86" t="str">
        <v>A2_HOUSE8</v>
      </c>
      <c r="B188" s="239">
        <v>187</v>
      </c>
      <c r="C188" s="86" t="s">
        <v>543</v>
      </c>
      <c r="D188" s="241">
        <f>COUNTIF($C$1:$C188,C188)</f>
        <v>4</v>
      </c>
      <c r="E188" s="241" t="str">
        <f t="shared" si="22"/>
        <v>House Type4</v>
      </c>
      <c r="F188" s="86" t="s">
        <v>550</v>
      </c>
      <c r="G188" s="242">
        <v>0.41122222222222221</v>
      </c>
      <c r="H188" s="245">
        <v>183.42510791000433</v>
      </c>
    </row>
    <row r="189" spans="1:8">
      <c r="A189" s="86" t="str">
        <v>TENURE2</v>
      </c>
      <c r="B189" s="239">
        <v>188</v>
      </c>
      <c r="C189" s="86" t="s">
        <v>552</v>
      </c>
      <c r="D189" s="241">
        <f>COUNTIF($C$1:$C189,C189)</f>
        <v>1</v>
      </c>
      <c r="E189" s="241" t="str">
        <f t="shared" si="22"/>
        <v>House Tenure1</v>
      </c>
      <c r="F189" s="86" t="s">
        <v>553</v>
      </c>
      <c r="G189" s="242">
        <v>0.27194636015325668</v>
      </c>
      <c r="H189" s="245">
        <v>71.126111627636334</v>
      </c>
    </row>
    <row r="190" spans="1:8">
      <c r="A190" s="86" t="str">
        <v>TENURE1</v>
      </c>
      <c r="B190" s="239">
        <v>189</v>
      </c>
      <c r="C190" s="86" t="s">
        <v>552</v>
      </c>
      <c r="D190" s="241">
        <f>COUNTIF($C$1:$C190,C190)</f>
        <v>2</v>
      </c>
      <c r="E190" s="241" t="str">
        <f t="shared" si="22"/>
        <v>House Tenure2</v>
      </c>
      <c r="F190" s="86" t="s">
        <v>555</v>
      </c>
      <c r="G190" s="242">
        <v>0.22731417624521072</v>
      </c>
      <c r="H190" s="245">
        <v>83.843475501491682</v>
      </c>
    </row>
    <row r="191" spans="1:8">
      <c r="A191" s="86" t="str">
        <v>TENURE7</v>
      </c>
      <c r="B191" s="239">
        <v>190</v>
      </c>
      <c r="C191" s="86" t="s">
        <v>552</v>
      </c>
      <c r="D191" s="241">
        <f>COUNTIF($C$1:$C191,C191)</f>
        <v>3</v>
      </c>
      <c r="E191" s="241" t="str">
        <f t="shared" si="22"/>
        <v>House Tenure3</v>
      </c>
      <c r="F191" s="86" t="s">
        <v>557</v>
      </c>
      <c r="G191" s="242">
        <v>8.2068965517241351E-3</v>
      </c>
      <c r="H191" s="245">
        <v>107.10971017310717</v>
      </c>
    </row>
    <row r="192" spans="1:8">
      <c r="A192" s="86" t="str">
        <v>TENURE4</v>
      </c>
      <c r="B192" s="239">
        <v>191</v>
      </c>
      <c r="C192" s="86" t="s">
        <v>552</v>
      </c>
      <c r="D192" s="241">
        <f>COUNTIF($C$1:$C192,C192)</f>
        <v>4</v>
      </c>
      <c r="E192" s="241" t="str">
        <f t="shared" si="22"/>
        <v>House Tenure4</v>
      </c>
      <c r="F192" s="86" t="s">
        <v>559</v>
      </c>
      <c r="G192" s="242">
        <v>0.21629118773946357</v>
      </c>
      <c r="H192" s="245">
        <v>127.61450479339507</v>
      </c>
    </row>
    <row r="193" spans="1:8">
      <c r="A193" s="86" t="str">
        <v>TENURE9</v>
      </c>
      <c r="B193" s="239">
        <v>192</v>
      </c>
      <c r="C193" s="86" t="s">
        <v>552</v>
      </c>
      <c r="D193" s="241">
        <f>COUNTIF($C$1:$C193,C193)</f>
        <v>5</v>
      </c>
      <c r="E193" s="241" t="str">
        <f t="shared" si="22"/>
        <v>House Tenure5</v>
      </c>
      <c r="F193" s="86" t="s">
        <v>561</v>
      </c>
      <c r="G193" s="242">
        <v>0.27611877394636014</v>
      </c>
      <c r="H193" s="245">
        <v>163.00013038422875</v>
      </c>
    </row>
    <row r="194" spans="1:8">
      <c r="A194" s="86" t="str">
        <v>NBEDS1</v>
      </c>
      <c r="B194" s="239">
        <v>193</v>
      </c>
      <c r="C194" s="86" t="s">
        <v>563</v>
      </c>
      <c r="D194" s="241">
        <f>COUNTIF($C$1:$C194,C194)</f>
        <v>1</v>
      </c>
      <c r="E194" s="241" t="str">
        <f t="shared" si="22"/>
        <v>House Size1</v>
      </c>
      <c r="F194" s="86" t="s">
        <v>564</v>
      </c>
      <c r="G194" s="242">
        <v>9.01034482758621E-2</v>
      </c>
      <c r="H194" s="245">
        <v>126.88564608480863</v>
      </c>
    </row>
    <row r="195" spans="1:8">
      <c r="A195" s="86" t="str">
        <v>NBEDS2</v>
      </c>
      <c r="B195" s="239">
        <v>194</v>
      </c>
      <c r="C195" s="86" t="s">
        <v>563</v>
      </c>
      <c r="D195" s="241">
        <f>COUNTIF($C$1:$C195,C195)</f>
        <v>2</v>
      </c>
      <c r="E195" s="241" t="str">
        <f t="shared" ref="E195:E258" si="23">C195&amp;D195</f>
        <v>House Size2</v>
      </c>
      <c r="F195" s="86" t="s">
        <v>566</v>
      </c>
      <c r="G195" s="242">
        <v>0.32352107279693482</v>
      </c>
      <c r="H195" s="245">
        <v>133.51818040122978</v>
      </c>
    </row>
    <row r="196" spans="1:8">
      <c r="A196" s="86" t="str">
        <v>NBEDS3</v>
      </c>
      <c r="B196" s="239">
        <v>195</v>
      </c>
      <c r="C196" s="86" t="s">
        <v>563</v>
      </c>
      <c r="D196" s="241">
        <f>COUNTIF($C$1:$C196,C196)</f>
        <v>3</v>
      </c>
      <c r="E196" s="241" t="str">
        <f t="shared" si="23"/>
        <v>House Size3</v>
      </c>
      <c r="F196" s="86" t="s">
        <v>568</v>
      </c>
      <c r="G196" s="242">
        <v>0.49295785440613027</v>
      </c>
      <c r="H196" s="245">
        <v>110.94113361052868</v>
      </c>
    </row>
    <row r="197" spans="1:8">
      <c r="A197" s="86" t="str">
        <v>NBEDS4</v>
      </c>
      <c r="B197" s="239">
        <v>196</v>
      </c>
      <c r="C197" s="86" t="s">
        <v>563</v>
      </c>
      <c r="D197" s="241">
        <f>COUNTIF($C$1:$C197,C197)</f>
        <v>4</v>
      </c>
      <c r="E197" s="241" t="str">
        <f t="shared" si="23"/>
        <v>House Size4</v>
      </c>
      <c r="F197" s="86" t="s">
        <v>570</v>
      </c>
      <c r="G197" s="242">
        <v>7.3877394636015323E-2</v>
      </c>
      <c r="H197" s="245">
        <v>39.637782733249566</v>
      </c>
    </row>
    <row r="198" spans="1:8">
      <c r="A198" s="86" t="str">
        <v>NBEDS5P</v>
      </c>
      <c r="B198" s="239">
        <v>197</v>
      </c>
      <c r="C198" s="86" t="s">
        <v>563</v>
      </c>
      <c r="D198" s="241">
        <f>COUNTIF($C$1:$C198,C198)</f>
        <v>5</v>
      </c>
      <c r="E198" s="241" t="str">
        <f t="shared" si="23"/>
        <v>House Size5</v>
      </c>
      <c r="F198" s="86" t="s">
        <v>572</v>
      </c>
      <c r="G198" s="242">
        <v>1.9659003831417627E-2</v>
      </c>
      <c r="H198" s="245">
        <v>35.365077723525161</v>
      </c>
    </row>
    <row r="199" spans="1:8">
      <c r="A199" s="86" t="str">
        <v>hhdval0to100k</v>
      </c>
      <c r="B199" s="239">
        <v>198</v>
      </c>
      <c r="C199" s="86" t="s">
        <v>574</v>
      </c>
      <c r="D199" s="241">
        <f>COUNTIF($C$1:$C199,C199)</f>
        <v>1</v>
      </c>
      <c r="E199" s="241" t="str">
        <f t="shared" si="23"/>
        <v>House Value1</v>
      </c>
      <c r="F199" s="86" t="s">
        <v>575</v>
      </c>
      <c r="G199" s="242">
        <v>0.2710651340996168</v>
      </c>
      <c r="H199" s="245">
        <v>244.96899118287612</v>
      </c>
    </row>
    <row r="200" spans="1:8">
      <c r="A200" s="86" t="str">
        <v>hhdval100to150k</v>
      </c>
      <c r="B200" s="239">
        <v>199</v>
      </c>
      <c r="C200" s="86" t="s">
        <v>574</v>
      </c>
      <c r="D200" s="241">
        <f>COUNTIF($C$1:$C200,C200)</f>
        <v>2</v>
      </c>
      <c r="E200" s="241" t="str">
        <f t="shared" si="23"/>
        <v>House Value2</v>
      </c>
      <c r="F200" s="86" t="s">
        <v>577</v>
      </c>
      <c r="G200" s="242">
        <v>0.26125287356321836</v>
      </c>
      <c r="H200" s="245">
        <v>190.41979750173775</v>
      </c>
    </row>
    <row r="201" spans="1:8">
      <c r="A201" s="86" t="str">
        <v>hhdval150to250k</v>
      </c>
      <c r="B201" s="239">
        <v>200</v>
      </c>
      <c r="C201" s="86" t="s">
        <v>574</v>
      </c>
      <c r="D201" s="241">
        <f>COUNTIF($C$1:$C201,C201)</f>
        <v>3</v>
      </c>
      <c r="E201" s="241" t="str">
        <f t="shared" si="23"/>
        <v>House Value3</v>
      </c>
      <c r="F201" s="86" t="s">
        <v>579</v>
      </c>
      <c r="G201" s="242">
        <v>0.28539080459770105</v>
      </c>
      <c r="H201" s="245">
        <v>110.70340046992115</v>
      </c>
    </row>
    <row r="202" spans="1:8">
      <c r="A202" s="86" t="str">
        <v>hhdval250to500k</v>
      </c>
      <c r="B202" s="239">
        <v>201</v>
      </c>
      <c r="C202" s="86" t="s">
        <v>574</v>
      </c>
      <c r="D202" s="241">
        <f>COUNTIF($C$1:$C202,C202)</f>
        <v>4</v>
      </c>
      <c r="E202" s="241" t="str">
        <f t="shared" si="23"/>
        <v>House Value4</v>
      </c>
      <c r="F202" s="86" t="s">
        <v>581</v>
      </c>
      <c r="G202" s="242">
        <v>0.16102298850574712</v>
      </c>
      <c r="H202" s="245">
        <v>49.468277887077974</v>
      </c>
    </row>
    <row r="203" spans="1:8">
      <c r="A203" s="86" t="str">
        <v>hhdval500to750k</v>
      </c>
      <c r="B203" s="239">
        <v>202</v>
      </c>
      <c r="C203" s="86" t="s">
        <v>574</v>
      </c>
      <c r="D203" s="241">
        <f>COUNTIF($C$1:$C203,C203)</f>
        <v>5</v>
      </c>
      <c r="E203" s="241" t="str">
        <f t="shared" si="23"/>
        <v>House Value5</v>
      </c>
      <c r="F203" s="86" t="s">
        <v>583</v>
      </c>
      <c r="G203" s="242">
        <v>1.6693486590038314E-2</v>
      </c>
      <c r="H203" s="245">
        <v>16.854619414217961</v>
      </c>
    </row>
    <row r="204" spans="1:8">
      <c r="A204" s="86" t="str">
        <v>hhdval750kto1m</v>
      </c>
      <c r="B204" s="239">
        <v>203</v>
      </c>
      <c r="C204" s="86" t="s">
        <v>574</v>
      </c>
      <c r="D204" s="241">
        <f>COUNTIF($C$1:$C204,C204)</f>
        <v>6</v>
      </c>
      <c r="E204" s="241" t="str">
        <f t="shared" si="23"/>
        <v>House Value6</v>
      </c>
      <c r="F204" s="86" t="s">
        <v>585</v>
      </c>
      <c r="G204" s="242">
        <v>2.8467432950191572E-3</v>
      </c>
      <c r="H204" s="245">
        <v>7.8562674478534422</v>
      </c>
    </row>
    <row r="205" spans="1:8">
      <c r="A205" s="86" t="str">
        <v>hhdval1mplus</v>
      </c>
      <c r="B205" s="239">
        <v>204</v>
      </c>
      <c r="C205" s="86" t="s">
        <v>574</v>
      </c>
      <c r="D205" s="241">
        <f>COUNTIF($C$1:$C205,C205)</f>
        <v>7</v>
      </c>
      <c r="E205" s="241" t="str">
        <f t="shared" si="23"/>
        <v>House Value7</v>
      </c>
      <c r="F205" s="86" t="s">
        <v>587</v>
      </c>
      <c r="G205" s="242">
        <v>1.3333333333333333E-3</v>
      </c>
      <c r="H205" s="245">
        <v>3.9517605851825155</v>
      </c>
    </row>
    <row r="206" spans="1:8">
      <c r="A206" s="86" t="str">
        <v>move_ind</v>
      </c>
      <c r="B206" s="239">
        <v>205</v>
      </c>
      <c r="C206" s="86" t="s">
        <v>589</v>
      </c>
      <c r="D206" s="241">
        <f>COUNTIF($C$1:$C206,C206)</f>
        <v>1</v>
      </c>
      <c r="E206" s="241" t="str">
        <f t="shared" si="23"/>
        <v>House Move1</v>
      </c>
      <c r="F206" s="86" t="s">
        <v>590</v>
      </c>
      <c r="G206" s="242">
        <v>0.17409961685823752</v>
      </c>
      <c r="H206" s="245">
        <v>109.63246495003564</v>
      </c>
    </row>
    <row r="207" spans="1:8">
      <c r="A207" s="86" t="str">
        <v>RCD_HHTYPE_DV_101</v>
      </c>
      <c r="B207" s="239">
        <v>206</v>
      </c>
      <c r="C207" s="86" t="s">
        <v>54</v>
      </c>
      <c r="D207" s="241">
        <f>COUNTIF($C$1:$C207,C207)</f>
        <v>1</v>
      </c>
      <c r="E207" s="241" t="str">
        <f t="shared" si="23"/>
        <v>Structure1</v>
      </c>
      <c r="F207" s="86" t="s">
        <v>591</v>
      </c>
      <c r="G207" s="242">
        <v>0.20550574712643679</v>
      </c>
      <c r="H207" s="245">
        <v>122.35129825211732</v>
      </c>
    </row>
    <row r="208" spans="1:8">
      <c r="A208" s="86" t="str">
        <v>RCD_HHTYPE_DV_102</v>
      </c>
      <c r="B208" s="239">
        <v>207</v>
      </c>
      <c r="C208" s="86" t="s">
        <v>54</v>
      </c>
      <c r="D208" s="241">
        <f>COUNTIF($C$1:$C208,C208)</f>
        <v>2</v>
      </c>
      <c r="E208" s="241" t="str">
        <f t="shared" si="23"/>
        <v>Structure2</v>
      </c>
      <c r="F208" s="86" t="s">
        <v>592</v>
      </c>
      <c r="G208" s="242">
        <v>4.5249042145593873E-2</v>
      </c>
      <c r="H208" s="245">
        <v>146.98106624955182</v>
      </c>
    </row>
    <row r="209" spans="1:8">
      <c r="A209" s="86" t="str">
        <v>RCD_HHTYPE_DV_103</v>
      </c>
      <c r="B209" s="239">
        <v>208</v>
      </c>
      <c r="C209" s="86" t="s">
        <v>54</v>
      </c>
      <c r="D209" s="241">
        <f>COUNTIF($C$1:$C209,C209)</f>
        <v>3</v>
      </c>
      <c r="E209" s="241" t="str">
        <f t="shared" si="23"/>
        <v>Structure3</v>
      </c>
      <c r="F209" s="86" t="s">
        <v>593</v>
      </c>
      <c r="G209" s="242">
        <v>0.22663601532567051</v>
      </c>
      <c r="H209" s="245">
        <v>74.94570384682639</v>
      </c>
    </row>
    <row r="210" spans="1:8">
      <c r="A210" s="86" t="str">
        <v>RCD_HHTYPE_DV_104</v>
      </c>
      <c r="B210" s="239">
        <v>209</v>
      </c>
      <c r="C210" s="86" t="s">
        <v>54</v>
      </c>
      <c r="D210" s="241">
        <f>COUNTIF($C$1:$C210,C210)</f>
        <v>4</v>
      </c>
      <c r="E210" s="241" t="str">
        <f t="shared" si="23"/>
        <v>Structure4</v>
      </c>
      <c r="F210" s="86" t="s">
        <v>160</v>
      </c>
      <c r="G210" s="242">
        <v>0.17810344827586205</v>
      </c>
      <c r="H210" s="245">
        <v>95.766528308509763</v>
      </c>
    </row>
    <row r="211" spans="1:8">
      <c r="A211" s="86" t="str">
        <v>RCD_HHTYPE_DV_105</v>
      </c>
      <c r="B211" s="239">
        <v>210</v>
      </c>
      <c r="C211" s="86" t="s">
        <v>54</v>
      </c>
      <c r="D211" s="241">
        <f>COUNTIF($C$1:$C211,C211)</f>
        <v>5</v>
      </c>
      <c r="E211" s="241" t="str">
        <f t="shared" si="23"/>
        <v>Structure5</v>
      </c>
      <c r="F211" s="86" t="s">
        <v>594</v>
      </c>
      <c r="G211" s="242">
        <v>0.34491954022988502</v>
      </c>
      <c r="H211" s="245">
        <v>110.17966814882627</v>
      </c>
    </row>
    <row r="212" spans="1:8">
      <c r="A212" s="86" t="str">
        <v>RCD_NKIDS05_101</v>
      </c>
      <c r="B212" s="239">
        <v>211</v>
      </c>
      <c r="C212" s="86" t="s">
        <v>596</v>
      </c>
      <c r="D212" s="241">
        <f>COUNTIF($C$1:$C212,C212)</f>
        <v>1</v>
      </c>
      <c r="E212" s="241" t="str">
        <f t="shared" si="23"/>
        <v>Number of Children by Age1</v>
      </c>
      <c r="F212" s="86" t="s">
        <v>597</v>
      </c>
      <c r="G212" s="242">
        <v>0.87816858237547901</v>
      </c>
      <c r="H212" s="245">
        <v>97.537443116653606</v>
      </c>
    </row>
    <row r="213" spans="1:8">
      <c r="A213" s="86" t="str">
        <v>RCD_NKIDS05_102</v>
      </c>
      <c r="B213" s="239">
        <v>212</v>
      </c>
      <c r="C213" s="86" t="s">
        <v>596</v>
      </c>
      <c r="D213" s="241">
        <f>COUNTIF($C$1:$C213,C213)</f>
        <v>2</v>
      </c>
      <c r="E213" s="241" t="str">
        <f t="shared" si="23"/>
        <v>Number of Children by Age2</v>
      </c>
      <c r="F213" s="86" t="s">
        <v>599</v>
      </c>
      <c r="G213" s="242">
        <v>9.5272030651340975E-2</v>
      </c>
      <c r="H213" s="245">
        <v>128.62803457096021</v>
      </c>
    </row>
    <row r="214" spans="1:8">
      <c r="A214" s="86" t="str">
        <v>RCD_NKIDS05_103</v>
      </c>
      <c r="B214" s="239">
        <v>213</v>
      </c>
      <c r="C214" s="86" t="s">
        <v>596</v>
      </c>
      <c r="D214" s="241">
        <f>COUNTIF($C$1:$C214,C214)</f>
        <v>3</v>
      </c>
      <c r="E214" s="241" t="str">
        <f t="shared" si="23"/>
        <v>Number of Children by Age3</v>
      </c>
      <c r="F214" s="86" t="s">
        <v>601</v>
      </c>
      <c r="G214" s="242">
        <v>2.6762452107279691E-2</v>
      </c>
      <c r="H214" s="245">
        <v>104.89730014589409</v>
      </c>
    </row>
    <row r="215" spans="1:8">
      <c r="A215" s="86" t="str">
        <v>RCD_NKIDS615_101</v>
      </c>
      <c r="B215" s="239">
        <v>214</v>
      </c>
      <c r="C215" s="86" t="s">
        <v>596</v>
      </c>
      <c r="D215" s="241">
        <f>COUNTIF($C$1:$C215,C215)</f>
        <v>4</v>
      </c>
      <c r="E215" s="241" t="str">
        <f t="shared" si="23"/>
        <v>Number of Children by Age4</v>
      </c>
      <c r="F215" s="86" t="s">
        <v>603</v>
      </c>
      <c r="G215" s="242">
        <v>0.76606130268199224</v>
      </c>
      <c r="H215" s="245">
        <v>97.367522036118586</v>
      </c>
    </row>
    <row r="216" spans="1:8">
      <c r="A216" s="86" t="str">
        <v>RCD_NKIDS615_102</v>
      </c>
      <c r="B216" s="239">
        <v>215</v>
      </c>
      <c r="C216" s="86" t="s">
        <v>596</v>
      </c>
      <c r="D216" s="241">
        <f>COUNTIF($C$1:$C216,C216)</f>
        <v>5</v>
      </c>
      <c r="E216" s="241" t="str">
        <f t="shared" si="23"/>
        <v>Number of Children by Age5</v>
      </c>
      <c r="F216" s="86" t="s">
        <v>605</v>
      </c>
      <c r="G216" s="242">
        <v>0.13344827586206892</v>
      </c>
      <c r="H216" s="245">
        <v>109.61226033038788</v>
      </c>
    </row>
    <row r="217" spans="1:8">
      <c r="A217" s="86" t="str">
        <v>RCD_NKIDS615_103</v>
      </c>
      <c r="B217" s="239">
        <v>216</v>
      </c>
      <c r="C217" s="86" t="s">
        <v>596</v>
      </c>
      <c r="D217" s="241">
        <f>COUNTIF($C$1:$C217,C217)</f>
        <v>6</v>
      </c>
      <c r="E217" s="241" t="str">
        <f t="shared" si="23"/>
        <v>Number of Children by Age6</v>
      </c>
      <c r="F217" s="86" t="s">
        <v>607</v>
      </c>
      <c r="G217" s="242">
        <v>0.10075095785440615</v>
      </c>
      <c r="H217" s="245">
        <v>109.91146090408164</v>
      </c>
    </row>
    <row r="218" spans="1:8">
      <c r="A218" s="86" t="str">
        <v>A2_CHILDREN1</v>
      </c>
      <c r="B218" s="239">
        <v>217</v>
      </c>
      <c r="C218" s="86" t="s">
        <v>608</v>
      </c>
      <c r="D218" s="241">
        <f>COUNTIF($C$1:$C218,C218)</f>
        <v>1</v>
      </c>
      <c r="E218" s="241" t="str">
        <f t="shared" si="23"/>
        <v>Children in household1</v>
      </c>
      <c r="F218" s="86" t="s">
        <v>609</v>
      </c>
      <c r="G218" s="242">
        <v>0.68584674329501916</v>
      </c>
      <c r="H218" s="245">
        <v>94.15308673642275</v>
      </c>
    </row>
    <row r="219" spans="1:8">
      <c r="A219" s="86" t="str">
        <v>A2_CHILDREN2A</v>
      </c>
      <c r="B219" s="239">
        <v>218</v>
      </c>
      <c r="C219" s="86" t="s">
        <v>608</v>
      </c>
      <c r="D219" s="241">
        <f>COUNTIF($C$1:$C219,C219)</f>
        <v>2</v>
      </c>
      <c r="E219" s="241" t="str">
        <f t="shared" si="23"/>
        <v>Children in household2</v>
      </c>
      <c r="F219" s="86" t="s">
        <v>610</v>
      </c>
      <c r="G219" s="242">
        <v>0.14557088122605363</v>
      </c>
      <c r="H219" s="245">
        <v>115.61878377259183</v>
      </c>
    </row>
    <row r="220" spans="1:8">
      <c r="A220" s="86" t="str">
        <v>A2_CHILDREN2B</v>
      </c>
      <c r="B220" s="239">
        <v>219</v>
      </c>
      <c r="C220" s="86" t="s">
        <v>608</v>
      </c>
      <c r="D220" s="241">
        <f>COUNTIF($C$1:$C220,C220)</f>
        <v>3</v>
      </c>
      <c r="E220" s="241" t="str">
        <f t="shared" si="23"/>
        <v>Children in household3</v>
      </c>
      <c r="F220" s="86" t="s">
        <v>611</v>
      </c>
      <c r="G220" s="242">
        <v>0.11509195402298851</v>
      </c>
      <c r="H220" s="245">
        <v>108.49765705645862</v>
      </c>
    </row>
    <row r="221" spans="1:8">
      <c r="A221" s="86" t="str">
        <v>A2_CHILDREN3</v>
      </c>
      <c r="B221" s="239">
        <v>220</v>
      </c>
      <c r="C221" s="86" t="s">
        <v>608</v>
      </c>
      <c r="D221" s="241">
        <f>COUNTIF($C$1:$C221,C221)</f>
        <v>4</v>
      </c>
      <c r="E221" s="241" t="str">
        <f t="shared" si="23"/>
        <v>Children in household4</v>
      </c>
      <c r="F221" s="86" t="s">
        <v>612</v>
      </c>
      <c r="G221" s="242">
        <v>5.3773946360153257E-2</v>
      </c>
      <c r="H221" s="245">
        <v>135.17563225746377</v>
      </c>
    </row>
    <row r="222" spans="1:8">
      <c r="A222" s="86" t="str">
        <v>A2_HHD1</v>
      </c>
      <c r="B222" s="239">
        <v>221</v>
      </c>
      <c r="C222" s="86" t="s">
        <v>613</v>
      </c>
      <c r="D222" s="241">
        <f>COUNTIF($C$1:$C222,C222)</f>
        <v>1</v>
      </c>
      <c r="E222" s="241" t="str">
        <f t="shared" si="23"/>
        <v>Household Size1</v>
      </c>
      <c r="F222" s="86" t="s">
        <v>614</v>
      </c>
      <c r="G222" s="242">
        <v>0.22240996168582375</v>
      </c>
      <c r="H222" s="245">
        <v>116.63441459650463</v>
      </c>
    </row>
    <row r="223" spans="1:8">
      <c r="A223" s="86" t="str">
        <v>A2_HHD2</v>
      </c>
      <c r="B223" s="239">
        <v>222</v>
      </c>
      <c r="C223" s="86" t="s">
        <v>613</v>
      </c>
      <c r="D223" s="241">
        <f>COUNTIF($C$1:$C223,C223)</f>
        <v>2</v>
      </c>
      <c r="E223" s="241" t="str">
        <f t="shared" si="23"/>
        <v>Household Size2</v>
      </c>
      <c r="F223" s="86" t="s">
        <v>615</v>
      </c>
      <c r="G223" s="242">
        <v>0.34690421455938697</v>
      </c>
      <c r="H223" s="245">
        <v>89.332041526960708</v>
      </c>
    </row>
    <row r="224" spans="1:8">
      <c r="A224" s="86" t="str">
        <v>A2_HHD5</v>
      </c>
      <c r="B224" s="239">
        <v>223</v>
      </c>
      <c r="C224" s="86" t="s">
        <v>613</v>
      </c>
      <c r="D224" s="241">
        <f>COUNTIF($C$1:$C224,C224)</f>
        <v>3</v>
      </c>
      <c r="E224" s="241" t="str">
        <f t="shared" si="23"/>
        <v>Household Size3</v>
      </c>
      <c r="F224" s="86" t="s">
        <v>616</v>
      </c>
      <c r="G224" s="242">
        <v>0.34337164750957844</v>
      </c>
      <c r="H224" s="245">
        <v>100.55884607920036</v>
      </c>
    </row>
    <row r="225" spans="1:8">
      <c r="A225" s="86" t="str">
        <v>A2_HHD6</v>
      </c>
      <c r="B225" s="239">
        <v>224</v>
      </c>
      <c r="C225" s="86" t="s">
        <v>613</v>
      </c>
      <c r="D225" s="241">
        <f>COUNTIF($C$1:$C225,C225)</f>
        <v>4</v>
      </c>
      <c r="E225" s="241" t="str">
        <f t="shared" si="23"/>
        <v>Household Size4</v>
      </c>
      <c r="F225" s="86" t="s">
        <v>617</v>
      </c>
      <c r="G225" s="242">
        <v>8.7467432950191562E-2</v>
      </c>
      <c r="H225" s="245">
        <v>109.75914049392159</v>
      </c>
    </row>
    <row r="226" spans="1:8">
      <c r="A226" s="86" t="str">
        <v>rcd_jbnssec8_dv_101</v>
      </c>
      <c r="B226" s="239">
        <v>225</v>
      </c>
      <c r="C226" s="86" t="s">
        <v>620</v>
      </c>
      <c r="D226" s="241">
        <f>COUNTIF($C$1:$C226,C226)</f>
        <v>1</v>
      </c>
      <c r="E226" s="241" t="str">
        <f t="shared" si="23"/>
        <v>NS SEC (% of people in employment)1</v>
      </c>
      <c r="F226" s="86" t="s">
        <v>621</v>
      </c>
      <c r="G226" s="242">
        <v>7.9229885057471278E-2</v>
      </c>
      <c r="H226" s="245">
        <v>60.616854217426166</v>
      </c>
    </row>
    <row r="227" spans="1:8">
      <c r="A227" s="86" t="str">
        <v>rcd_jbnssec8_dv_102</v>
      </c>
      <c r="B227" s="239">
        <v>226</v>
      </c>
      <c r="C227" s="86" t="s">
        <v>620</v>
      </c>
      <c r="D227" s="241">
        <f>COUNTIF($C$1:$C227,C227)</f>
        <v>2</v>
      </c>
      <c r="E227" s="241" t="str">
        <f t="shared" si="23"/>
        <v>NS SEC (% of people in employment)2</v>
      </c>
      <c r="F227" s="86" t="s">
        <v>623</v>
      </c>
      <c r="G227" s="242">
        <v>0.24378544061302684</v>
      </c>
      <c r="H227" s="245">
        <v>84.394205310773032</v>
      </c>
    </row>
    <row r="228" spans="1:8">
      <c r="A228" s="86" t="str">
        <v>rcd_jbnssec8_dv_103</v>
      </c>
      <c r="B228" s="239">
        <v>227</v>
      </c>
      <c r="C228" s="86" t="s">
        <v>620</v>
      </c>
      <c r="D228" s="241">
        <f>COUNTIF($C$1:$C228,C228)</f>
        <v>3</v>
      </c>
      <c r="E228" s="241" t="str">
        <f t="shared" si="23"/>
        <v>NS SEC (% of people in employment)3</v>
      </c>
      <c r="F228" s="86" t="s">
        <v>625</v>
      </c>
      <c r="G228" s="242">
        <v>0.13577011494252877</v>
      </c>
      <c r="H228" s="245">
        <v>102.28525493234011</v>
      </c>
    </row>
    <row r="229" spans="1:8">
      <c r="A229" s="86" t="str">
        <v>rcd_jbnssec8_dv_104</v>
      </c>
      <c r="B229" s="239">
        <v>228</v>
      </c>
      <c r="C229" s="86" t="s">
        <v>620</v>
      </c>
      <c r="D229" s="241">
        <f>COUNTIF($C$1:$C229,C229)</f>
        <v>4</v>
      </c>
      <c r="E229" s="241" t="str">
        <f t="shared" si="23"/>
        <v>NS SEC (% of people in employment)4</v>
      </c>
      <c r="F229" s="86" t="s">
        <v>627</v>
      </c>
      <c r="G229" s="242">
        <v>9.1344827586206906E-2</v>
      </c>
      <c r="H229" s="245">
        <v>89.033489550217965</v>
      </c>
    </row>
    <row r="230" spans="1:8">
      <c r="A230" s="86" t="str">
        <v>rcd_jbnssec8_dv_105</v>
      </c>
      <c r="B230" s="239">
        <v>229</v>
      </c>
      <c r="C230" s="86" t="s">
        <v>620</v>
      </c>
      <c r="D230" s="241">
        <f>COUNTIF($C$1:$C230,C230)</f>
        <v>5</v>
      </c>
      <c r="E230" s="241" t="str">
        <f t="shared" si="23"/>
        <v>NS SEC (% of people in employment)5</v>
      </c>
      <c r="F230" s="86" t="s">
        <v>629</v>
      </c>
      <c r="G230" s="242">
        <v>7.9643678160919537E-2</v>
      </c>
      <c r="H230" s="245">
        <v>118.85682129983365</v>
      </c>
    </row>
    <row r="231" spans="1:8">
      <c r="A231" s="86" t="str">
        <v>rcd_jbnssec8_dv_106</v>
      </c>
      <c r="B231" s="239">
        <v>230</v>
      </c>
      <c r="C231" s="86" t="s">
        <v>620</v>
      </c>
      <c r="D231" s="241">
        <f>COUNTIF($C$1:$C231,C231)</f>
        <v>6</v>
      </c>
      <c r="E231" s="241" t="str">
        <f t="shared" si="23"/>
        <v>NS SEC (% of people in employment)6</v>
      </c>
      <c r="F231" s="86" t="s">
        <v>631</v>
      </c>
      <c r="G231" s="242">
        <v>0.236183908045977</v>
      </c>
      <c r="H231" s="245">
        <v>132.81564220129744</v>
      </c>
    </row>
    <row r="232" spans="1:8">
      <c r="A232" s="86" t="str">
        <v>rcd_jbnssec8_dv_107</v>
      </c>
      <c r="B232" s="239">
        <v>231</v>
      </c>
      <c r="C232" s="86" t="s">
        <v>620</v>
      </c>
      <c r="D232" s="241">
        <f>COUNTIF($C$1:$C232,C232)</f>
        <v>7</v>
      </c>
      <c r="E232" s="241" t="str">
        <f t="shared" si="23"/>
        <v>NS SEC (% of people in employment)7</v>
      </c>
      <c r="F232" s="86" t="s">
        <v>633</v>
      </c>
      <c r="G232" s="242">
        <v>0.13411111111111115</v>
      </c>
      <c r="H232" s="245">
        <v>133.53920089570184</v>
      </c>
    </row>
    <row r="233" spans="1:8">
      <c r="A233" s="86" t="str">
        <v>CLASS1</v>
      </c>
      <c r="B233" s="239">
        <v>232</v>
      </c>
      <c r="C233" s="86" t="s">
        <v>635</v>
      </c>
      <c r="D233" s="241">
        <f>COUNTIF($C$1:$C233,C233)</f>
        <v>1</v>
      </c>
      <c r="E233" s="241" t="str">
        <f t="shared" si="23"/>
        <v>Social Grade1</v>
      </c>
      <c r="F233" s="86" t="s">
        <v>636</v>
      </c>
      <c r="G233" s="242">
        <v>2.3846743295019159E-2</v>
      </c>
      <c r="H233" s="245">
        <v>42.569990405023979</v>
      </c>
    </row>
    <row r="234" spans="1:8">
      <c r="A234" s="86" t="str">
        <v>CLASS2</v>
      </c>
      <c r="B234" s="239">
        <v>233</v>
      </c>
      <c r="C234" s="86" t="s">
        <v>635</v>
      </c>
      <c r="D234" s="241">
        <f>COUNTIF($C$1:$C234,C234)</f>
        <v>2</v>
      </c>
      <c r="E234" s="241" t="str">
        <f t="shared" si="23"/>
        <v>Social Grade2</v>
      </c>
      <c r="F234" s="86" t="s">
        <v>638</v>
      </c>
      <c r="G234" s="242">
        <v>0.15069348659003834</v>
      </c>
      <c r="H234" s="245">
        <v>60.868361797284685</v>
      </c>
    </row>
    <row r="235" spans="1:8">
      <c r="A235" s="86" t="str">
        <v>CLASS3</v>
      </c>
      <c r="B235" s="239">
        <v>234</v>
      </c>
      <c r="C235" s="86" t="s">
        <v>635</v>
      </c>
      <c r="D235" s="241">
        <f>COUNTIF($C$1:$C235,C235)</f>
        <v>3</v>
      </c>
      <c r="E235" s="241" t="str">
        <f t="shared" si="23"/>
        <v>Social Grade3</v>
      </c>
      <c r="F235" s="86" t="s">
        <v>640</v>
      </c>
      <c r="G235" s="242">
        <v>0.25902298850574712</v>
      </c>
      <c r="H235" s="245">
        <v>94.953712209618232</v>
      </c>
    </row>
    <row r="236" spans="1:8">
      <c r="A236" s="86" t="str">
        <v>CLASS4</v>
      </c>
      <c r="B236" s="239">
        <v>235</v>
      </c>
      <c r="C236" s="86" t="s">
        <v>635</v>
      </c>
      <c r="D236" s="241">
        <f>COUNTIF($C$1:$C236,C236)</f>
        <v>4</v>
      </c>
      <c r="E236" s="241" t="str">
        <f t="shared" si="23"/>
        <v>Social Grade4</v>
      </c>
      <c r="F236" s="86" t="s">
        <v>642</v>
      </c>
      <c r="G236" s="242">
        <v>0.24573946360153259</v>
      </c>
      <c r="H236" s="245">
        <v>118.92570451750674</v>
      </c>
    </row>
    <row r="237" spans="1:8">
      <c r="A237" s="86" t="str">
        <v>CLASS5</v>
      </c>
      <c r="B237" s="239">
        <v>236</v>
      </c>
      <c r="C237" s="86" t="s">
        <v>635</v>
      </c>
      <c r="D237" s="241">
        <f>COUNTIF($C$1:$C237,C237)</f>
        <v>5</v>
      </c>
      <c r="E237" s="241" t="str">
        <f t="shared" si="23"/>
        <v>Social Grade5</v>
      </c>
      <c r="F237" s="86" t="s">
        <v>644</v>
      </c>
      <c r="G237" s="242">
        <v>0.18978544061302685</v>
      </c>
      <c r="H237" s="245">
        <v>151.52497031524726</v>
      </c>
    </row>
    <row r="238" spans="1:8">
      <c r="A238" s="86" t="str">
        <v>CLASS6</v>
      </c>
      <c r="B238" s="239">
        <v>237</v>
      </c>
      <c r="C238" s="86" t="s">
        <v>635</v>
      </c>
      <c r="D238" s="241">
        <f>COUNTIF($C$1:$C238,C238)</f>
        <v>6</v>
      </c>
      <c r="E238" s="241" t="str">
        <f t="shared" si="23"/>
        <v>Social Grade6</v>
      </c>
      <c r="F238" s="86" t="s">
        <v>646</v>
      </c>
      <c r="G238" s="242">
        <v>0.1304942528735632</v>
      </c>
      <c r="H238" s="245">
        <v>142.5774615756113</v>
      </c>
    </row>
    <row r="239" spans="1:8">
      <c r="A239" s="86" t="str">
        <v>OCCD2</v>
      </c>
      <c r="B239" s="239">
        <v>238</v>
      </c>
      <c r="C239" s="86" t="s">
        <v>648</v>
      </c>
      <c r="D239" s="241">
        <f>COUNTIF($C$1:$C239,C239)</f>
        <v>1</v>
      </c>
      <c r="E239" s="241" t="str">
        <f t="shared" si="23"/>
        <v>Occupation1</v>
      </c>
      <c r="F239" s="86" t="s">
        <v>649</v>
      </c>
      <c r="G239" s="242">
        <v>4.5321839080459773E-2</v>
      </c>
      <c r="H239" s="245">
        <v>70.795517290351711</v>
      </c>
    </row>
    <row r="240" spans="1:8">
      <c r="A240" s="86" t="str">
        <v>OCCD6</v>
      </c>
      <c r="B240" s="239">
        <v>239</v>
      </c>
      <c r="C240" s="86" t="s">
        <v>648</v>
      </c>
      <c r="D240" s="241">
        <f>COUNTIF($C$1:$C240,C240)</f>
        <v>2</v>
      </c>
      <c r="E240" s="241" t="str">
        <f t="shared" si="23"/>
        <v>Occupation2</v>
      </c>
      <c r="F240" s="86" t="s">
        <v>651</v>
      </c>
      <c r="G240" s="242">
        <v>0.18705363984674331</v>
      </c>
      <c r="H240" s="245">
        <v>87.829998842447495</v>
      </c>
    </row>
    <row r="241" spans="1:8">
      <c r="A241" s="86" t="str">
        <v>OCCD3</v>
      </c>
      <c r="B241" s="239">
        <v>240</v>
      </c>
      <c r="C241" s="86" t="s">
        <v>648</v>
      </c>
      <c r="D241" s="241">
        <f>COUNTIF($C$1:$C241,C241)</f>
        <v>3</v>
      </c>
      <c r="E241" s="241" t="str">
        <f t="shared" si="23"/>
        <v>Occupation3</v>
      </c>
      <c r="F241" s="86" t="s">
        <v>653</v>
      </c>
      <c r="G241" s="242">
        <v>0.1565785440613027</v>
      </c>
      <c r="H241" s="245">
        <v>104.41282819653539</v>
      </c>
    </row>
    <row r="242" spans="1:8">
      <c r="A242" s="86" t="str">
        <v>OCCD5</v>
      </c>
      <c r="B242" s="239">
        <v>241</v>
      </c>
      <c r="C242" s="86" t="s">
        <v>648</v>
      </c>
      <c r="D242" s="241">
        <f>COUNTIF($C$1:$C242,C242)</f>
        <v>4</v>
      </c>
      <c r="E242" s="241" t="str">
        <f t="shared" si="23"/>
        <v>Occupation4</v>
      </c>
      <c r="F242" s="86" t="s">
        <v>655</v>
      </c>
      <c r="G242" s="242">
        <v>5.531417624521074E-2</v>
      </c>
      <c r="H242" s="245">
        <v>100.8739486471913</v>
      </c>
    </row>
    <row r="243" spans="1:8">
      <c r="A243" s="86" t="str">
        <v>OCCD8</v>
      </c>
      <c r="B243" s="239">
        <v>242</v>
      </c>
      <c r="C243" s="86" t="s">
        <v>648</v>
      </c>
      <c r="D243" s="241">
        <f>COUNTIF($C$1:$C243,C243)</f>
        <v>5</v>
      </c>
      <c r="E243" s="241" t="str">
        <f t="shared" si="23"/>
        <v>Occupation5</v>
      </c>
      <c r="F243" s="86" t="s">
        <v>657</v>
      </c>
      <c r="G243" s="242">
        <v>0.12860153256704976</v>
      </c>
      <c r="H243" s="245">
        <v>84.747575465208868</v>
      </c>
    </row>
    <row r="244" spans="1:8">
      <c r="A244" s="86" t="str">
        <v>OCCD9</v>
      </c>
      <c r="B244" s="239">
        <v>243</v>
      </c>
      <c r="C244" s="86" t="s">
        <v>648</v>
      </c>
      <c r="D244" s="241">
        <f>COUNTIF($C$1:$C244,C244)</f>
        <v>6</v>
      </c>
      <c r="E244" s="241" t="str">
        <f t="shared" si="23"/>
        <v>Occupation6</v>
      </c>
      <c r="F244" s="86" t="s">
        <v>659</v>
      </c>
      <c r="G244" s="242">
        <v>6.1946360153256705E-2</v>
      </c>
      <c r="H244" s="245">
        <v>83.05889023877053</v>
      </c>
    </row>
    <row r="245" spans="1:8">
      <c r="A245" s="86" t="str">
        <v>OCCD10</v>
      </c>
      <c r="B245" s="239">
        <v>244</v>
      </c>
      <c r="C245" s="86" t="s">
        <v>648</v>
      </c>
      <c r="D245" s="241">
        <f>COUNTIF($C$1:$C245,C245)</f>
        <v>7</v>
      </c>
      <c r="E245" s="241" t="str">
        <f t="shared" si="23"/>
        <v>Occupation7</v>
      </c>
      <c r="F245" s="86" t="s">
        <v>661</v>
      </c>
      <c r="G245" s="242">
        <v>0.11128352490421456</v>
      </c>
      <c r="H245" s="245">
        <v>132.08953233180083</v>
      </c>
    </row>
    <row r="246" spans="1:8">
      <c r="A246" s="86" t="str">
        <v>OCCD11</v>
      </c>
      <c r="B246" s="239">
        <v>245</v>
      </c>
      <c r="C246" s="86" t="s">
        <v>648</v>
      </c>
      <c r="D246" s="241">
        <f>COUNTIF($C$1:$C246,C246)</f>
        <v>8</v>
      </c>
      <c r="E246" s="241" t="str">
        <f t="shared" si="23"/>
        <v>Occupation8</v>
      </c>
      <c r="F246" s="86" t="s">
        <v>663</v>
      </c>
      <c r="G246" s="242">
        <v>0.17154406130268196</v>
      </c>
      <c r="H246" s="245">
        <v>129.68354832459426</v>
      </c>
    </row>
    <row r="247" spans="1:8">
      <c r="A247" s="86" t="str">
        <v>OCCD12</v>
      </c>
      <c r="B247" s="239">
        <v>246</v>
      </c>
      <c r="C247" s="86" t="s">
        <v>648</v>
      </c>
      <c r="D247" s="241">
        <f>COUNTIF($C$1:$C247,C247)</f>
        <v>9</v>
      </c>
      <c r="E247" s="241" t="str">
        <f t="shared" si="23"/>
        <v>Occupation9</v>
      </c>
      <c r="F247" s="86" t="s">
        <v>665</v>
      </c>
      <c r="G247" s="242">
        <v>4.4524904214559381E-2</v>
      </c>
      <c r="H247" s="245">
        <v>92.009638764008841</v>
      </c>
    </row>
    <row r="248" spans="1:8">
      <c r="A248" s="86" t="str">
        <v>OCCD13</v>
      </c>
      <c r="B248" s="239">
        <v>247</v>
      </c>
      <c r="C248" s="86" t="s">
        <v>648</v>
      </c>
      <c r="D248" s="241">
        <f>COUNTIF($C$1:$C248,C248)</f>
        <v>10</v>
      </c>
      <c r="E248" s="241" t="str">
        <f t="shared" si="23"/>
        <v>Occupation10</v>
      </c>
      <c r="F248" s="86" t="s">
        <v>667</v>
      </c>
      <c r="G248" s="242">
        <v>3.7088122605363982E-2</v>
      </c>
      <c r="H248" s="245">
        <v>139.59247230635927</v>
      </c>
    </row>
    <row r="249" spans="1:8">
      <c r="A249" s="86" t="str">
        <v>rcd_qfhigh_101</v>
      </c>
      <c r="B249" s="239">
        <v>248</v>
      </c>
      <c r="C249" s="86" t="s">
        <v>670</v>
      </c>
      <c r="D249" s="241">
        <f>COUNTIF($C$1:$C249,C249)</f>
        <v>1</v>
      </c>
      <c r="E249" s="241" t="str">
        <f t="shared" si="23"/>
        <v>Highest Level of Qualifications (Adults)1</v>
      </c>
      <c r="F249" s="86" t="s">
        <v>671</v>
      </c>
      <c r="G249" s="242">
        <v>0.1413984674329502</v>
      </c>
      <c r="H249" s="245">
        <v>62.262853143469009</v>
      </c>
    </row>
    <row r="250" spans="1:8">
      <c r="A250" s="86" t="str">
        <v>rcd_qfhigh_102</v>
      </c>
      <c r="B250" s="239">
        <v>249</v>
      </c>
      <c r="C250" s="86" t="s">
        <v>670</v>
      </c>
      <c r="D250" s="241">
        <f>COUNTIF($C$1:$C250,C250)</f>
        <v>2</v>
      </c>
      <c r="E250" s="241" t="str">
        <f t="shared" si="23"/>
        <v>Highest Level of Qualifications (Adults)2</v>
      </c>
      <c r="F250" s="86" t="s">
        <v>673</v>
      </c>
      <c r="G250" s="242">
        <v>8.8314176245210721E-2</v>
      </c>
      <c r="H250" s="245">
        <v>89.128373692401993</v>
      </c>
    </row>
    <row r="251" spans="1:8">
      <c r="A251" s="86" t="str">
        <v>rcd_qfhigh_103</v>
      </c>
      <c r="B251" s="239">
        <v>250</v>
      </c>
      <c r="C251" s="86" t="s">
        <v>670</v>
      </c>
      <c r="D251" s="241">
        <f>COUNTIF($C$1:$C251,C251)</f>
        <v>3</v>
      </c>
      <c r="E251" s="241" t="str">
        <f t="shared" si="23"/>
        <v>Highest Level of Qualifications (Adults)3</v>
      </c>
      <c r="F251" s="86" t="s">
        <v>675</v>
      </c>
      <c r="G251" s="242">
        <v>8.7153256704980836E-2</v>
      </c>
      <c r="H251" s="245">
        <v>99.231081351258737</v>
      </c>
    </row>
    <row r="252" spans="1:8">
      <c r="A252" s="86" t="str">
        <v>rcd_qfhigh_104</v>
      </c>
      <c r="B252" s="239">
        <v>251</v>
      </c>
      <c r="C252" s="86" t="s">
        <v>670</v>
      </c>
      <c r="D252" s="241">
        <f>COUNTIF($C$1:$C252,C252)</f>
        <v>4</v>
      </c>
      <c r="E252" s="241" t="str">
        <f t="shared" si="23"/>
        <v>Highest Level of Qualifications (Adults)4</v>
      </c>
      <c r="F252" s="86" t="s">
        <v>677</v>
      </c>
      <c r="G252" s="242">
        <v>0.40808045977011481</v>
      </c>
      <c r="H252" s="245">
        <v>110.38596448967155</v>
      </c>
    </row>
    <row r="253" spans="1:8">
      <c r="A253" s="86" t="str">
        <v>rcd_qfhigh_105</v>
      </c>
      <c r="B253" s="239">
        <v>252</v>
      </c>
      <c r="C253" s="86" t="s">
        <v>670</v>
      </c>
      <c r="D253" s="241">
        <f>COUNTIF($C$1:$C253,C253)</f>
        <v>5</v>
      </c>
      <c r="E253" s="241" t="str">
        <f t="shared" si="23"/>
        <v>Highest Level of Qualifications (Adults)5</v>
      </c>
      <c r="F253" s="86" t="s">
        <v>679</v>
      </c>
      <c r="G253" s="242">
        <v>0.27455555555555555</v>
      </c>
      <c r="H253" s="245">
        <v>126.91307064760701</v>
      </c>
    </row>
    <row r="254" spans="1:8">
      <c r="A254" s="86" t="str">
        <v>Num_reading</v>
      </c>
      <c r="B254" s="239">
        <v>253</v>
      </c>
      <c r="C254" s="86" t="s">
        <v>681</v>
      </c>
      <c r="D254" s="241">
        <f>COUNTIF($C$1:$C254,C254)</f>
        <v>1</v>
      </c>
      <c r="E254" s="241" t="str">
        <f t="shared" si="23"/>
        <v>England: Pupils at the end of KS11</v>
      </c>
      <c r="F254" s="86" t="s">
        <v>682</v>
      </c>
      <c r="G254" s="242">
        <v>0.87721839080459751</v>
      </c>
      <c r="H254" s="245">
        <v>96.209404844083039</v>
      </c>
    </row>
    <row r="255" spans="1:8">
      <c r="A255" s="86" t="str">
        <v>Num_writing</v>
      </c>
      <c r="B255" s="239">
        <v>254</v>
      </c>
      <c r="C255" s="86" t="s">
        <v>681</v>
      </c>
      <c r="D255" s="241">
        <f>COUNTIF($C$1:$C255,C255)</f>
        <v>2</v>
      </c>
      <c r="E255" s="241" t="str">
        <f t="shared" si="23"/>
        <v>England: Pupils at the end of KS12</v>
      </c>
      <c r="F255" s="86" t="s">
        <v>684</v>
      </c>
      <c r="G255" s="242">
        <v>0.83209195402298852</v>
      </c>
      <c r="H255" s="245">
        <v>95.186620998163121</v>
      </c>
    </row>
    <row r="256" spans="1:8">
      <c r="A256" s="86" t="str">
        <v>Num_maths</v>
      </c>
      <c r="B256" s="239">
        <v>255</v>
      </c>
      <c r="C256" s="86" t="s">
        <v>681</v>
      </c>
      <c r="D256" s="241">
        <f>COUNTIF($C$1:$C256,C256)</f>
        <v>3</v>
      </c>
      <c r="E256" s="241" t="str">
        <f t="shared" si="23"/>
        <v>England: Pupils at the end of KS13</v>
      </c>
      <c r="F256" s="86" t="s">
        <v>686</v>
      </c>
      <c r="G256" s="242">
        <v>0.91049808429118773</v>
      </c>
      <c r="H256" s="245">
        <v>97.187640056262296</v>
      </c>
    </row>
    <row r="257" spans="1:8">
      <c r="A257" s="86" t="str">
        <v>Num_science</v>
      </c>
      <c r="B257" s="239">
        <v>256</v>
      </c>
      <c r="C257" s="86" t="s">
        <v>681</v>
      </c>
      <c r="D257" s="241">
        <f>COUNTIF($C$1:$C257,C257)</f>
        <v>4</v>
      </c>
      <c r="E257" s="241" t="str">
        <f t="shared" si="23"/>
        <v>England: Pupils at the end of KS14</v>
      </c>
      <c r="F257" s="86" t="s">
        <v>688</v>
      </c>
      <c r="G257" s="242">
        <v>0.88848659003831398</v>
      </c>
      <c r="H257" s="245">
        <v>96.164594321046792</v>
      </c>
    </row>
    <row r="258" spans="1:8">
      <c r="A258" s="86" t="str">
        <v>Num_All_Reading</v>
      </c>
      <c r="B258" s="239">
        <v>257</v>
      </c>
      <c r="C258" s="86" t="s">
        <v>690</v>
      </c>
      <c r="D258" s="241">
        <f>COUNTIF($C$1:$C258,C258)</f>
        <v>1</v>
      </c>
      <c r="E258" s="241" t="str">
        <f t="shared" si="23"/>
        <v>England: Pupils at the end of KS21</v>
      </c>
      <c r="F258" s="86" t="s">
        <v>682</v>
      </c>
      <c r="G258" s="242">
        <v>0.86789655172413793</v>
      </c>
      <c r="H258" s="245">
        <v>96.162117291916147</v>
      </c>
    </row>
    <row r="259" spans="1:8">
      <c r="A259" s="86" t="str">
        <v>Num_All_Writing</v>
      </c>
      <c r="B259" s="239">
        <v>258</v>
      </c>
      <c r="C259" s="86" t="s">
        <v>690</v>
      </c>
      <c r="D259" s="241">
        <f>COUNTIF($C$1:$C259,C259)</f>
        <v>2</v>
      </c>
      <c r="E259" s="241" t="str">
        <f t="shared" ref="E259:E322" si="24">C259&amp;D259</f>
        <v>England: Pupils at the end of KS22</v>
      </c>
      <c r="F259" s="86" t="s">
        <v>684</v>
      </c>
      <c r="G259" s="242">
        <v>0.82264367816091943</v>
      </c>
      <c r="H259" s="245">
        <v>95.440520436392831</v>
      </c>
    </row>
    <row r="260" spans="1:8">
      <c r="A260" s="86" t="str">
        <v>Num_All_maths</v>
      </c>
      <c r="B260" s="239">
        <v>259</v>
      </c>
      <c r="C260" s="86" t="s">
        <v>690</v>
      </c>
      <c r="D260" s="241">
        <f>COUNTIF($C$1:$C260,C260)</f>
        <v>3</v>
      </c>
      <c r="E260" s="241" t="str">
        <f t="shared" si="24"/>
        <v>England: Pupils at the end of KS23</v>
      </c>
      <c r="F260" s="86" t="s">
        <v>686</v>
      </c>
      <c r="G260" s="242">
        <v>0.83533716475095787</v>
      </c>
      <c r="H260" s="245">
        <v>96.11208341070548</v>
      </c>
    </row>
    <row r="261" spans="1:8">
      <c r="A261" s="86" t="str">
        <v>Num_All_RWM</v>
      </c>
      <c r="B261" s="239">
        <v>260</v>
      </c>
      <c r="C261" s="86" t="s">
        <v>690</v>
      </c>
      <c r="D261" s="241">
        <f>COUNTIF($C$1:$C261,C261)</f>
        <v>4</v>
      </c>
      <c r="E261" s="241" t="str">
        <f t="shared" si="24"/>
        <v>England: Pupils at the end of KS24</v>
      </c>
      <c r="F261" s="86" t="s">
        <v>694</v>
      </c>
      <c r="G261" s="242">
        <v>0.7423371647509579</v>
      </c>
      <c r="H261" s="245">
        <v>93.987896203182643</v>
      </c>
    </row>
    <row r="262" spans="1:8">
      <c r="A262" s="86" t="str">
        <v>LEVEL2_all</v>
      </c>
      <c r="B262" s="239">
        <v>261</v>
      </c>
      <c r="C262" s="86" t="s">
        <v>696</v>
      </c>
      <c r="D262" s="241">
        <f>COUNTIF($C$1:$C262,C262)</f>
        <v>1</v>
      </c>
      <c r="E262" s="241" t="str">
        <f t="shared" si="24"/>
        <v>England: Pupils at the end of KS41</v>
      </c>
      <c r="F262" s="86" t="s">
        <v>697</v>
      </c>
      <c r="G262" s="242">
        <v>0.56918773946360135</v>
      </c>
      <c r="H262" s="245">
        <v>85.870669912979608</v>
      </c>
    </row>
    <row r="263" spans="1:8">
      <c r="A263" s="86" t="str">
        <v>LEVEL2_EM_all</v>
      </c>
      <c r="B263" s="239">
        <v>262</v>
      </c>
      <c r="C263" s="86" t="s">
        <v>696</v>
      </c>
      <c r="D263" s="241">
        <f>COUNTIF($C$1:$C263,C263)</f>
        <v>2</v>
      </c>
      <c r="E263" s="241" t="str">
        <f t="shared" si="24"/>
        <v>England: Pupils at the end of KS42</v>
      </c>
      <c r="F263" s="86" t="s">
        <v>699</v>
      </c>
      <c r="G263" s="242">
        <v>0.48427969348659011</v>
      </c>
      <c r="H263" s="245">
        <v>83.878291132928936</v>
      </c>
    </row>
    <row r="264" spans="1:8">
      <c r="A264" s="86" t="str">
        <v>NS4T5PAL5P</v>
      </c>
      <c r="B264" s="239">
        <v>263</v>
      </c>
      <c r="C264" s="86" t="s">
        <v>701</v>
      </c>
      <c r="D264" s="241">
        <f>COUNTIF($C$1:$C264,C264)</f>
        <v>1</v>
      </c>
      <c r="E264" s="241" t="str">
        <f t="shared" si="24"/>
        <v>Scotland: Pupils in the S4 cohort1</v>
      </c>
      <c r="F264" s="86" t="s">
        <v>702</v>
      </c>
      <c r="G264" s="242">
        <v>0.3133256704980843</v>
      </c>
      <c r="H264" s="245">
        <v>71.801003542380158</v>
      </c>
    </row>
    <row r="265" spans="1:8">
      <c r="A265" s="86" t="str">
        <v>NS5T3PAL6P</v>
      </c>
      <c r="B265" s="239">
        <v>264</v>
      </c>
      <c r="C265" s="86" t="s">
        <v>704</v>
      </c>
      <c r="D265" s="241">
        <f>COUNTIF($C$1:$C265,C265)</f>
        <v>1</v>
      </c>
      <c r="E265" s="241" t="str">
        <f t="shared" si="24"/>
        <v>Scotland: Pupils in the S5 cohort1</v>
      </c>
      <c r="F265" s="86" t="s">
        <v>705</v>
      </c>
      <c r="G265" s="242">
        <v>0.2478659003831418</v>
      </c>
      <c r="H265" s="245">
        <v>67.67757440276624</v>
      </c>
    </row>
    <row r="266" spans="1:8">
      <c r="A266" s="86" t="str">
        <v>NS5T5PAL6P</v>
      </c>
      <c r="B266" s="239">
        <v>265</v>
      </c>
      <c r="C266" s="86" t="s">
        <v>704</v>
      </c>
      <c r="D266" s="241">
        <f>COUNTIF($C$1:$C266,C266)</f>
        <v>2</v>
      </c>
      <c r="E266" s="241" t="str">
        <f t="shared" si="24"/>
        <v>Scotland: Pupils in the S5 cohort2</v>
      </c>
      <c r="F266" s="86" t="s">
        <v>707</v>
      </c>
      <c r="G266" s="242">
        <v>0.10004597701149426</v>
      </c>
      <c r="H266" s="245">
        <v>56.014520102782427</v>
      </c>
    </row>
    <row r="267" spans="1:8">
      <c r="A267" s="86" t="str">
        <v>rcd_worktrav_101</v>
      </c>
      <c r="B267" s="239">
        <v>266</v>
      </c>
      <c r="C267" s="86" t="s">
        <v>710</v>
      </c>
      <c r="D267" s="241">
        <f>COUNTIF($C$1:$C267,C267)</f>
        <v>1</v>
      </c>
      <c r="E267" s="241" t="str">
        <f t="shared" si="24"/>
        <v>Travel To Work (% of Workers)1</v>
      </c>
      <c r="F267" s="86" t="s">
        <v>711</v>
      </c>
      <c r="G267" s="242">
        <v>5.5118773946360167E-2</v>
      </c>
      <c r="H267" s="245">
        <v>83.917008915681194</v>
      </c>
    </row>
    <row r="268" spans="1:8">
      <c r="A268" s="86" t="str">
        <v>rcd_worktrav_102</v>
      </c>
      <c r="B268" s="239">
        <v>267</v>
      </c>
      <c r="C268" s="86" t="s">
        <v>710</v>
      </c>
      <c r="D268" s="241">
        <f>COUNTIF($C$1:$C268,C268)</f>
        <v>2</v>
      </c>
      <c r="E268" s="241" t="str">
        <f t="shared" si="24"/>
        <v>Travel To Work (% of Workers)2</v>
      </c>
      <c r="F268" s="86" t="s">
        <v>713</v>
      </c>
      <c r="G268" s="242">
        <v>0.62711494252873556</v>
      </c>
      <c r="H268" s="245">
        <v>94.227812559124473</v>
      </c>
    </row>
    <row r="269" spans="1:8">
      <c r="A269" s="86" t="str">
        <v>rcd_worktrav_103</v>
      </c>
      <c r="B269" s="239">
        <v>268</v>
      </c>
      <c r="C269" s="86" t="s">
        <v>710</v>
      </c>
      <c r="D269" s="241">
        <f>COUNTIF($C$1:$C269,C269)</f>
        <v>3</v>
      </c>
      <c r="E269" s="241" t="str">
        <f t="shared" si="24"/>
        <v>Travel To Work (% of Workers)3</v>
      </c>
      <c r="F269" s="86" t="s">
        <v>715</v>
      </c>
      <c r="G269" s="242">
        <v>9.1440613026819925E-2</v>
      </c>
      <c r="H269" s="245">
        <v>152.27796007812898</v>
      </c>
    </row>
    <row r="270" spans="1:8">
      <c r="A270" s="86" t="str">
        <v>rcd_worktrav_104</v>
      </c>
      <c r="B270" s="239">
        <v>269</v>
      </c>
      <c r="C270" s="86" t="s">
        <v>710</v>
      </c>
      <c r="D270" s="241">
        <f>COUNTIF($C$1:$C270,C270)</f>
        <v>4</v>
      </c>
      <c r="E270" s="241" t="str">
        <f t="shared" si="24"/>
        <v>Travel To Work (% of Workers)4</v>
      </c>
      <c r="F270" s="86" t="s">
        <v>717</v>
      </c>
      <c r="G270" s="242">
        <v>3.5310344827586208E-2</v>
      </c>
      <c r="H270" s="245">
        <v>104.04052541756243</v>
      </c>
    </row>
    <row r="271" spans="1:8">
      <c r="A271" s="86" t="str">
        <v>rcd_worktrav_105</v>
      </c>
      <c r="B271" s="239">
        <v>270</v>
      </c>
      <c r="C271" s="86" t="s">
        <v>710</v>
      </c>
      <c r="D271" s="241">
        <f>COUNTIF($C$1:$C271,C271)</f>
        <v>5</v>
      </c>
      <c r="E271" s="241" t="str">
        <f t="shared" si="24"/>
        <v>Travel To Work (% of Workers)5</v>
      </c>
      <c r="F271" s="86" t="s">
        <v>719</v>
      </c>
      <c r="G271" s="242">
        <v>0.15846360153256703</v>
      </c>
      <c r="H271" s="245">
        <v>129.70066452330775</v>
      </c>
    </row>
    <row r="272" spans="1:8">
      <c r="A272" s="86" t="str">
        <v>rcd_worktrav_106</v>
      </c>
      <c r="B272" s="239">
        <v>271</v>
      </c>
      <c r="C272" s="86" t="s">
        <v>710</v>
      </c>
      <c r="D272" s="241">
        <f>COUNTIF($C$1:$C272,C272)</f>
        <v>6</v>
      </c>
      <c r="E272" s="241" t="str">
        <f t="shared" si="24"/>
        <v>Travel To Work (% of Workers)6</v>
      </c>
      <c r="F272" s="86" t="s">
        <v>721</v>
      </c>
      <c r="G272" s="242">
        <v>1.0505747126436782E-2</v>
      </c>
      <c r="H272" s="245">
        <v>106.1890851263918</v>
      </c>
    </row>
    <row r="273" spans="1:8">
      <c r="A273" s="86" t="str">
        <v>rcd_worktrav_107</v>
      </c>
      <c r="B273" s="239">
        <v>272</v>
      </c>
      <c r="C273" s="86" t="s">
        <v>710</v>
      </c>
      <c r="D273" s="241">
        <f>COUNTIF($C$1:$C273,C273)</f>
        <v>7</v>
      </c>
      <c r="E273" s="241" t="str">
        <f t="shared" si="24"/>
        <v>Travel To Work (% of Workers)7</v>
      </c>
      <c r="F273" s="86" t="s">
        <v>723</v>
      </c>
      <c r="G273" s="242">
        <v>2.1747126436781609E-2</v>
      </c>
      <c r="H273" s="245">
        <v>51.053722520705371</v>
      </c>
    </row>
    <row r="274" spans="1:8">
      <c r="A274" s="86" t="str">
        <v>car0</v>
      </c>
      <c r="B274" s="239">
        <v>273</v>
      </c>
      <c r="C274" s="86" t="s">
        <v>725</v>
      </c>
      <c r="D274" s="241">
        <f>COUNTIF($C$1:$C274,C274)</f>
        <v>1</v>
      </c>
      <c r="E274" s="241" t="str">
        <f t="shared" si="24"/>
        <v>Car Ownership1</v>
      </c>
      <c r="F274" s="86" t="s">
        <v>726</v>
      </c>
      <c r="G274" s="242">
        <v>0.28839846743295022</v>
      </c>
      <c r="H274" s="245">
        <v>154.86307051005903</v>
      </c>
    </row>
    <row r="275" spans="1:8">
      <c r="A275" s="86" t="str">
        <v>car1</v>
      </c>
      <c r="B275" s="239">
        <v>274</v>
      </c>
      <c r="C275" s="86" t="s">
        <v>725</v>
      </c>
      <c r="D275" s="241">
        <f>COUNTIF($C$1:$C275,C275)</f>
        <v>2</v>
      </c>
      <c r="E275" s="241" t="str">
        <f t="shared" si="24"/>
        <v>Car Ownership2</v>
      </c>
      <c r="F275" s="86" t="s">
        <v>728</v>
      </c>
      <c r="G275" s="242">
        <v>0.44670881226053644</v>
      </c>
      <c r="H275" s="245">
        <v>111.79786247607495</v>
      </c>
    </row>
    <row r="276" spans="1:8">
      <c r="A276" s="86" t="str">
        <v>car2</v>
      </c>
      <c r="B276" s="239">
        <v>275</v>
      </c>
      <c r="C276" s="86" t="s">
        <v>725</v>
      </c>
      <c r="D276" s="241">
        <f>COUNTIF($C$1:$C276,C276)</f>
        <v>3</v>
      </c>
      <c r="E276" s="241" t="str">
        <f t="shared" si="24"/>
        <v>Car Ownership3</v>
      </c>
      <c r="F276" s="86" t="s">
        <v>730</v>
      </c>
      <c r="G276" s="242">
        <v>0.2222873563218391</v>
      </c>
      <c r="H276" s="245">
        <v>69.258466089259258</v>
      </c>
    </row>
    <row r="277" spans="1:8">
      <c r="A277" s="86" t="str">
        <v>car3p</v>
      </c>
      <c r="B277" s="239">
        <v>276</v>
      </c>
      <c r="C277" s="86" t="s">
        <v>725</v>
      </c>
      <c r="D277" s="241">
        <f>COUNTIF($C$1:$C277,C277)</f>
        <v>4</v>
      </c>
      <c r="E277" s="241" t="str">
        <f t="shared" si="24"/>
        <v>Car Ownership4</v>
      </c>
      <c r="F277" s="86" t="s">
        <v>732</v>
      </c>
      <c r="G277" s="242">
        <v>4.2593869731800772E-2</v>
      </c>
      <c r="H277" s="245">
        <v>45.705954479494721</v>
      </c>
    </row>
    <row r="278" spans="1:8">
      <c r="A278" s="86" t="str">
        <v>car1recent</v>
      </c>
      <c r="B278" s="239">
        <v>277</v>
      </c>
      <c r="C278" s="86" t="s">
        <v>725</v>
      </c>
      <c r="D278" s="241">
        <f>COUNTIF($C$1:$C278,C278)</f>
        <v>5</v>
      </c>
      <c r="E278" s="241" t="str">
        <f t="shared" si="24"/>
        <v>Car Ownership5</v>
      </c>
      <c r="F278" s="86" t="s">
        <v>734</v>
      </c>
      <c r="G278" s="242">
        <v>9.8915708812260514E-2</v>
      </c>
      <c r="H278" s="245">
        <v>73.766020603765298</v>
      </c>
    </row>
    <row r="279" spans="1:8">
      <c r="A279" s="86" t="str">
        <v>car1co</v>
      </c>
      <c r="B279" s="239">
        <v>278</v>
      </c>
      <c r="C279" s="86" t="s">
        <v>736</v>
      </c>
      <c r="D279" s="241">
        <f>COUNTIF($C$1:$C279,C279)</f>
        <v>1</v>
      </c>
      <c r="E279" s="241" t="str">
        <f t="shared" si="24"/>
        <v>Main Car (% of car owners)1</v>
      </c>
      <c r="F279" s="86" t="s">
        <v>737</v>
      </c>
      <c r="G279" s="242">
        <v>1.4149425287356319E-2</v>
      </c>
      <c r="H279" s="245">
        <v>89.568914148437159</v>
      </c>
    </row>
    <row r="280" spans="1:8">
      <c r="A280" s="86" t="str">
        <v>car1priv</v>
      </c>
      <c r="B280" s="239">
        <v>279</v>
      </c>
      <c r="C280" s="86" t="s">
        <v>736</v>
      </c>
      <c r="D280" s="241">
        <f>COUNTIF($C$1:$C280,C280)</f>
        <v>2</v>
      </c>
      <c r="E280" s="241" t="str">
        <f t="shared" si="24"/>
        <v>Main Car (% of car owners)2</v>
      </c>
      <c r="F280" s="86" t="s">
        <v>739</v>
      </c>
      <c r="G280" s="242">
        <v>0.9858505747126437</v>
      </c>
      <c r="H280" s="245">
        <v>100.16742736284125</v>
      </c>
    </row>
    <row r="281" spans="1:8">
      <c r="A281" s="86" t="str">
        <v>carsaloon</v>
      </c>
      <c r="B281" s="239">
        <v>280</v>
      </c>
      <c r="C281" s="86" t="s">
        <v>736</v>
      </c>
      <c r="D281" s="241">
        <f>COUNTIF($C$1:$C281,C281)</f>
        <v>3</v>
      </c>
      <c r="E281" s="241" t="str">
        <f t="shared" si="24"/>
        <v>Main Car (% of car owners)3</v>
      </c>
      <c r="F281" s="86" t="s">
        <v>741</v>
      </c>
      <c r="G281" s="242">
        <v>0.18446743295019155</v>
      </c>
      <c r="H281" s="245">
        <v>102.49719044217433</v>
      </c>
    </row>
    <row r="282" spans="1:8">
      <c r="A282" s="86" t="str">
        <v>carhatchback</v>
      </c>
      <c r="B282" s="239">
        <v>281</v>
      </c>
      <c r="C282" s="86" t="s">
        <v>736</v>
      </c>
      <c r="D282" s="241">
        <f>COUNTIF($C$1:$C282,C282)</f>
        <v>4</v>
      </c>
      <c r="E282" s="241" t="str">
        <f t="shared" si="24"/>
        <v>Main Car (% of car owners)4</v>
      </c>
      <c r="F282" s="86" t="s">
        <v>743</v>
      </c>
      <c r="G282" s="242">
        <v>0.52923371647509587</v>
      </c>
      <c r="H282" s="245">
        <v>105.36093958774386</v>
      </c>
    </row>
    <row r="283" spans="1:8">
      <c r="A283" s="86" t="str">
        <v>carestate</v>
      </c>
      <c r="B283" s="239">
        <v>282</v>
      </c>
      <c r="C283" s="86" t="s">
        <v>736</v>
      </c>
      <c r="D283" s="241">
        <f>COUNTIF($C$1:$C283,C283)</f>
        <v>5</v>
      </c>
      <c r="E283" s="241" t="str">
        <f t="shared" si="24"/>
        <v>Main Car (% of car owners)5</v>
      </c>
      <c r="F283" s="86" t="s">
        <v>745</v>
      </c>
      <c r="G283" s="242">
        <v>6.3455938697318012E-2</v>
      </c>
      <c r="H283" s="245">
        <v>90.184560767764026</v>
      </c>
    </row>
    <row r="284" spans="1:8">
      <c r="A284" s="86" t="str">
        <v>carlux</v>
      </c>
      <c r="B284" s="239">
        <v>283</v>
      </c>
      <c r="C284" s="86" t="s">
        <v>736</v>
      </c>
      <c r="D284" s="241">
        <f>COUNTIF($C$1:$C284,C284)</f>
        <v>6</v>
      </c>
      <c r="E284" s="241" t="str">
        <f t="shared" si="24"/>
        <v>Main Car (% of car owners)6</v>
      </c>
      <c r="F284" s="86" t="s">
        <v>747</v>
      </c>
      <c r="G284" s="242">
        <v>7.339463601532567E-2</v>
      </c>
      <c r="H284" s="245">
        <v>94.040603403730344</v>
      </c>
    </row>
    <row r="285" spans="1:8">
      <c r="A285" s="86" t="str">
        <v>carother</v>
      </c>
      <c r="B285" s="239">
        <v>284</v>
      </c>
      <c r="C285" s="86" t="s">
        <v>736</v>
      </c>
      <c r="D285" s="241">
        <f>COUNTIF($C$1:$C285,C285)</f>
        <v>7</v>
      </c>
      <c r="E285" s="241" t="str">
        <f t="shared" si="24"/>
        <v>Main Car (% of car owners)7</v>
      </c>
      <c r="F285" s="86" t="s">
        <v>749</v>
      </c>
      <c r="G285" s="242">
        <v>0.14944061302681991</v>
      </c>
      <c r="H285" s="245">
        <v>88.285832395007006</v>
      </c>
    </row>
    <row r="286" spans="1:8">
      <c r="A286" s="86" t="str">
        <v>car1btnew</v>
      </c>
      <c r="B286" s="239">
        <v>285</v>
      </c>
      <c r="C286" s="86" t="s">
        <v>736</v>
      </c>
      <c r="D286" s="241">
        <f>COUNTIF($C$1:$C286,C286)</f>
        <v>8</v>
      </c>
      <c r="E286" s="241" t="str">
        <f t="shared" si="24"/>
        <v>Main Car (% of car owners)8</v>
      </c>
      <c r="F286" s="86" t="s">
        <v>751</v>
      </c>
      <c r="G286" s="242">
        <v>0.31545210727969342</v>
      </c>
      <c r="H286" s="245">
        <v>84.46168858788073</v>
      </c>
    </row>
    <row r="287" spans="1:8">
      <c r="A287" s="86" t="str">
        <v>car1btused</v>
      </c>
      <c r="B287" s="239">
        <v>286</v>
      </c>
      <c r="C287" s="86" t="s">
        <v>736</v>
      </c>
      <c r="D287" s="241">
        <f>COUNTIF($C$1:$C287,C287)</f>
        <v>9</v>
      </c>
      <c r="E287" s="241" t="str">
        <f t="shared" si="24"/>
        <v>Main Car (% of car owners)9</v>
      </c>
      <c r="F287" s="86" t="s">
        <v>753</v>
      </c>
      <c r="G287" s="242">
        <v>0.68454789272030647</v>
      </c>
      <c r="H287" s="245">
        <v>109.26288611176535</v>
      </c>
    </row>
    <row r="288" spans="1:8">
      <c r="A288" s="86" t="str">
        <v>rcd_hhdyrinc_101</v>
      </c>
      <c r="B288" s="239">
        <v>287</v>
      </c>
      <c r="C288" s="86" t="s">
        <v>755</v>
      </c>
      <c r="D288" s="241">
        <f>COUNTIF($C$1:$C288,C288)</f>
        <v>1</v>
      </c>
      <c r="E288" s="241" t="str">
        <f t="shared" si="24"/>
        <v>Household Annual Income1</v>
      </c>
      <c r="F288" s="86" t="s">
        <v>756</v>
      </c>
      <c r="G288" s="242">
        <v>0.22285057471264369</v>
      </c>
      <c r="H288" s="245">
        <v>132.43710729337693</v>
      </c>
    </row>
    <row r="289" spans="1:8">
      <c r="A289" s="86" t="str">
        <v>rcd_hhdyrinc_102</v>
      </c>
      <c r="B289" s="239">
        <v>288</v>
      </c>
      <c r="C289" s="86" t="s">
        <v>755</v>
      </c>
      <c r="D289" s="241">
        <f>COUNTIF($C$1:$C289,C289)</f>
        <v>2</v>
      </c>
      <c r="E289" s="241" t="str">
        <f t="shared" si="24"/>
        <v>Household Annual Income2</v>
      </c>
      <c r="F289" s="86" t="s">
        <v>757</v>
      </c>
      <c r="G289" s="242">
        <v>0.35975862068965514</v>
      </c>
      <c r="H289" s="245">
        <v>114.18947365907106</v>
      </c>
    </row>
    <row r="290" spans="1:8">
      <c r="A290" s="86" t="str">
        <v>rcd_hhdyrinc_103</v>
      </c>
      <c r="B290" s="239">
        <v>289</v>
      </c>
      <c r="C290" s="86" t="s">
        <v>755</v>
      </c>
      <c r="D290" s="241">
        <f>COUNTIF($C$1:$C290,C290)</f>
        <v>3</v>
      </c>
      <c r="E290" s="241" t="str">
        <f t="shared" si="24"/>
        <v>Household Annual Income3</v>
      </c>
      <c r="F290" s="86" t="s">
        <v>758</v>
      </c>
      <c r="G290" s="242">
        <v>0.21620306513409962</v>
      </c>
      <c r="H290" s="245">
        <v>102.15708175408263</v>
      </c>
    </row>
    <row r="291" spans="1:8">
      <c r="A291" s="86" t="str">
        <v>rcd_hhdyrinc_104</v>
      </c>
      <c r="B291" s="239">
        <v>290</v>
      </c>
      <c r="C291" s="86" t="s">
        <v>755</v>
      </c>
      <c r="D291" s="241">
        <f>COUNTIF($C$1:$C291,C291)</f>
        <v>4</v>
      </c>
      <c r="E291" s="241" t="str">
        <f t="shared" si="24"/>
        <v>Household Annual Income4</v>
      </c>
      <c r="F291" s="86" t="s">
        <v>759</v>
      </c>
      <c r="G291" s="242">
        <v>0.11964750957854406</v>
      </c>
      <c r="H291" s="245">
        <v>85.646846267768296</v>
      </c>
    </row>
    <row r="292" spans="1:8">
      <c r="A292" s="86" t="str">
        <v>rcd_hhdyrinc_105</v>
      </c>
      <c r="B292" s="239">
        <v>291</v>
      </c>
      <c r="C292" s="86" t="s">
        <v>755</v>
      </c>
      <c r="D292" s="241">
        <f>COUNTIF($C$1:$C292,C292)</f>
        <v>5</v>
      </c>
      <c r="E292" s="241" t="str">
        <f t="shared" si="24"/>
        <v>Household Annual Income5</v>
      </c>
      <c r="F292" s="86" t="s">
        <v>760</v>
      </c>
      <c r="G292" s="242">
        <v>4.5088122605363976E-2</v>
      </c>
      <c r="H292" s="245">
        <v>61.695112158498766</v>
      </c>
    </row>
    <row r="293" spans="1:8">
      <c r="A293" s="86" t="str">
        <v>rcd_hhdyrinc_106</v>
      </c>
      <c r="B293" s="239">
        <v>292</v>
      </c>
      <c r="C293" s="86" t="s">
        <v>755</v>
      </c>
      <c r="D293" s="241">
        <f>COUNTIF($C$1:$C293,C293)</f>
        <v>6</v>
      </c>
      <c r="E293" s="241" t="str">
        <f t="shared" si="24"/>
        <v>Household Annual Income6</v>
      </c>
      <c r="F293" s="86" t="s">
        <v>761</v>
      </c>
      <c r="G293" s="242">
        <v>3.6363984674329504E-2</v>
      </c>
      <c r="H293" s="245">
        <v>39.447325479856417</v>
      </c>
    </row>
    <row r="294" spans="1:8">
      <c r="A294" s="86" t="str">
        <v>incmean</v>
      </c>
      <c r="B294" s="239">
        <v>293</v>
      </c>
      <c r="C294" s="86" t="s">
        <v>755</v>
      </c>
      <c r="D294" s="241">
        <f>COUNTIF($C$1:$C294,C294)</f>
        <v>7</v>
      </c>
      <c r="E294" s="241" t="str">
        <f t="shared" si="24"/>
        <v>Household Annual Income7</v>
      </c>
      <c r="F294" s="86" t="s">
        <v>763</v>
      </c>
      <c r="G294" s="242">
        <v>311.776291210728</v>
      </c>
      <c r="H294" s="245">
        <v>73.703470215669995</v>
      </c>
    </row>
    <row r="295" spans="1:8">
      <c r="A295" s="86" t="str">
        <v>benbase1</v>
      </c>
      <c r="B295" s="239">
        <v>294</v>
      </c>
      <c r="C295" s="86" t="s">
        <v>765</v>
      </c>
      <c r="D295" s="241">
        <f>COUNTIF($C$1:$C295,C295)</f>
        <v>1</v>
      </c>
      <c r="E295" s="241" t="str">
        <f t="shared" si="24"/>
        <v>Benefits1</v>
      </c>
      <c r="F295" s="86" t="s">
        <v>766</v>
      </c>
      <c r="G295" s="242">
        <v>3.336015325670498E-2</v>
      </c>
      <c r="H295" s="245">
        <v>168.25560421440306</v>
      </c>
    </row>
    <row r="296" spans="1:8">
      <c r="A296" s="86" t="str">
        <v>benbase2</v>
      </c>
      <c r="B296" s="239">
        <v>295</v>
      </c>
      <c r="C296" s="86" t="s">
        <v>765</v>
      </c>
      <c r="D296" s="241">
        <f>COUNTIF($C$1:$C296,C296)</f>
        <v>2</v>
      </c>
      <c r="E296" s="241" t="str">
        <f t="shared" si="24"/>
        <v>Benefits2</v>
      </c>
      <c r="F296" s="86" t="s">
        <v>768</v>
      </c>
      <c r="G296" s="242">
        <v>1.2693486590038312E-2</v>
      </c>
      <c r="H296" s="245">
        <v>174.20463209356012</v>
      </c>
    </row>
    <row r="297" spans="1:8">
      <c r="A297" s="86" t="str">
        <v>benbase3</v>
      </c>
      <c r="B297" s="239">
        <v>296</v>
      </c>
      <c r="C297" s="86" t="s">
        <v>765</v>
      </c>
      <c r="D297" s="241">
        <f>COUNTIF($C$1:$C297,C297)</f>
        <v>3</v>
      </c>
      <c r="E297" s="241" t="str">
        <f t="shared" si="24"/>
        <v>Benefits3</v>
      </c>
      <c r="F297" s="86" t="s">
        <v>770</v>
      </c>
      <c r="G297" s="242">
        <v>0.17125670498084292</v>
      </c>
      <c r="H297" s="245">
        <v>121.24440205298359</v>
      </c>
    </row>
    <row r="298" spans="1:8">
      <c r="A298" s="86" t="str">
        <v>benbase4</v>
      </c>
      <c r="B298" s="239">
        <v>297</v>
      </c>
      <c r="C298" s="86" t="s">
        <v>765</v>
      </c>
      <c r="D298" s="241">
        <f>COUNTIF($C$1:$C298,C298)</f>
        <v>4</v>
      </c>
      <c r="E298" s="241" t="str">
        <f t="shared" si="24"/>
        <v>Benefits4</v>
      </c>
      <c r="F298" s="86" t="s">
        <v>772</v>
      </c>
      <c r="G298" s="242">
        <v>3.8402298850574709E-2</v>
      </c>
      <c r="H298" s="245">
        <v>168.9149039608302</v>
      </c>
    </row>
    <row r="299" spans="1:8">
      <c r="A299" s="86" t="str">
        <v>finsit_savalot</v>
      </c>
      <c r="B299" s="239">
        <v>298</v>
      </c>
      <c r="C299" s="86" t="s">
        <v>774</v>
      </c>
      <c r="D299" s="241">
        <f>COUNTIF($C$1:$C299,C299)</f>
        <v>1</v>
      </c>
      <c r="E299" s="241" t="str">
        <f t="shared" si="24"/>
        <v>Financial Situation1</v>
      </c>
      <c r="F299" s="86" t="s">
        <v>775</v>
      </c>
      <c r="G299" s="242">
        <v>8.2076628352490438E-2</v>
      </c>
      <c r="H299" s="245">
        <v>72.744336764123844</v>
      </c>
    </row>
    <row r="300" spans="1:8">
      <c r="A300" s="86" t="str">
        <v>finsit_savlittle</v>
      </c>
      <c r="B300" s="239">
        <v>299</v>
      </c>
      <c r="C300" s="86" t="s">
        <v>774</v>
      </c>
      <c r="D300" s="241">
        <f>COUNTIF($C$1:$C300,C300)</f>
        <v>2</v>
      </c>
      <c r="E300" s="241" t="str">
        <f t="shared" si="24"/>
        <v>Financial Situation2</v>
      </c>
      <c r="F300" s="86" t="s">
        <v>777</v>
      </c>
      <c r="G300" s="242">
        <v>0.49968965517241382</v>
      </c>
      <c r="H300" s="245">
        <v>93.866492696406283</v>
      </c>
    </row>
    <row r="301" spans="1:8">
      <c r="A301" s="86" t="str">
        <v>finsit_even</v>
      </c>
      <c r="B301" s="239">
        <v>300</v>
      </c>
      <c r="C301" s="86" t="s">
        <v>774</v>
      </c>
      <c r="D301" s="241">
        <f>COUNTIF($C$1:$C301,C301)</f>
        <v>3</v>
      </c>
      <c r="E301" s="241" t="str">
        <f t="shared" si="24"/>
        <v>Financial Situation3</v>
      </c>
      <c r="F301" s="86" t="s">
        <v>779</v>
      </c>
      <c r="G301" s="242">
        <v>0.35833333333333334</v>
      </c>
      <c r="H301" s="245">
        <v>123.32906818760519</v>
      </c>
    </row>
    <row r="302" spans="1:8">
      <c r="A302" s="86" t="str">
        <v>finsit_debt</v>
      </c>
      <c r="B302" s="239">
        <v>301</v>
      </c>
      <c r="C302" s="86" t="s">
        <v>774</v>
      </c>
      <c r="D302" s="241">
        <f>COUNTIF($C$1:$C302,C302)</f>
        <v>4</v>
      </c>
      <c r="E302" s="241" t="str">
        <f t="shared" si="24"/>
        <v>Financial Situation4</v>
      </c>
      <c r="F302" s="86" t="s">
        <v>781</v>
      </c>
      <c r="G302" s="242">
        <v>5.9808429118773945E-2</v>
      </c>
      <c r="H302" s="245">
        <v>92.624285126542333</v>
      </c>
    </row>
    <row r="303" spans="1:8">
      <c r="A303" s="86" t="str">
        <v>smartband</v>
      </c>
      <c r="B303" s="239">
        <v>302</v>
      </c>
      <c r="C303" s="86" t="s">
        <v>783</v>
      </c>
      <c r="D303" s="241">
        <f>COUNTIF($C$1:$C303,C303)</f>
        <v>1</v>
      </c>
      <c r="E303" s="241" t="str">
        <f t="shared" si="24"/>
        <v>Contactless1</v>
      </c>
      <c r="F303" s="86" t="s">
        <v>784</v>
      </c>
      <c r="G303" s="242">
        <v>0.10614176245210728</v>
      </c>
      <c r="H303" s="245">
        <v>81.501522353335787</v>
      </c>
    </row>
    <row r="304" spans="1:8">
      <c r="A304" s="86" t="str">
        <v>cur_contless</v>
      </c>
      <c r="B304" s="239">
        <v>303</v>
      </c>
      <c r="C304" s="86" t="s">
        <v>783</v>
      </c>
      <c r="D304" s="241">
        <f>COUNTIF($C$1:$C304,C304)</f>
        <v>2</v>
      </c>
      <c r="E304" s="241" t="str">
        <f t="shared" si="24"/>
        <v>Contactless2</v>
      </c>
      <c r="F304" s="86" t="s">
        <v>786</v>
      </c>
      <c r="G304" s="242">
        <v>0.57195402298850573</v>
      </c>
      <c r="H304" s="245">
        <v>94.915475231507983</v>
      </c>
    </row>
    <row r="305" spans="1:8">
      <c r="A305" s="86" t="str">
        <v>CDS_1PLUS</v>
      </c>
      <c r="B305" s="239">
        <v>304</v>
      </c>
      <c r="C305" s="86" t="s">
        <v>788</v>
      </c>
      <c r="D305" s="241">
        <f>COUNTIF($C$1:$C305,C305)</f>
        <v>1</v>
      </c>
      <c r="E305" s="241" t="str">
        <f t="shared" si="24"/>
        <v>Credit Cards1</v>
      </c>
      <c r="F305" s="86" t="s">
        <v>789</v>
      </c>
      <c r="G305" s="242">
        <v>0.41695785440613031</v>
      </c>
      <c r="H305" s="245">
        <v>77.962746467373179</v>
      </c>
    </row>
    <row r="306" spans="1:8">
      <c r="A306" s="86" t="str">
        <v>CDS_2PLUS</v>
      </c>
      <c r="B306" s="239">
        <v>305</v>
      </c>
      <c r="C306" s="86" t="s">
        <v>788</v>
      </c>
      <c r="D306" s="241">
        <f>COUNTIF($C$1:$C306,C306)</f>
        <v>2</v>
      </c>
      <c r="E306" s="241" t="str">
        <f t="shared" si="24"/>
        <v>Credit Cards2</v>
      </c>
      <c r="F306" s="86" t="s">
        <v>791</v>
      </c>
      <c r="G306" s="242">
        <v>0.13850191570881226</v>
      </c>
      <c r="H306" s="245">
        <v>62.98172860428145</v>
      </c>
    </row>
    <row r="307" spans="1:8">
      <c r="A307" s="86" t="str">
        <v>CDS_SPE500PLUS</v>
      </c>
      <c r="B307" s="239">
        <v>306</v>
      </c>
      <c r="C307" s="86" t="s">
        <v>788</v>
      </c>
      <c r="D307" s="241">
        <f>COUNTIF($C$1:$C307,C307)</f>
        <v>3</v>
      </c>
      <c r="E307" s="241" t="str">
        <f t="shared" si="24"/>
        <v>Credit Cards3</v>
      </c>
      <c r="F307" s="86" t="s">
        <v>793</v>
      </c>
      <c r="G307" s="242">
        <v>7.1827586206896554E-2</v>
      </c>
      <c r="H307" s="245">
        <v>51.397555269206116</v>
      </c>
    </row>
    <row r="308" spans="1:8">
      <c r="A308" s="86" t="str">
        <v>CDS_USE6T1M</v>
      </c>
      <c r="B308" s="239">
        <v>307</v>
      </c>
      <c r="C308" s="86" t="s">
        <v>788</v>
      </c>
      <c r="D308" s="241">
        <f>COUNTIF($C$1:$C308,C308)</f>
        <v>4</v>
      </c>
      <c r="E308" s="241" t="str">
        <f t="shared" si="24"/>
        <v>Credit Cards4</v>
      </c>
      <c r="F308" s="86" t="s">
        <v>795</v>
      </c>
      <c r="G308" s="242">
        <v>0.11939463601532568</v>
      </c>
      <c r="H308" s="245">
        <v>56.960364912411222</v>
      </c>
    </row>
    <row r="309" spans="1:8">
      <c r="A309" s="86" t="str">
        <v>CDS_REVOL</v>
      </c>
      <c r="B309" s="239">
        <v>308</v>
      </c>
      <c r="C309" s="86" t="s">
        <v>788</v>
      </c>
      <c r="D309" s="241">
        <f>COUNTIF($C$1:$C309,C309)</f>
        <v>5</v>
      </c>
      <c r="E309" s="241" t="str">
        <f t="shared" si="24"/>
        <v>Credit Cards5</v>
      </c>
      <c r="F309" s="86" t="s">
        <v>797</v>
      </c>
      <c r="G309" s="242">
        <v>8.2544061302681992E-2</v>
      </c>
      <c r="H309" s="245">
        <v>101.15742745953291</v>
      </c>
    </row>
    <row r="310" spans="1:8">
      <c r="A310" s="86" t="str">
        <v>CDS_TRANS</v>
      </c>
      <c r="B310" s="239">
        <v>309</v>
      </c>
      <c r="C310" s="86" t="s">
        <v>788</v>
      </c>
      <c r="D310" s="241">
        <f>COUNTIF($C$1:$C310,C310)</f>
        <v>6</v>
      </c>
      <c r="E310" s="241" t="str">
        <f t="shared" si="24"/>
        <v>Credit Cards6</v>
      </c>
      <c r="F310" s="86" t="s">
        <v>799</v>
      </c>
      <c r="G310" s="242">
        <v>0.25734865900383141</v>
      </c>
      <c r="H310" s="245">
        <v>66.58386448142231</v>
      </c>
    </row>
    <row r="311" spans="1:8">
      <c r="A311" s="86" t="str">
        <v>ca_have</v>
      </c>
      <c r="B311" s="239">
        <v>310</v>
      </c>
      <c r="C311" s="86" t="s">
        <v>801</v>
      </c>
      <c r="D311" s="241">
        <f>COUNTIF($C$1:$C311,C311)</f>
        <v>1</v>
      </c>
      <c r="E311" s="241" t="str">
        <f t="shared" si="24"/>
        <v>Current account, Savings and Investments1</v>
      </c>
      <c r="F311" s="86" t="s">
        <v>802</v>
      </c>
      <c r="G311" s="242">
        <v>0.90462068965517251</v>
      </c>
      <c r="H311" s="245">
        <v>100.26337652853439</v>
      </c>
    </row>
    <row r="312" spans="1:8">
      <c r="A312" s="86" t="str">
        <v>sv_have</v>
      </c>
      <c r="B312" s="239">
        <v>311</v>
      </c>
      <c r="C312" s="86" t="s">
        <v>801</v>
      </c>
      <c r="D312" s="241">
        <f>COUNTIF($C$1:$C312,C312)</f>
        <v>2</v>
      </c>
      <c r="E312" s="241" t="str">
        <f t="shared" si="24"/>
        <v>Current account, Savings and Investments2</v>
      </c>
      <c r="F312" s="86" t="s">
        <v>804</v>
      </c>
      <c r="G312" s="242">
        <v>0.48456704980842902</v>
      </c>
      <c r="H312" s="245">
        <v>83.496278503347995</v>
      </c>
    </row>
    <row r="313" spans="1:8">
      <c r="A313" s="86" t="str">
        <v>unreg_have</v>
      </c>
      <c r="B313" s="239">
        <v>312</v>
      </c>
      <c r="C313" s="86" t="s">
        <v>801</v>
      </c>
      <c r="D313" s="241">
        <f>COUNTIF($C$1:$C313,C313)</f>
        <v>3</v>
      </c>
      <c r="E313" s="241" t="str">
        <f t="shared" si="24"/>
        <v>Current account, Savings and Investments3</v>
      </c>
      <c r="F313" s="86" t="s">
        <v>806</v>
      </c>
      <c r="G313" s="242">
        <v>0.81488888888888866</v>
      </c>
      <c r="H313" s="245">
        <v>95.290435110728879</v>
      </c>
    </row>
    <row r="314" spans="1:8">
      <c r="A314" s="86" t="str">
        <v>reg_have</v>
      </c>
      <c r="B314" s="239">
        <v>313</v>
      </c>
      <c r="C314" s="86" t="s">
        <v>801</v>
      </c>
      <c r="D314" s="241">
        <f>COUNTIF($C$1:$C314,C314)</f>
        <v>4</v>
      </c>
      <c r="E314" s="241" t="str">
        <f t="shared" si="24"/>
        <v>Current account, Savings and Investments4</v>
      </c>
      <c r="F314" s="86" t="s">
        <v>808</v>
      </c>
      <c r="G314" s="242">
        <v>0.59159770114942534</v>
      </c>
      <c r="H314" s="245">
        <v>95.431734492619142</v>
      </c>
    </row>
    <row r="315" spans="1:8">
      <c r="A315" s="86" t="str">
        <v>SAV_INSTANT</v>
      </c>
      <c r="B315" s="239">
        <v>314</v>
      </c>
      <c r="C315" s="86" t="s">
        <v>801</v>
      </c>
      <c r="D315" s="241">
        <f>COUNTIF($C$1:$C315,C315)</f>
        <v>5</v>
      </c>
      <c r="E315" s="241" t="str">
        <f t="shared" si="24"/>
        <v>Current account, Savings and Investments5</v>
      </c>
      <c r="F315" s="86" t="s">
        <v>810</v>
      </c>
      <c r="G315" s="242">
        <v>0.37352490421455942</v>
      </c>
      <c r="H315" s="245">
        <v>86.244336084508433</v>
      </c>
    </row>
    <row r="316" spans="1:8">
      <c r="A316" s="86" t="str">
        <v>SAV_CASHISA</v>
      </c>
      <c r="B316" s="239">
        <v>315</v>
      </c>
      <c r="C316" s="86" t="s">
        <v>801</v>
      </c>
      <c r="D316" s="241">
        <f>COUNTIF($C$1:$C316,C316)</f>
        <v>6</v>
      </c>
      <c r="E316" s="241" t="str">
        <f t="shared" si="24"/>
        <v>Current account, Savings and Investments6</v>
      </c>
      <c r="F316" s="86" t="s">
        <v>812</v>
      </c>
      <c r="G316" s="242">
        <v>0.23165900383141763</v>
      </c>
      <c r="H316" s="245">
        <v>83.835769926385026</v>
      </c>
    </row>
    <row r="317" spans="1:8">
      <c r="A317" s="86" t="str">
        <v>INV_SHARESISA</v>
      </c>
      <c r="B317" s="239">
        <v>316</v>
      </c>
      <c r="C317" s="86" t="s">
        <v>801</v>
      </c>
      <c r="D317" s="241">
        <f>COUNTIF($C$1:$C317,C317)</f>
        <v>7</v>
      </c>
      <c r="E317" s="241" t="str">
        <f t="shared" si="24"/>
        <v>Current account, Savings and Investments7</v>
      </c>
      <c r="F317" s="86" t="s">
        <v>814</v>
      </c>
      <c r="G317" s="242">
        <v>5.5727969348659E-2</v>
      </c>
      <c r="H317" s="245">
        <v>52.429535961087879</v>
      </c>
    </row>
    <row r="318" spans="1:8">
      <c r="A318" s="86" t="str">
        <v>INV_UNITTRUST</v>
      </c>
      <c r="B318" s="239">
        <v>317</v>
      </c>
      <c r="C318" s="86" t="s">
        <v>801</v>
      </c>
      <c r="D318" s="241">
        <f>COUNTIF($C$1:$C318,C318)</f>
        <v>8</v>
      </c>
      <c r="E318" s="241" t="str">
        <f t="shared" si="24"/>
        <v>Current account, Savings and Investments8</v>
      </c>
      <c r="F318" s="86" t="s">
        <v>816</v>
      </c>
      <c r="G318" s="242">
        <v>7.3409961685823744E-3</v>
      </c>
      <c r="H318" s="245">
        <v>51.990159009625081</v>
      </c>
    </row>
    <row r="319" spans="1:8">
      <c r="A319" s="86" t="str">
        <v>INV_SHARES</v>
      </c>
      <c r="B319" s="239">
        <v>318</v>
      </c>
      <c r="C319" s="86" t="s">
        <v>801</v>
      </c>
      <c r="D319" s="241">
        <f>COUNTIF($C$1:$C319,C319)</f>
        <v>9</v>
      </c>
      <c r="E319" s="241" t="str">
        <f t="shared" si="24"/>
        <v>Current account, Savings and Investments9</v>
      </c>
      <c r="F319" s="86" t="s">
        <v>818</v>
      </c>
      <c r="G319" s="242">
        <v>4.7773946360153259E-2</v>
      </c>
      <c r="H319" s="245">
        <v>48.546142231767305</v>
      </c>
    </row>
    <row r="320" spans="1:8">
      <c r="A320" s="86" t="str">
        <v>INV_BONDS</v>
      </c>
      <c r="B320" s="239">
        <v>319</v>
      </c>
      <c r="C320" s="86" t="s">
        <v>801</v>
      </c>
      <c r="D320" s="241">
        <f>COUNTIF($C$1:$C320,C320)</f>
        <v>10</v>
      </c>
      <c r="E320" s="241" t="str">
        <f t="shared" si="24"/>
        <v>Current account, Savings and Investments10</v>
      </c>
      <c r="F320" s="86" t="s">
        <v>820</v>
      </c>
      <c r="G320" s="242">
        <v>1.6237547892720305E-2</v>
      </c>
      <c r="H320" s="245">
        <v>60.411089249624084</v>
      </c>
    </row>
    <row r="321" spans="1:8">
      <c r="A321" s="86" t="str">
        <v>SAV_NATSAV</v>
      </c>
      <c r="B321" s="239">
        <v>320</v>
      </c>
      <c r="C321" s="86" t="s">
        <v>801</v>
      </c>
      <c r="D321" s="241">
        <f>COUNTIF($C$1:$C321,C321)</f>
        <v>11</v>
      </c>
      <c r="E321" s="241" t="str">
        <f t="shared" si="24"/>
        <v>Current account, Savings and Investments11</v>
      </c>
      <c r="F321" s="86" t="s">
        <v>822</v>
      </c>
      <c r="G321" s="242">
        <v>0.10894252873563218</v>
      </c>
      <c r="H321" s="245">
        <v>56.240002760515551</v>
      </c>
    </row>
    <row r="322" spans="1:8">
      <c r="A322" s="86" t="str">
        <v>INV_ANY</v>
      </c>
      <c r="B322" s="239">
        <v>321</v>
      </c>
      <c r="C322" s="86" t="s">
        <v>801</v>
      </c>
      <c r="D322" s="241">
        <f>COUNTIF($C$1:$C322,C322)</f>
        <v>12</v>
      </c>
      <c r="E322" s="241" t="str">
        <f t="shared" si="24"/>
        <v>Current account, Savings and Investments12</v>
      </c>
      <c r="F322" s="86" t="s">
        <v>824</v>
      </c>
      <c r="G322" s="242">
        <v>0.12108812260536397</v>
      </c>
      <c r="H322" s="245">
        <v>56.940482510963996</v>
      </c>
    </row>
    <row r="323" spans="1:8">
      <c r="A323" s="86" t="str">
        <v>INV_VAL6</v>
      </c>
      <c r="B323" s="239">
        <v>322</v>
      </c>
      <c r="C323" s="86" t="s">
        <v>801</v>
      </c>
      <c r="D323" s="241">
        <f>COUNTIF($C$1:$C323,C323)</f>
        <v>13</v>
      </c>
      <c r="E323" s="241" t="str">
        <f t="shared" ref="E323:E386" si="25">C323&amp;D323</f>
        <v>Current account, Savings and Investments13</v>
      </c>
      <c r="F323" s="86" t="s">
        <v>826</v>
      </c>
      <c r="G323" s="242">
        <v>2.7747126436781608E-2</v>
      </c>
      <c r="H323" s="245">
        <v>42.126761379241103</v>
      </c>
    </row>
    <row r="324" spans="1:8">
      <c r="A324" s="86" t="str">
        <v>SAV_VALA</v>
      </c>
      <c r="B324" s="239">
        <v>323</v>
      </c>
      <c r="C324" s="86" t="s">
        <v>801</v>
      </c>
      <c r="D324" s="241">
        <f>COUNTIF($C$1:$C324,C324)</f>
        <v>14</v>
      </c>
      <c r="E324" s="241" t="str">
        <f t="shared" si="25"/>
        <v>Current account, Savings and Investments14</v>
      </c>
      <c r="F324" s="86" t="s">
        <v>828</v>
      </c>
      <c r="G324" s="242">
        <v>0.14125287356321839</v>
      </c>
      <c r="H324" s="245">
        <v>107.3313896120369</v>
      </c>
    </row>
    <row r="325" spans="1:8">
      <c r="A325" s="86" t="str">
        <v>SAV_VAL3</v>
      </c>
      <c r="B325" s="239">
        <v>324</v>
      </c>
      <c r="C325" s="86" t="s">
        <v>801</v>
      </c>
      <c r="D325" s="241">
        <f>COUNTIF($C$1:$C325,C325)</f>
        <v>15</v>
      </c>
      <c r="E325" s="241" t="str">
        <f t="shared" si="25"/>
        <v>Current account, Savings and Investments15</v>
      </c>
      <c r="F325" s="86" t="s">
        <v>830</v>
      </c>
      <c r="G325" s="242">
        <v>0.10609578544061303</v>
      </c>
      <c r="H325" s="245">
        <v>100.36914059670853</v>
      </c>
    </row>
    <row r="326" spans="1:8">
      <c r="A326" s="86" t="str">
        <v>SAV_VAL4</v>
      </c>
      <c r="B326" s="239">
        <v>325</v>
      </c>
      <c r="C326" s="86" t="s">
        <v>801</v>
      </c>
      <c r="D326" s="241">
        <f>COUNTIF($C$1:$C326,C326)</f>
        <v>16</v>
      </c>
      <c r="E326" s="241" t="str">
        <f t="shared" si="25"/>
        <v>Current account, Savings and Investments16</v>
      </c>
      <c r="F326" s="86" t="s">
        <v>832</v>
      </c>
      <c r="G326" s="242">
        <v>0.11326819923371648</v>
      </c>
      <c r="H326" s="245">
        <v>88.658060580564808</v>
      </c>
    </row>
    <row r="327" spans="1:8">
      <c r="A327" s="86" t="str">
        <v>SAV_VALC</v>
      </c>
      <c r="B327" s="239">
        <v>326</v>
      </c>
      <c r="C327" s="86" t="s">
        <v>801</v>
      </c>
      <c r="D327" s="241">
        <f>COUNTIF($C$1:$C327,C327)</f>
        <v>17</v>
      </c>
      <c r="E327" s="241" t="str">
        <f t="shared" si="25"/>
        <v>Current account, Savings and Investments17</v>
      </c>
      <c r="F327" s="86" t="s">
        <v>834</v>
      </c>
      <c r="G327" s="242">
        <v>0.12386973180076628</v>
      </c>
      <c r="H327" s="245">
        <v>57.572432311518817</v>
      </c>
    </row>
    <row r="328" spans="1:8">
      <c r="A328" s="86" t="str">
        <v>LOA_HAS</v>
      </c>
      <c r="B328" s="239">
        <v>327</v>
      </c>
      <c r="C328" s="86" t="s">
        <v>836</v>
      </c>
      <c r="D328" s="241">
        <f>COUNTIF($C$1:$C328,C328)</f>
        <v>1</v>
      </c>
      <c r="E328" s="241" t="str">
        <f t="shared" si="25"/>
        <v>Loans1</v>
      </c>
      <c r="F328" s="86" t="s">
        <v>837</v>
      </c>
      <c r="G328" s="242">
        <v>0.11337164750957854</v>
      </c>
      <c r="H328" s="245">
        <v>91.882448555730306</v>
      </c>
    </row>
    <row r="329" spans="1:8">
      <c r="A329" s="86" t="str">
        <v>LOA_UNS</v>
      </c>
      <c r="B329" s="239">
        <v>328</v>
      </c>
      <c r="C329" s="86" t="s">
        <v>836</v>
      </c>
      <c r="D329" s="241">
        <f>COUNTIF($C$1:$C329,C329)</f>
        <v>2</v>
      </c>
      <c r="E329" s="241" t="str">
        <f t="shared" si="25"/>
        <v>Loans2</v>
      </c>
      <c r="F329" s="86" t="s">
        <v>839</v>
      </c>
      <c r="G329" s="242">
        <v>6.6191570881226069E-2</v>
      </c>
      <c r="H329" s="245">
        <v>99.245015068002786</v>
      </c>
    </row>
    <row r="330" spans="1:8">
      <c r="A330" s="86" t="str">
        <v>LOA_2PLUS</v>
      </c>
      <c r="B330" s="239">
        <v>329</v>
      </c>
      <c r="C330" s="86" t="s">
        <v>836</v>
      </c>
      <c r="D330" s="241">
        <f>COUNTIF($C$1:$C330,C330)</f>
        <v>3</v>
      </c>
      <c r="E330" s="241" t="str">
        <f t="shared" si="25"/>
        <v>Loans3</v>
      </c>
      <c r="F330" s="86" t="s">
        <v>841</v>
      </c>
      <c r="G330" s="242">
        <v>2.3965517241379315E-2</v>
      </c>
      <c r="H330" s="245">
        <v>95.695954470061579</v>
      </c>
    </row>
    <row r="331" spans="1:8">
      <c r="A331" s="86" t="str">
        <v>UNSECGT15K</v>
      </c>
      <c r="B331" s="239">
        <v>330</v>
      </c>
      <c r="C331" s="86" t="s">
        <v>836</v>
      </c>
      <c r="D331" s="241">
        <f>COUNTIF($C$1:$C331,C331)</f>
        <v>4</v>
      </c>
      <c r="E331" s="241" t="str">
        <f t="shared" si="25"/>
        <v>Loans4</v>
      </c>
      <c r="F331" s="86" t="s">
        <v>843</v>
      </c>
      <c r="G331" s="242">
        <v>8.9655172413793099E-3</v>
      </c>
      <c r="H331" s="245">
        <v>75.735290340883537</v>
      </c>
    </row>
    <row r="332" spans="1:8">
      <c r="A332" s="86" t="str">
        <v>PHLTH</v>
      </c>
      <c r="B332" s="239">
        <v>331</v>
      </c>
      <c r="C332" s="86" t="s">
        <v>845</v>
      </c>
      <c r="D332" s="241">
        <f>COUNTIF($C$1:$C332,C332)</f>
        <v>1</v>
      </c>
      <c r="E332" s="241" t="str">
        <f t="shared" si="25"/>
        <v>Insurance and Pensions1</v>
      </c>
      <c r="F332" s="86" t="s">
        <v>846</v>
      </c>
      <c r="G332" s="242">
        <v>2.8938697318007658E-2</v>
      </c>
      <c r="H332" s="245">
        <v>67.461635687342252</v>
      </c>
    </row>
    <row r="333" spans="1:8">
      <c r="A333" s="86" t="str">
        <v>CHLTH</v>
      </c>
      <c r="B333" s="239">
        <v>332</v>
      </c>
      <c r="C333" s="86" t="s">
        <v>845</v>
      </c>
      <c r="D333" s="241">
        <f>COUNTIF($C$1:$C333,C333)</f>
        <v>2</v>
      </c>
      <c r="E333" s="241" t="str">
        <f t="shared" si="25"/>
        <v>Insurance and Pensions2</v>
      </c>
      <c r="F333" s="86" t="s">
        <v>848</v>
      </c>
      <c r="G333" s="242">
        <v>2.6931034482758614E-2</v>
      </c>
      <c r="H333" s="245">
        <v>63.084901790924206</v>
      </c>
    </row>
    <row r="334" spans="1:8">
      <c r="A334" s="86" t="str">
        <v>LIF_ASSUR</v>
      </c>
      <c r="B334" s="239">
        <v>333</v>
      </c>
      <c r="C334" s="86" t="s">
        <v>845</v>
      </c>
      <c r="D334" s="241">
        <f>COUNTIF($C$1:$C334,C334)</f>
        <v>3</v>
      </c>
      <c r="E334" s="241" t="str">
        <f t="shared" si="25"/>
        <v>Insurance and Pensions3</v>
      </c>
      <c r="F334" s="86" t="s">
        <v>850</v>
      </c>
      <c r="G334" s="242">
        <v>0.32957854406130266</v>
      </c>
      <c r="H334" s="245">
        <v>96.755092643438616</v>
      </c>
    </row>
    <row r="335" spans="1:8">
      <c r="A335" s="86" t="str">
        <v>LIF_PROTECT</v>
      </c>
      <c r="B335" s="239">
        <v>334</v>
      </c>
      <c r="C335" s="86" t="s">
        <v>845</v>
      </c>
      <c r="D335" s="241">
        <f>COUNTIF($C$1:$C335,C335)</f>
        <v>4</v>
      </c>
      <c r="E335" s="241" t="str">
        <f t="shared" si="25"/>
        <v>Insurance and Pensions4</v>
      </c>
      <c r="F335" s="86" t="s">
        <v>852</v>
      </c>
      <c r="G335" s="242">
        <v>0.23875095785440617</v>
      </c>
      <c r="H335" s="245">
        <v>99.797451084363502</v>
      </c>
    </row>
    <row r="336" spans="1:8">
      <c r="A336" s="86" t="str">
        <v>PEN_CO</v>
      </c>
      <c r="B336" s="239">
        <v>335</v>
      </c>
      <c r="C336" s="86" t="s">
        <v>845</v>
      </c>
      <c r="D336" s="241">
        <f>COUNTIF($C$1:$C336,C336)</f>
        <v>5</v>
      </c>
      <c r="E336" s="241" t="str">
        <f t="shared" si="25"/>
        <v>Insurance and Pensions5</v>
      </c>
      <c r="F336" s="86" t="s">
        <v>854</v>
      </c>
      <c r="G336" s="242">
        <v>0.35148659003831412</v>
      </c>
      <c r="H336" s="245">
        <v>103.80797022303294</v>
      </c>
    </row>
    <row r="337" spans="1:8">
      <c r="A337" s="86" t="str">
        <v>PEN_PERS</v>
      </c>
      <c r="B337" s="239">
        <v>336</v>
      </c>
      <c r="C337" s="86" t="s">
        <v>845</v>
      </c>
      <c r="D337" s="241">
        <f>COUNTIF($C$1:$C337,C337)</f>
        <v>6</v>
      </c>
      <c r="E337" s="241" t="str">
        <f t="shared" si="25"/>
        <v>Insurance and Pensions6</v>
      </c>
      <c r="F337" s="86" t="s">
        <v>856</v>
      </c>
      <c r="G337" s="242">
        <v>5.1498084291187733E-2</v>
      </c>
      <c r="H337" s="245">
        <v>83.824181363927835</v>
      </c>
    </row>
    <row r="338" spans="1:8">
      <c r="A338" s="86" t="str">
        <v>PEN_OTHER</v>
      </c>
      <c r="B338" s="239">
        <v>337</v>
      </c>
      <c r="C338" s="86" t="s">
        <v>845</v>
      </c>
      <c r="D338" s="241">
        <f>COUNTIF($C$1:$C338,C338)</f>
        <v>7</v>
      </c>
      <c r="E338" s="241" t="str">
        <f t="shared" si="25"/>
        <v>Insurance and Pensions7</v>
      </c>
      <c r="F338" s="86" t="s">
        <v>858</v>
      </c>
      <c r="G338" s="242">
        <v>0.15293869731800766</v>
      </c>
      <c r="H338" s="245">
        <v>82.603223642028709</v>
      </c>
    </row>
    <row r="339" spans="1:8">
      <c r="A339" s="86" t="str">
        <v>banktool</v>
      </c>
      <c r="B339" s="239">
        <v>338</v>
      </c>
      <c r="C339" s="86" t="s">
        <v>860</v>
      </c>
      <c r="D339" s="241">
        <f>COUNTIF($C$1:$C339,C339)</f>
        <v>1</v>
      </c>
      <c r="E339" s="241" t="str">
        <f t="shared" si="25"/>
        <v>FinTech1</v>
      </c>
      <c r="F339" s="86" t="s">
        <v>861</v>
      </c>
      <c r="G339" s="242">
        <v>5.0908045977011498E-2</v>
      </c>
      <c r="H339" s="245">
        <v>92.981268704129974</v>
      </c>
    </row>
    <row r="340" spans="1:8">
      <c r="A340" s="86" t="str">
        <v>mmgttool</v>
      </c>
      <c r="B340" s="239">
        <v>339</v>
      </c>
      <c r="C340" s="86" t="s">
        <v>860</v>
      </c>
      <c r="D340" s="241">
        <f>COUNTIF($C$1:$C340,C340)</f>
        <v>2</v>
      </c>
      <c r="E340" s="241" t="str">
        <f t="shared" si="25"/>
        <v>FinTech2</v>
      </c>
      <c r="F340" s="86" t="s">
        <v>863</v>
      </c>
      <c r="G340" s="242">
        <v>4.5413793103448286E-2</v>
      </c>
      <c r="H340" s="245">
        <v>97.96834486365546</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0.40914559386973176</v>
      </c>
      <c r="H341" s="245">
        <v>105.64817339983044</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0.36057088122605369</v>
      </c>
      <c r="H342" s="245">
        <v>93.062128342615097</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0.12196934865900384</v>
      </c>
      <c r="H343" s="245">
        <v>103.27314346632681</v>
      </c>
    </row>
    <row r="344" spans="1:8">
      <c r="A344" s="86" t="str">
        <v>ca_pst</v>
      </c>
      <c r="B344" s="239">
        <v>343</v>
      </c>
      <c r="C344" s="86" t="s">
        <v>866</v>
      </c>
      <c r="D344" s="241">
        <f>COUNTIF($C$1:$C344,C344)</f>
        <v>4</v>
      </c>
      <c r="E344" s="241" t="str">
        <f t="shared" si="25"/>
        <v>Arrange current account (% of those who arranged CA in last 12 months)4</v>
      </c>
      <c r="F344" s="86" t="s">
        <v>873</v>
      </c>
      <c r="G344" s="242">
        <v>5.4957854406130283E-2</v>
      </c>
      <c r="H344" s="245">
        <v>108.32606610866226</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5.3122605363984672E-2</v>
      </c>
      <c r="H345" s="245">
        <v>94.112439270594095</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0.15942911877394639</v>
      </c>
      <c r="H346" s="245">
        <v>111.30229017830642</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0.36884674329501915</v>
      </c>
      <c r="H347" s="245">
        <v>95.815249269677608</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0.19159386973180076</v>
      </c>
      <c r="H348" s="245">
        <v>91.058258704921897</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9.8865900383141775E-2</v>
      </c>
      <c r="H349" s="245">
        <v>117.66168144371289</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0.18112260536398467</v>
      </c>
      <c r="H350" s="245">
        <v>102.24574442687423</v>
      </c>
    </row>
    <row r="351" spans="1:8">
      <c r="A351" s="86" t="str">
        <v>reg_fac</v>
      </c>
      <c r="B351" s="239">
        <v>350</v>
      </c>
      <c r="C351" s="86" t="s">
        <v>883</v>
      </c>
      <c r="D351" s="241">
        <f>COUNTIF($C$1:$C351,C351)</f>
        <v>1</v>
      </c>
      <c r="E351" s="241" t="str">
        <f t="shared" si="25"/>
        <v>Arrange mortgage (% of all people with a mortgage)1</v>
      </c>
      <c r="F351" s="86" t="s">
        <v>867</v>
      </c>
      <c r="G351" s="242">
        <v>0.65905363984674337</v>
      </c>
      <c r="H351" s="245">
        <v>107.8472730204269</v>
      </c>
    </row>
    <row r="352" spans="1:8">
      <c r="A352" s="86" t="str">
        <v>reg_net</v>
      </c>
      <c r="B352" s="239">
        <v>351</v>
      </c>
      <c r="C352" s="86" t="s">
        <v>883</v>
      </c>
      <c r="D352" s="241">
        <f>COUNTIF($C$1:$C352,C352)</f>
        <v>2</v>
      </c>
      <c r="E352" s="241" t="str">
        <f t="shared" si="25"/>
        <v>Arrange mortgage (% of all people with a mortgage)2</v>
      </c>
      <c r="F352" s="86" t="s">
        <v>869</v>
      </c>
      <c r="G352" s="242">
        <v>8.4310344827586231E-2</v>
      </c>
      <c r="H352" s="245">
        <v>82.28250160170137</v>
      </c>
    </row>
    <row r="353" spans="1:8">
      <c r="A353" s="86" t="str">
        <v>reg_pho</v>
      </c>
      <c r="B353" s="239">
        <v>352</v>
      </c>
      <c r="C353" s="86" t="s">
        <v>883</v>
      </c>
      <c r="D353" s="241">
        <f>COUNTIF($C$1:$C353,C353)</f>
        <v>3</v>
      </c>
      <c r="E353" s="241" t="str">
        <f t="shared" si="25"/>
        <v>Arrange mortgage (% of all people with a mortgage)3</v>
      </c>
      <c r="F353" s="86" t="s">
        <v>871</v>
      </c>
      <c r="G353" s="242">
        <v>0.16038314176245216</v>
      </c>
      <c r="H353" s="245">
        <v>85.576535017964389</v>
      </c>
    </row>
    <row r="354" spans="1:8">
      <c r="A354" s="86" t="str">
        <v>reg_pst</v>
      </c>
      <c r="B354" s="239">
        <v>353</v>
      </c>
      <c r="C354" s="86" t="s">
        <v>883</v>
      </c>
      <c r="D354" s="241">
        <f>COUNTIF($C$1:$C354,C354)</f>
        <v>4</v>
      </c>
      <c r="E354" s="241" t="str">
        <f t="shared" si="25"/>
        <v>Arrange mortgage (% of all people with a mortgage)4</v>
      </c>
      <c r="F354" s="86" t="s">
        <v>873</v>
      </c>
      <c r="G354" s="242">
        <v>5.9452107279693488E-2</v>
      </c>
      <c r="H354" s="245">
        <v>99.592774498000523</v>
      </c>
    </row>
    <row r="355" spans="1:8">
      <c r="A355" s="86" t="str">
        <v>reg_pcs</v>
      </c>
      <c r="B355" s="239">
        <v>354</v>
      </c>
      <c r="C355" s="86" t="s">
        <v>883</v>
      </c>
      <c r="D355" s="241">
        <f>COUNTIF($C$1:$C355,C355)</f>
        <v>5</v>
      </c>
      <c r="E355" s="241" t="str">
        <f t="shared" si="25"/>
        <v>Arrange mortgage (% of all people with a mortgage)5</v>
      </c>
      <c r="F355" s="86" t="s">
        <v>875</v>
      </c>
      <c r="G355" s="242">
        <v>9.2183908045977009E-3</v>
      </c>
      <c r="H355" s="245">
        <v>96.550747795565258</v>
      </c>
    </row>
    <row r="356" spans="1:8">
      <c r="A356" s="86" t="str">
        <v>reg_ifa</v>
      </c>
      <c r="B356" s="239">
        <v>355</v>
      </c>
      <c r="C356" s="86" t="s">
        <v>883</v>
      </c>
      <c r="D356" s="241">
        <f>COUNTIF($C$1:$C356,C356)</f>
        <v>6</v>
      </c>
      <c r="E356" s="241" t="str">
        <f t="shared" si="25"/>
        <v>Arrange mortgage (% of all people with a mortgage)6</v>
      </c>
      <c r="F356" s="86" t="s">
        <v>889</v>
      </c>
      <c r="G356" s="242">
        <v>2.7647509578544064E-2</v>
      </c>
      <c r="H356" s="245">
        <v>92.490493306214034</v>
      </c>
    </row>
    <row r="357" spans="1:8">
      <c r="A357" s="86" t="str">
        <v>manca_branch</v>
      </c>
      <c r="B357" s="239">
        <v>356</v>
      </c>
      <c r="C357" s="86" t="s">
        <v>891</v>
      </c>
      <c r="D357" s="241">
        <f>COUNTIF($C$1:$C357,C357)</f>
        <v>1</v>
      </c>
      <c r="E357" s="241" t="str">
        <f t="shared" si="25"/>
        <v>Manage current account1</v>
      </c>
      <c r="F357" s="86" t="s">
        <v>892</v>
      </c>
      <c r="G357" s="242">
        <v>0.59466666666666668</v>
      </c>
      <c r="H357" s="245">
        <v>103.55598791526823</v>
      </c>
    </row>
    <row r="358" spans="1:8">
      <c r="A358" s="86" t="str">
        <v>manca_net</v>
      </c>
      <c r="B358" s="239">
        <v>357</v>
      </c>
      <c r="C358" s="86" t="s">
        <v>891</v>
      </c>
      <c r="D358" s="241">
        <f>COUNTIF($C$1:$C358,C358)</f>
        <v>2</v>
      </c>
      <c r="E358" s="241" t="str">
        <f t="shared" si="25"/>
        <v>Manage current account2</v>
      </c>
      <c r="F358" s="86" t="s">
        <v>869</v>
      </c>
      <c r="G358" s="242">
        <v>0.53123371647509576</v>
      </c>
      <c r="H358" s="245">
        <v>90.327615676019661</v>
      </c>
    </row>
    <row r="359" spans="1:8">
      <c r="A359" s="86" t="str">
        <v>manca_mobnet</v>
      </c>
      <c r="B359" s="239">
        <v>358</v>
      </c>
      <c r="C359" s="86" t="s">
        <v>891</v>
      </c>
      <c r="D359" s="241">
        <f>COUNTIF($C$1:$C359,C359)</f>
        <v>3</v>
      </c>
      <c r="E359" s="241" t="str">
        <f t="shared" si="25"/>
        <v>Manage current account3</v>
      </c>
      <c r="F359" s="86" t="s">
        <v>895</v>
      </c>
      <c r="G359" s="242">
        <v>0.36583524904214559</v>
      </c>
      <c r="H359" s="245">
        <v>97.557775939160365</v>
      </c>
    </row>
    <row r="360" spans="1:8">
      <c r="A360" s="86" t="str">
        <v>manca_fixnet</v>
      </c>
      <c r="B360" s="239">
        <v>359</v>
      </c>
      <c r="C360" s="86" t="s">
        <v>891</v>
      </c>
      <c r="D360" s="241">
        <f>COUNTIF($C$1:$C360,C360)</f>
        <v>4</v>
      </c>
      <c r="E360" s="241" t="str">
        <f t="shared" si="25"/>
        <v>Manage current account4</v>
      </c>
      <c r="F360" s="86" t="s">
        <v>897</v>
      </c>
      <c r="G360" s="242">
        <v>0.32106130268199234</v>
      </c>
      <c r="H360" s="245">
        <v>79.700157399519881</v>
      </c>
    </row>
    <row r="361" spans="1:8">
      <c r="A361" s="86" t="str">
        <v>manca_pho</v>
      </c>
      <c r="B361" s="239">
        <v>360</v>
      </c>
      <c r="C361" s="86" t="s">
        <v>891</v>
      </c>
      <c r="D361" s="241">
        <f>COUNTIF($C$1:$C361,C361)</f>
        <v>5</v>
      </c>
      <c r="E361" s="241" t="str">
        <f t="shared" si="25"/>
        <v>Manage current account5</v>
      </c>
      <c r="F361" s="86" t="s">
        <v>871</v>
      </c>
      <c r="G361" s="242">
        <v>6.2873563218390799E-2</v>
      </c>
      <c r="H361" s="245">
        <v>90.644918114629832</v>
      </c>
    </row>
    <row r="362" spans="1:8">
      <c r="A362" s="86" t="str">
        <v>manca_pst</v>
      </c>
      <c r="B362" s="239">
        <v>361</v>
      </c>
      <c r="C362" s="86" t="s">
        <v>891</v>
      </c>
      <c r="D362" s="241">
        <f>COUNTIF($C$1:$C362,C362)</f>
        <v>6</v>
      </c>
      <c r="E362" s="241" t="str">
        <f t="shared" si="25"/>
        <v>Manage current account6</v>
      </c>
      <c r="F362" s="86" t="s">
        <v>873</v>
      </c>
      <c r="G362" s="242">
        <v>0.26902298850574718</v>
      </c>
      <c r="H362" s="245">
        <v>105.70170057858323</v>
      </c>
    </row>
    <row r="363" spans="1:8">
      <c r="A363" s="86" t="str">
        <v>mansv_branch</v>
      </c>
      <c r="B363" s="239">
        <v>362</v>
      </c>
      <c r="C363" s="86" t="s">
        <v>901</v>
      </c>
      <c r="D363" s="241">
        <f>COUNTIF($C$1:$C363,C363)</f>
        <v>1</v>
      </c>
      <c r="E363" s="241" t="str">
        <f t="shared" si="25"/>
        <v>Manage savings account1</v>
      </c>
      <c r="F363" s="86" t="s">
        <v>892</v>
      </c>
      <c r="G363" s="242">
        <v>0.17620306513409958</v>
      </c>
      <c r="H363" s="245">
        <v>97.725852253208402</v>
      </c>
    </row>
    <row r="364" spans="1:8">
      <c r="A364" s="86" t="str">
        <v>mansv_net</v>
      </c>
      <c r="B364" s="239">
        <v>363</v>
      </c>
      <c r="C364" s="86" t="s">
        <v>901</v>
      </c>
      <c r="D364" s="241">
        <f>COUNTIF($C$1:$C364,C364)</f>
        <v>2</v>
      </c>
      <c r="E364" s="241" t="str">
        <f t="shared" si="25"/>
        <v>Manage savings account2</v>
      </c>
      <c r="F364" s="86" t="s">
        <v>869</v>
      </c>
      <c r="G364" s="242">
        <v>0.27397318007662835</v>
      </c>
      <c r="H364" s="245">
        <v>78.752688405121305</v>
      </c>
    </row>
    <row r="365" spans="1:8">
      <c r="A365" s="86" t="str">
        <v>mansv_mobnet</v>
      </c>
      <c r="B365" s="239">
        <v>364</v>
      </c>
      <c r="C365" s="86" t="s">
        <v>901</v>
      </c>
      <c r="D365" s="241">
        <f>COUNTIF($C$1:$C365,C365)</f>
        <v>3</v>
      </c>
      <c r="E365" s="241" t="str">
        <f t="shared" si="25"/>
        <v>Manage savings account3</v>
      </c>
      <c r="F365" s="86" t="s">
        <v>895</v>
      </c>
      <c r="G365" s="242">
        <v>0.17055172413793104</v>
      </c>
      <c r="H365" s="245">
        <v>88.829658528072201</v>
      </c>
    </row>
    <row r="366" spans="1:8">
      <c r="A366" s="86" t="str">
        <v>mansv_fixnet</v>
      </c>
      <c r="B366" s="239">
        <v>365</v>
      </c>
      <c r="C366" s="86" t="s">
        <v>901</v>
      </c>
      <c r="D366" s="241">
        <f>COUNTIF($C$1:$C366,C366)</f>
        <v>4</v>
      </c>
      <c r="E366" s="241" t="str">
        <f t="shared" si="25"/>
        <v>Manage savings account4</v>
      </c>
      <c r="F366" s="86" t="s">
        <v>897</v>
      </c>
      <c r="G366" s="242">
        <v>0.14862835249042144</v>
      </c>
      <c r="H366" s="245">
        <v>69.759498524681305</v>
      </c>
    </row>
    <row r="367" spans="1:8">
      <c r="A367" s="86" t="str">
        <v>mansv_pho</v>
      </c>
      <c r="B367" s="239">
        <v>366</v>
      </c>
      <c r="C367" s="86" t="s">
        <v>901</v>
      </c>
      <c r="D367" s="241">
        <f>COUNTIF($C$1:$C367,C367)</f>
        <v>5</v>
      </c>
      <c r="E367" s="241" t="str">
        <f t="shared" si="25"/>
        <v>Manage savings account5</v>
      </c>
      <c r="F367" s="86" t="s">
        <v>871</v>
      </c>
      <c r="G367" s="242">
        <v>7.6478927203065136E-2</v>
      </c>
      <c r="H367" s="245">
        <v>94.650717237183756</v>
      </c>
    </row>
    <row r="368" spans="1:8">
      <c r="A368" s="86" t="str">
        <v>mansv_pst</v>
      </c>
      <c r="B368" s="239">
        <v>367</v>
      </c>
      <c r="C368" s="86" t="s">
        <v>901</v>
      </c>
      <c r="D368" s="241">
        <f>COUNTIF($C$1:$C368,C368)</f>
        <v>6</v>
      </c>
      <c r="E368" s="241" t="str">
        <f t="shared" si="25"/>
        <v>Manage savings account6</v>
      </c>
      <c r="F368" s="86" t="s">
        <v>873</v>
      </c>
      <c r="G368" s="242">
        <v>9.2827586206896587E-2</v>
      </c>
      <c r="H368" s="245">
        <v>86.316631347308885</v>
      </c>
    </row>
    <row r="369" spans="1:8">
      <c r="A369" s="86" t="str">
        <v>actmanca_branch</v>
      </c>
      <c r="B369" s="239">
        <v>368</v>
      </c>
      <c r="C369" s="86" t="s">
        <v>908</v>
      </c>
      <c r="D369" s="241">
        <f>COUNTIF($C$1:$C369,C369)</f>
        <v>1</v>
      </c>
      <c r="E369" s="241" t="str">
        <f t="shared" si="25"/>
        <v>Actively manage current account1</v>
      </c>
      <c r="F369" s="86" t="s">
        <v>892</v>
      </c>
      <c r="G369" s="242">
        <v>3.8954022988505761E-2</v>
      </c>
      <c r="H369" s="245">
        <v>116.99611171777129</v>
      </c>
    </row>
    <row r="370" spans="1:8">
      <c r="A370" s="86" t="str">
        <v>actmanca_net</v>
      </c>
      <c r="B370" s="239">
        <v>369</v>
      </c>
      <c r="C370" s="86" t="s">
        <v>908</v>
      </c>
      <c r="D370" s="241">
        <f>COUNTIF($C$1:$C370,C370)</f>
        <v>2</v>
      </c>
      <c r="E370" s="241" t="str">
        <f t="shared" si="25"/>
        <v>Actively manage current account2</v>
      </c>
      <c r="F370" s="86" t="s">
        <v>869</v>
      </c>
      <c r="G370" s="242">
        <v>0.34065517241379306</v>
      </c>
      <c r="H370" s="245">
        <v>91.493989465001519</v>
      </c>
    </row>
    <row r="371" spans="1:8">
      <c r="A371" s="86" t="str">
        <v>actmanca_mobnet</v>
      </c>
      <c r="B371" s="239">
        <v>370</v>
      </c>
      <c r="C371" s="86" t="s">
        <v>908</v>
      </c>
      <c r="D371" s="241">
        <f>COUNTIF($C$1:$C371,C371)</f>
        <v>3</v>
      </c>
      <c r="E371" s="241" t="str">
        <f t="shared" si="25"/>
        <v>Actively manage current account3</v>
      </c>
      <c r="F371" s="86" t="s">
        <v>895</v>
      </c>
      <c r="G371" s="242">
        <v>0.24234865900383146</v>
      </c>
      <c r="H371" s="245">
        <v>98.893188280381423</v>
      </c>
    </row>
    <row r="372" spans="1:8">
      <c r="A372" s="86" t="str">
        <v>actmanca_fixnet</v>
      </c>
      <c r="B372" s="239">
        <v>371</v>
      </c>
      <c r="C372" s="86" t="s">
        <v>908</v>
      </c>
      <c r="D372" s="241">
        <f>COUNTIF($C$1:$C372,C372)</f>
        <v>4</v>
      </c>
      <c r="E372" s="241" t="str">
        <f t="shared" si="25"/>
        <v>Actively manage current account4</v>
      </c>
      <c r="F372" s="86" t="s">
        <v>897</v>
      </c>
      <c r="G372" s="242">
        <v>0.12704980842911875</v>
      </c>
      <c r="H372" s="245">
        <v>79.126106010962303</v>
      </c>
    </row>
    <row r="373" spans="1:8">
      <c r="A373" s="86" t="str">
        <v>actmanca_pho</v>
      </c>
      <c r="B373" s="239">
        <v>372</v>
      </c>
      <c r="C373" s="86" t="s">
        <v>908</v>
      </c>
      <c r="D373" s="241">
        <f>COUNTIF($C$1:$C373,C373)</f>
        <v>5</v>
      </c>
      <c r="E373" s="241" t="str">
        <f t="shared" si="25"/>
        <v>Actively manage current account5</v>
      </c>
      <c r="F373" s="86" t="s">
        <v>871</v>
      </c>
      <c r="G373" s="242">
        <v>1.2203065134099618E-2</v>
      </c>
      <c r="H373" s="245">
        <v>101.6492452609934</v>
      </c>
    </row>
    <row r="374" spans="1:8">
      <c r="A374" s="86" t="str">
        <v>P600T</v>
      </c>
      <c r="B374" s="239">
        <v>373</v>
      </c>
      <c r="C374" s="86" t="s">
        <v>914</v>
      </c>
      <c r="D374" s="241">
        <f>COUNTIF($C$1:$C374,C374)</f>
        <v>1</v>
      </c>
      <c r="E374" s="241" t="str">
        <f t="shared" si="25"/>
        <v>Expenditure per adult per week1</v>
      </c>
      <c r="F374" s="86" t="s">
        <v>915</v>
      </c>
      <c r="G374" s="242">
        <v>3.6990804597701148</v>
      </c>
      <c r="H374" s="245">
        <v>75.591010797609641</v>
      </c>
    </row>
    <row r="375" spans="1:8">
      <c r="A375" s="86" t="str">
        <v>P601T</v>
      </c>
      <c r="B375" s="239">
        <v>374</v>
      </c>
      <c r="C375" s="86" t="s">
        <v>914</v>
      </c>
      <c r="D375" s="241">
        <f>COUNTIF($C$1:$C375,C375)</f>
        <v>2</v>
      </c>
      <c r="E375" s="241" t="str">
        <f t="shared" si="25"/>
        <v>Expenditure per adult per week2</v>
      </c>
      <c r="F375" s="86" t="s">
        <v>917</v>
      </c>
      <c r="G375" s="242">
        <v>0.51378927203065139</v>
      </c>
      <c r="H375" s="245">
        <v>84.793367712694803</v>
      </c>
    </row>
    <row r="376" spans="1:8">
      <c r="A376" s="86" t="str">
        <v>ALC</v>
      </c>
      <c r="B376" s="239">
        <v>375</v>
      </c>
      <c r="C376" s="86" t="s">
        <v>914</v>
      </c>
      <c r="D376" s="241">
        <f>COUNTIF($C$1:$C376,C376)</f>
        <v>3</v>
      </c>
      <c r="E376" s="241" t="str">
        <f t="shared" si="25"/>
        <v>Expenditure per adult per week3</v>
      </c>
      <c r="F376" s="86" t="s">
        <v>919</v>
      </c>
      <c r="G376" s="242">
        <v>6.3409961685823746E-2</v>
      </c>
      <c r="H376" s="245">
        <v>71.833518378818297</v>
      </c>
    </row>
    <row r="377" spans="1:8">
      <c r="A377" s="86" t="str">
        <v>TOB</v>
      </c>
      <c r="B377" s="239">
        <v>376</v>
      </c>
      <c r="C377" s="86" t="s">
        <v>914</v>
      </c>
      <c r="D377" s="241">
        <f>COUNTIF($C$1:$C377,C377)</f>
        <v>4</v>
      </c>
      <c r="E377" s="241" t="str">
        <f t="shared" si="25"/>
        <v>Expenditure per adult per week4</v>
      </c>
      <c r="F377" s="86" t="s">
        <v>921</v>
      </c>
      <c r="G377" s="242">
        <v>5.6233716475095785E-2</v>
      </c>
      <c r="H377" s="245">
        <v>152.02627164530901</v>
      </c>
    </row>
    <row r="378" spans="1:8">
      <c r="A378" s="86" t="str">
        <v>P603T</v>
      </c>
      <c r="B378" s="239">
        <v>377</v>
      </c>
      <c r="C378" s="86" t="s">
        <v>914</v>
      </c>
      <c r="D378" s="241">
        <f>COUNTIF($C$1:$C378,C378)</f>
        <v>5</v>
      </c>
      <c r="E378" s="241" t="str">
        <f t="shared" si="25"/>
        <v>Expenditure per adult per week5</v>
      </c>
      <c r="F378" s="86" t="s">
        <v>923</v>
      </c>
      <c r="G378" s="242">
        <v>0.19004980842911878</v>
      </c>
      <c r="H378" s="245">
        <v>78.354926894787184</v>
      </c>
    </row>
    <row r="379" spans="1:8">
      <c r="A379" s="86" t="str">
        <v>P604T</v>
      </c>
      <c r="B379" s="239">
        <v>378</v>
      </c>
      <c r="C379" s="86" t="s">
        <v>914</v>
      </c>
      <c r="D379" s="241">
        <f>COUNTIF($C$1:$C379,C379)</f>
        <v>6</v>
      </c>
      <c r="E379" s="241" t="str">
        <f t="shared" si="25"/>
        <v>Expenditure per adult per week6</v>
      </c>
      <c r="F379" s="86" t="s">
        <v>925</v>
      </c>
      <c r="G379" s="242">
        <v>0.68368582375478926</v>
      </c>
      <c r="H379" s="245">
        <v>97.402950965424395</v>
      </c>
    </row>
    <row r="380" spans="1:8">
      <c r="A380" s="86" t="str">
        <v>P605T</v>
      </c>
      <c r="B380" s="239">
        <v>379</v>
      </c>
      <c r="C380" s="86" t="s">
        <v>914</v>
      </c>
      <c r="D380" s="241">
        <f>COUNTIF($C$1:$C380,C380)</f>
        <v>7</v>
      </c>
      <c r="E380" s="241" t="str">
        <f t="shared" si="25"/>
        <v>Expenditure per adult per week7</v>
      </c>
      <c r="F380" s="86" t="s">
        <v>927</v>
      </c>
      <c r="G380" s="242">
        <v>0.26569348659003839</v>
      </c>
      <c r="H380" s="245">
        <v>66.408843698735211</v>
      </c>
    </row>
    <row r="381" spans="1:8">
      <c r="A381" s="86" t="str">
        <v>C61111</v>
      </c>
      <c r="B381" s="239">
        <v>380</v>
      </c>
      <c r="C381" s="86" t="s">
        <v>914</v>
      </c>
      <c r="D381" s="241">
        <f>COUNTIF($C$1:$C381,C381)</f>
        <v>8</v>
      </c>
      <c r="E381" s="241" t="str">
        <f t="shared" si="25"/>
        <v>Expenditure per adult per week8</v>
      </c>
      <c r="F381" s="86" t="s">
        <v>929</v>
      </c>
      <c r="G381" s="242">
        <v>2.206896551724138E-3</v>
      </c>
      <c r="H381" s="245">
        <v>91.174555146917001</v>
      </c>
    </row>
    <row r="382" spans="1:8">
      <c r="A382" s="86" t="str">
        <v>C61112</v>
      </c>
      <c r="B382" s="239">
        <v>381</v>
      </c>
      <c r="C382" s="86" t="s">
        <v>914</v>
      </c>
      <c r="D382" s="241">
        <f>COUNTIF($C$1:$C382,C382)</f>
        <v>9</v>
      </c>
      <c r="E382" s="241" t="str">
        <f t="shared" si="25"/>
        <v>Expenditure per adult per week9</v>
      </c>
      <c r="F382" s="86" t="s">
        <v>931</v>
      </c>
      <c r="G382" s="242">
        <v>1.1567049808429118E-2</v>
      </c>
      <c r="H382" s="245">
        <v>73.752838608417079</v>
      </c>
    </row>
    <row r="383" spans="1:8">
      <c r="A383" s="86" t="str">
        <v>C61211</v>
      </c>
      <c r="B383" s="239">
        <v>382</v>
      </c>
      <c r="C383" s="86" t="s">
        <v>914</v>
      </c>
      <c r="D383" s="241">
        <f>COUNTIF($C$1:$C383,C383)</f>
        <v>10</v>
      </c>
      <c r="E383" s="241" t="str">
        <f t="shared" si="25"/>
        <v>Expenditure per adult per week10</v>
      </c>
      <c r="F383" s="86" t="s">
        <v>933</v>
      </c>
      <c r="G383" s="242">
        <v>1.5478927203065134E-3</v>
      </c>
      <c r="H383" s="245">
        <v>82.77695877496393</v>
      </c>
    </row>
    <row r="384" spans="1:8">
      <c r="A384" s="86" t="str">
        <v>C61311</v>
      </c>
      <c r="B384" s="239">
        <v>383</v>
      </c>
      <c r="C384" s="86" t="s">
        <v>914</v>
      </c>
      <c r="D384" s="241">
        <f>COUNTIF($C$1:$C384,C384)</f>
        <v>11</v>
      </c>
      <c r="E384" s="241" t="str">
        <f t="shared" si="25"/>
        <v>Expenditure per adult per week11</v>
      </c>
      <c r="F384" s="86" t="s">
        <v>935</v>
      </c>
      <c r="G384" s="242">
        <v>9.5938697318007637E-3</v>
      </c>
      <c r="H384" s="245">
        <v>54.465840180215274</v>
      </c>
    </row>
    <row r="385" spans="1:8">
      <c r="A385" s="86" t="str">
        <v>C61312</v>
      </c>
      <c r="B385" s="239">
        <v>384</v>
      </c>
      <c r="C385" s="86" t="s">
        <v>914</v>
      </c>
      <c r="D385" s="241">
        <f>COUNTIF($C$1:$C385,C385)</f>
        <v>12</v>
      </c>
      <c r="E385" s="241" t="str">
        <f t="shared" si="25"/>
        <v>Expenditure per adult per week12</v>
      </c>
      <c r="F385" s="86" t="s">
        <v>937</v>
      </c>
      <c r="G385" s="242">
        <v>1.532567049808429E-5</v>
      </c>
      <c r="H385" s="245">
        <v>6.8078222650245737</v>
      </c>
    </row>
    <row r="386" spans="1:8">
      <c r="A386" s="86" t="str">
        <v>C61313</v>
      </c>
      <c r="B386" s="239">
        <v>385</v>
      </c>
      <c r="C386" s="86" t="s">
        <v>914</v>
      </c>
      <c r="D386" s="241">
        <f>COUNTIF($C$1:$C386,C386)</f>
        <v>13</v>
      </c>
      <c r="E386" s="241" t="str">
        <f t="shared" si="25"/>
        <v>Expenditure per adult per week13</v>
      </c>
      <c r="F386" s="86" t="s">
        <v>939</v>
      </c>
      <c r="G386" s="242">
        <v>2.1455938697318008E-3</v>
      </c>
      <c r="H386" s="245">
        <v>49.198161069465847</v>
      </c>
    </row>
    <row r="387" spans="1:8">
      <c r="A387" s="86" t="str">
        <v>C62112</v>
      </c>
      <c r="B387" s="239">
        <v>386</v>
      </c>
      <c r="C387" s="86" t="s">
        <v>914</v>
      </c>
      <c r="D387" s="241">
        <f>COUNTIF($C$1:$C387,C387)</f>
        <v>14</v>
      </c>
      <c r="E387" s="241" t="str">
        <f t="shared" ref="E387:E450" si="26">C387&amp;D387</f>
        <v>Expenditure per adult per week14</v>
      </c>
      <c r="F387" s="86" t="s">
        <v>941</v>
      </c>
      <c r="G387" s="242">
        <v>1.1226053639846745E-3</v>
      </c>
      <c r="H387" s="245">
        <v>47.866932966456339</v>
      </c>
    </row>
    <row r="388" spans="1:8">
      <c r="A388" s="86" t="str">
        <v>C62113</v>
      </c>
      <c r="B388" s="239">
        <v>387</v>
      </c>
      <c r="C388" s="86" t="s">
        <v>914</v>
      </c>
      <c r="D388" s="241">
        <f>COUNTIF($C$1:$C388,C388)</f>
        <v>15</v>
      </c>
      <c r="E388" s="241" t="str">
        <f t="shared" si="26"/>
        <v>Expenditure per adult per week15</v>
      </c>
      <c r="F388" s="86" t="s">
        <v>943</v>
      </c>
      <c r="G388" s="242">
        <v>1.1494252873563218E-5</v>
      </c>
      <c r="H388" s="245">
        <v>6.8440298136421367</v>
      </c>
    </row>
    <row r="389" spans="1:8">
      <c r="A389" s="86" t="str">
        <v>C62114</v>
      </c>
      <c r="B389" s="239">
        <v>388</v>
      </c>
      <c r="C389" s="86" t="s">
        <v>914</v>
      </c>
      <c r="D389" s="241">
        <f>COUNTIF($C$1:$C389,C389)</f>
        <v>16</v>
      </c>
      <c r="E389" s="241" t="str">
        <f t="shared" si="26"/>
        <v>Expenditure per adult per week16</v>
      </c>
      <c r="F389" s="86" t="s">
        <v>945</v>
      </c>
      <c r="G389" s="242">
        <v>5.5172413793103451E-4</v>
      </c>
      <c r="H389" s="245">
        <v>40.673914036204614</v>
      </c>
    </row>
    <row r="390" spans="1:8">
      <c r="A390" s="86" t="str">
        <v>C62211</v>
      </c>
      <c r="B390" s="239">
        <v>389</v>
      </c>
      <c r="C390" s="86" t="s">
        <v>914</v>
      </c>
      <c r="D390" s="241">
        <f>COUNTIF($C$1:$C390,C390)</f>
        <v>17</v>
      </c>
      <c r="E390" s="241" t="str">
        <f t="shared" si="26"/>
        <v>Expenditure per adult per week17</v>
      </c>
      <c r="F390" s="86" t="s">
        <v>947</v>
      </c>
      <c r="G390" s="242">
        <v>6.1839080459770114E-3</v>
      </c>
      <c r="H390" s="245">
        <v>59.205042945683964</v>
      </c>
    </row>
    <row r="391" spans="1:8">
      <c r="A391" s="86" t="str">
        <v>C62212</v>
      </c>
      <c r="B391" s="239">
        <v>390</v>
      </c>
      <c r="C391" s="86" t="s">
        <v>914</v>
      </c>
      <c r="D391" s="241">
        <f>COUNTIF($C$1:$C391,C391)</f>
        <v>18</v>
      </c>
      <c r="E391" s="241" t="str">
        <f t="shared" si="26"/>
        <v>Expenditure per adult per week18</v>
      </c>
      <c r="F391" s="86" t="s">
        <v>949</v>
      </c>
      <c r="G391" s="242">
        <v>3.4214559386973181E-3</v>
      </c>
      <c r="H391" s="245">
        <v>24.45961311470294</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3.5900383141762452E-3</v>
      </c>
      <c r="H393" s="245">
        <v>48.6705860166891</v>
      </c>
    </row>
    <row r="394" spans="1:8">
      <c r="A394" s="86" t="str">
        <v>C63111</v>
      </c>
      <c r="B394" s="239">
        <v>393</v>
      </c>
      <c r="C394" s="86" t="s">
        <v>914</v>
      </c>
      <c r="D394" s="241">
        <f>COUNTIF($C$1:$C394,C394)</f>
        <v>21</v>
      </c>
      <c r="E394" s="241" t="str">
        <f t="shared" si="26"/>
        <v>Expenditure per adult per week21</v>
      </c>
      <c r="F394" s="86" t="s">
        <v>955</v>
      </c>
      <c r="G394" s="242">
        <v>9.1954022988505746E-5</v>
      </c>
      <c r="H394" s="245">
        <v>12.140323532430214</v>
      </c>
    </row>
    <row r="395" spans="1:8">
      <c r="A395" s="86" t="str">
        <v>P607T</v>
      </c>
      <c r="B395" s="239">
        <v>394</v>
      </c>
      <c r="C395" s="86" t="s">
        <v>914</v>
      </c>
      <c r="D395" s="241">
        <f>COUNTIF($C$1:$C395,C395)</f>
        <v>22</v>
      </c>
      <c r="E395" s="241" t="str">
        <f t="shared" si="26"/>
        <v>Expenditure per adult per week22</v>
      </c>
      <c r="F395" s="86" t="s">
        <v>957</v>
      </c>
      <c r="G395" s="242">
        <v>0.55021455938697306</v>
      </c>
      <c r="H395" s="245">
        <v>67.26490439546609</v>
      </c>
    </row>
    <row r="396" spans="1:8">
      <c r="A396" s="86" t="str">
        <v>P608T</v>
      </c>
      <c r="B396" s="239">
        <v>395</v>
      </c>
      <c r="C396" s="86" t="s">
        <v>914</v>
      </c>
      <c r="D396" s="241">
        <f>COUNTIF($C$1:$C396,C396)</f>
        <v>23</v>
      </c>
      <c r="E396" s="241" t="str">
        <f t="shared" si="26"/>
        <v>Expenditure per adult per week23</v>
      </c>
      <c r="F396" s="86" t="s">
        <v>959</v>
      </c>
      <c r="G396" s="242">
        <v>0.1535478927203065</v>
      </c>
      <c r="H396" s="245">
        <v>92.345516882484034</v>
      </c>
    </row>
    <row r="397" spans="1:8">
      <c r="A397" s="86" t="str">
        <v>P609T</v>
      </c>
      <c r="B397" s="239">
        <v>396</v>
      </c>
      <c r="C397" s="86" t="s">
        <v>914</v>
      </c>
      <c r="D397" s="241">
        <f>COUNTIF($C$1:$C397,C397)</f>
        <v>24</v>
      </c>
      <c r="E397" s="241" t="str">
        <f t="shared" si="26"/>
        <v>Expenditure per adult per week24</v>
      </c>
      <c r="F397" s="86" t="s">
        <v>961</v>
      </c>
      <c r="G397" s="242">
        <v>0.50686973180076633</v>
      </c>
      <c r="H397" s="245">
        <v>65.957317522612584</v>
      </c>
    </row>
    <row r="398" spans="1:8">
      <c r="A398" s="86" t="str">
        <v>P610T</v>
      </c>
      <c r="B398" s="239">
        <v>397</v>
      </c>
      <c r="C398" s="86" t="s">
        <v>914</v>
      </c>
      <c r="D398" s="241">
        <f>COUNTIF($C$1:$C398,C398)</f>
        <v>25</v>
      </c>
      <c r="E398" s="241" t="str">
        <f t="shared" si="26"/>
        <v>Expenditure per adult per week25</v>
      </c>
      <c r="F398" s="86" t="s">
        <v>963</v>
      </c>
      <c r="G398" s="242">
        <v>3.1724137931034485E-2</v>
      </c>
      <c r="H398" s="245">
        <v>41.560418334610475</v>
      </c>
    </row>
    <row r="399" spans="1:8">
      <c r="A399" s="86" t="str">
        <v>P611T</v>
      </c>
      <c r="B399" s="239">
        <v>398</v>
      </c>
      <c r="C399" s="86" t="s">
        <v>914</v>
      </c>
      <c r="D399" s="241">
        <f>COUNTIF($C$1:$C399,C399)</f>
        <v>26</v>
      </c>
      <c r="E399" s="241" t="str">
        <f t="shared" si="26"/>
        <v>Expenditure per adult per week26</v>
      </c>
      <c r="F399" s="86" t="s">
        <v>965</v>
      </c>
      <c r="G399" s="242">
        <v>0.33603065134099613</v>
      </c>
      <c r="H399" s="245">
        <v>71.141042045121011</v>
      </c>
    </row>
    <row r="400" spans="1:8">
      <c r="A400" s="86" t="str">
        <v>P612T</v>
      </c>
      <c r="B400" s="239">
        <v>399</v>
      </c>
      <c r="C400" s="86" t="s">
        <v>914</v>
      </c>
      <c r="D400" s="241">
        <f>COUNTIF($C$1:$C400,C400)</f>
        <v>27</v>
      </c>
      <c r="E400" s="241" t="str">
        <f t="shared" si="26"/>
        <v>Expenditure per adult per week27</v>
      </c>
      <c r="F400" s="86" t="s">
        <v>967</v>
      </c>
      <c r="G400" s="242">
        <v>0.3054980842911878</v>
      </c>
      <c r="H400" s="245">
        <v>69.792400509050523</v>
      </c>
    </row>
    <row r="401" spans="1:8">
      <c r="A401" s="86" t="str">
        <v>WEBSPEND</v>
      </c>
      <c r="B401" s="239">
        <v>400</v>
      </c>
      <c r="C401" s="86" t="s">
        <v>914</v>
      </c>
      <c r="D401" s="241">
        <f>COUNTIF($C$1:$C401,C401)</f>
        <v>28</v>
      </c>
      <c r="E401" s="241" t="str">
        <f t="shared" si="26"/>
        <v>Expenditure per adult per week28</v>
      </c>
      <c r="F401" s="86" t="s">
        <v>969</v>
      </c>
      <c r="G401" s="242">
        <v>0.11536781609195403</v>
      </c>
      <c r="H401" s="245">
        <v>61.577632494378285</v>
      </c>
    </row>
    <row r="402" spans="1:8">
      <c r="A402" s="86" t="str">
        <v>onlineuse12</v>
      </c>
      <c r="B402" s="239">
        <v>401</v>
      </c>
      <c r="C402" s="86" t="s">
        <v>972</v>
      </c>
      <c r="D402" s="241">
        <f>COUNTIF($C$1:$C402,C402)</f>
        <v>1</v>
      </c>
      <c r="E402" s="241" t="str">
        <f t="shared" si="26"/>
        <v>Internet Access: Overall1</v>
      </c>
      <c r="F402" s="86" t="s">
        <v>973</v>
      </c>
      <c r="G402" s="242">
        <v>0.86184291187739459</v>
      </c>
      <c r="H402" s="245">
        <v>95.968397251286561</v>
      </c>
    </row>
    <row r="403" spans="1:8">
      <c r="A403" s="86" t="str">
        <v>onlineuse5</v>
      </c>
      <c r="B403" s="239">
        <v>402</v>
      </c>
      <c r="C403" s="86" t="s">
        <v>972</v>
      </c>
      <c r="D403" s="241">
        <f>COUNTIF($C$1:$C403,C403)</f>
        <v>2</v>
      </c>
      <c r="E403" s="241" t="str">
        <f t="shared" si="26"/>
        <v>Internet Access: Overall2</v>
      </c>
      <c r="F403" s="86" t="s">
        <v>975</v>
      </c>
      <c r="G403" s="242">
        <v>0.1206513409961686</v>
      </c>
      <c r="H403" s="245">
        <v>137.61966438574353</v>
      </c>
    </row>
    <row r="404" spans="1:8">
      <c r="A404" s="86" t="str">
        <v>netfreq1</v>
      </c>
      <c r="B404" s="239">
        <v>403</v>
      </c>
      <c r="C404" s="86" t="s">
        <v>978</v>
      </c>
      <c r="D404" s="241">
        <f>COUNTIF($C$1:$C404,C404)</f>
        <v>1</v>
      </c>
      <c r="E404" s="241" t="str">
        <f t="shared" si="26"/>
        <v>Internet Access: Frequency1</v>
      </c>
      <c r="F404" s="86" t="s">
        <v>979</v>
      </c>
      <c r="G404" s="242">
        <v>2.4950191570881228E-2</v>
      </c>
      <c r="H404" s="245">
        <v>104.3476321040478</v>
      </c>
    </row>
    <row r="405" spans="1:8">
      <c r="A405" s="86" t="str">
        <v>netfreq2t10</v>
      </c>
      <c r="B405" s="239">
        <v>404</v>
      </c>
      <c r="C405" s="86" t="s">
        <v>978</v>
      </c>
      <c r="D405" s="241">
        <f>COUNTIF($C$1:$C405,C405)</f>
        <v>2</v>
      </c>
      <c r="E405" s="241" t="str">
        <f t="shared" si="26"/>
        <v>Internet Access: Frequency2</v>
      </c>
      <c r="F405" s="86" t="s">
        <v>981</v>
      </c>
      <c r="G405" s="242">
        <v>0.43990421455938689</v>
      </c>
      <c r="H405" s="245">
        <v>104.77217343741061</v>
      </c>
    </row>
    <row r="406" spans="1:8">
      <c r="A406" s="86" t="str">
        <v>netfreq10p</v>
      </c>
      <c r="B406" s="239">
        <v>405</v>
      </c>
      <c r="C406" s="86" t="s">
        <v>978</v>
      </c>
      <c r="D406" s="241">
        <f>COUNTIF($C$1:$C406,C406)</f>
        <v>3</v>
      </c>
      <c r="E406" s="241" t="str">
        <f t="shared" si="26"/>
        <v>Internet Access: Frequency3</v>
      </c>
      <c r="F406" s="86" t="s">
        <v>983</v>
      </c>
      <c r="G406" s="242">
        <v>0.39596934865900396</v>
      </c>
      <c r="H406" s="245">
        <v>87.192262967790839</v>
      </c>
    </row>
    <row r="407" spans="1:8">
      <c r="A407" s="86" t="str">
        <v>ONHOURS0</v>
      </c>
      <c r="B407" s="239">
        <v>406</v>
      </c>
      <c r="C407" s="86" t="s">
        <v>985</v>
      </c>
      <c r="D407" s="241">
        <f>COUNTIF($C$1:$C407,C407)</f>
        <v>1</v>
      </c>
      <c r="E407" s="241" t="str">
        <f t="shared" si="26"/>
        <v>Internet Access: Usage in Last Week1</v>
      </c>
      <c r="F407" s="86" t="s">
        <v>986</v>
      </c>
      <c r="G407" s="242">
        <v>0.15202681992337164</v>
      </c>
      <c r="H407" s="245">
        <v>134.96860265273111</v>
      </c>
    </row>
    <row r="408" spans="1:8">
      <c r="A408" s="86" t="str">
        <v>ONHOURS1</v>
      </c>
      <c r="B408" s="239">
        <v>407</v>
      </c>
      <c r="C408" s="86" t="s">
        <v>985</v>
      </c>
      <c r="D408" s="241">
        <f>COUNTIF($C$1:$C408,C408)</f>
        <v>2</v>
      </c>
      <c r="E408" s="241" t="str">
        <f t="shared" si="26"/>
        <v>Internet Access: Usage in Last Week2</v>
      </c>
      <c r="F408" s="86" t="s">
        <v>988</v>
      </c>
      <c r="G408" s="242">
        <v>9.1777777777777764E-2</v>
      </c>
      <c r="H408" s="245">
        <v>100.2526843812895</v>
      </c>
    </row>
    <row r="409" spans="1:8">
      <c r="A409" s="86" t="str">
        <v>ONHOURS2</v>
      </c>
      <c r="B409" s="239">
        <v>408</v>
      </c>
      <c r="C409" s="86" t="s">
        <v>985</v>
      </c>
      <c r="D409" s="241">
        <f>COUNTIF($C$1:$C409,C409)</f>
        <v>3</v>
      </c>
      <c r="E409" s="241" t="str">
        <f t="shared" si="26"/>
        <v>Internet Access: Usage in Last Week3</v>
      </c>
      <c r="F409" s="86" t="s">
        <v>990</v>
      </c>
      <c r="G409" s="242">
        <v>0.26668199233716477</v>
      </c>
      <c r="H409" s="245">
        <v>108.26981133140721</v>
      </c>
    </row>
    <row r="410" spans="1:8">
      <c r="A410" s="86" t="str">
        <v>ONHOURS3</v>
      </c>
      <c r="B410" s="239">
        <v>409</v>
      </c>
      <c r="C410" s="86" t="s">
        <v>985</v>
      </c>
      <c r="D410" s="241">
        <f>COUNTIF($C$1:$C410,C410)</f>
        <v>4</v>
      </c>
      <c r="E410" s="241" t="str">
        <f t="shared" si="26"/>
        <v>Internet Access: Usage in Last Week4</v>
      </c>
      <c r="F410" s="86" t="s">
        <v>992</v>
      </c>
      <c r="G410" s="242">
        <v>0.23937931034482759</v>
      </c>
      <c r="H410" s="245">
        <v>91.872034929686848</v>
      </c>
    </row>
    <row r="411" spans="1:8">
      <c r="A411" s="86" t="str">
        <v>ONHOURS4</v>
      </c>
      <c r="B411" s="239">
        <v>410</v>
      </c>
      <c r="C411" s="86" t="s">
        <v>985</v>
      </c>
      <c r="D411" s="241">
        <f>COUNTIF($C$1:$C411,C411)</f>
        <v>5</v>
      </c>
      <c r="E411" s="241" t="str">
        <f t="shared" si="26"/>
        <v>Internet Access: Usage in Last Week5</v>
      </c>
      <c r="F411" s="86" t="s">
        <v>994</v>
      </c>
      <c r="G411" s="242">
        <v>0.24996168582375478</v>
      </c>
      <c r="H411" s="245">
        <v>86.629689686270495</v>
      </c>
    </row>
    <row r="412" spans="1:8">
      <c r="A412" s="86" t="str">
        <v>TECH18</v>
      </c>
      <c r="B412" s="239">
        <v>411</v>
      </c>
      <c r="C412" s="86" t="s">
        <v>996</v>
      </c>
      <c r="D412" s="241">
        <f>COUNTIF($C$1:$C412,C412)</f>
        <v>1</v>
      </c>
      <c r="E412" s="241" t="str">
        <f t="shared" si="26"/>
        <v>Technology at Home1</v>
      </c>
      <c r="F412" s="86" t="s">
        <v>997</v>
      </c>
      <c r="G412" s="242">
        <v>6.6521072796934866E-2</v>
      </c>
      <c r="H412" s="245">
        <v>85.30202458654432</v>
      </c>
    </row>
    <row r="413" spans="1:8">
      <c r="A413" s="86" t="str">
        <v>TECH19</v>
      </c>
      <c r="B413" s="239">
        <v>412</v>
      </c>
      <c r="C413" s="86" t="s">
        <v>996</v>
      </c>
      <c r="D413" s="241">
        <f>COUNTIF($C$1:$C413,C413)</f>
        <v>2</v>
      </c>
      <c r="E413" s="241" t="str">
        <f t="shared" si="26"/>
        <v>Technology at Home2</v>
      </c>
      <c r="F413" s="86" t="s">
        <v>999</v>
      </c>
      <c r="G413" s="242">
        <v>0.22679693486590038</v>
      </c>
      <c r="H413" s="245">
        <v>100.18035157215044</v>
      </c>
    </row>
    <row r="414" spans="1:8">
      <c r="A414" s="86" t="str">
        <v>mobhas</v>
      </c>
      <c r="B414" s="239">
        <v>413</v>
      </c>
      <c r="C414" s="86" t="s">
        <v>1002</v>
      </c>
      <c r="D414" s="241">
        <f>COUNTIF($C$1:$C414,C414)</f>
        <v>1</v>
      </c>
      <c r="E414" s="241" t="str">
        <f t="shared" si="26"/>
        <v>Mobile phone1</v>
      </c>
      <c r="F414" s="86" t="s">
        <v>1003</v>
      </c>
      <c r="G414" s="242">
        <v>0.87167049808429109</v>
      </c>
      <c r="H414" s="245">
        <v>98.032623843983117</v>
      </c>
    </row>
    <row r="415" spans="1:8">
      <c r="A415" s="86" t="str">
        <v>mob_smart</v>
      </c>
      <c r="B415" s="239">
        <v>414</v>
      </c>
      <c r="C415" s="86" t="s">
        <v>1002</v>
      </c>
      <c r="D415" s="241">
        <f>COUNTIF($C$1:$C415,C415)</f>
        <v>2</v>
      </c>
      <c r="E415" s="241" t="str">
        <f t="shared" si="26"/>
        <v>Mobile phone2</v>
      </c>
      <c r="F415" s="86" t="s">
        <v>1005</v>
      </c>
      <c r="G415" s="242">
        <v>0.70926436781609192</v>
      </c>
      <c r="H415" s="245">
        <v>95.81745898627311</v>
      </c>
    </row>
    <row r="416" spans="1:8">
      <c r="A416" s="86" t="str">
        <v>ips_iphone</v>
      </c>
      <c r="B416" s="239">
        <v>415</v>
      </c>
      <c r="C416" s="86" t="s">
        <v>1002</v>
      </c>
      <c r="D416" s="241">
        <f>COUNTIF($C$1:$C416,C416)</f>
        <v>3</v>
      </c>
      <c r="E416" s="241" t="str">
        <f t="shared" si="26"/>
        <v>Mobile phone3</v>
      </c>
      <c r="F416" s="86" t="s">
        <v>1007</v>
      </c>
      <c r="G416" s="242">
        <v>0.26868199233716472</v>
      </c>
      <c r="H416" s="245">
        <v>85.318652432722558</v>
      </c>
    </row>
    <row r="417" spans="1:8">
      <c r="A417" s="86" t="str">
        <v>TECH29</v>
      </c>
      <c r="B417" s="239">
        <v>416</v>
      </c>
      <c r="C417" s="86" t="s">
        <v>1009</v>
      </c>
      <c r="D417" s="241">
        <f>COUNTIF($C$1:$C417,C417)</f>
        <v>1</v>
      </c>
      <c r="E417" s="241" t="str">
        <f t="shared" si="26"/>
        <v>Tablet Devices1</v>
      </c>
      <c r="F417" s="86" t="s">
        <v>1010</v>
      </c>
      <c r="G417" s="242">
        <v>0.41643678160919545</v>
      </c>
      <c r="H417" s="245">
        <v>87.978210552834284</v>
      </c>
    </row>
    <row r="418" spans="1:8">
      <c r="A418" s="86" t="str">
        <v>socmed_lessthanmonthly</v>
      </c>
      <c r="B418" s="239">
        <v>417</v>
      </c>
      <c r="C418" s="86" t="s">
        <v>1012</v>
      </c>
      <c r="D418" s="241">
        <f>COUNTIF($C$1:$C418,C418)</f>
        <v>1</v>
      </c>
      <c r="E418" s="241" t="str">
        <f t="shared" si="26"/>
        <v>Overall Social Media Activity1</v>
      </c>
      <c r="F418" s="86" t="s">
        <v>1013</v>
      </c>
      <c r="G418" s="242">
        <v>3.5980842911877392E-2</v>
      </c>
      <c r="H418" s="245">
        <v>99.116386600049651</v>
      </c>
    </row>
    <row r="419" spans="1:8">
      <c r="A419" s="86" t="str">
        <v>socmed_lessthanweekly</v>
      </c>
      <c r="B419" s="239">
        <v>418</v>
      </c>
      <c r="C419" s="86" t="s">
        <v>1012</v>
      </c>
      <c r="D419" s="241">
        <f>COUNTIF($C$1:$C419,C419)</f>
        <v>2</v>
      </c>
      <c r="E419" s="241" t="str">
        <f t="shared" si="26"/>
        <v>Overall Social Media Activity2</v>
      </c>
      <c r="F419" s="86" t="s">
        <v>1015</v>
      </c>
      <c r="G419" s="242">
        <v>4.9080459770114951E-2</v>
      </c>
      <c r="H419" s="245">
        <v>96.292382575155571</v>
      </c>
    </row>
    <row r="420" spans="1:8">
      <c r="A420" s="86" t="str">
        <v>socmed_weekly</v>
      </c>
      <c r="B420" s="239">
        <v>419</v>
      </c>
      <c r="C420" s="86" t="s">
        <v>1012</v>
      </c>
      <c r="D420" s="241">
        <f>COUNTIF($C$1:$C420,C420)</f>
        <v>3</v>
      </c>
      <c r="E420" s="241" t="str">
        <f t="shared" si="26"/>
        <v>Overall Social Media Activity3</v>
      </c>
      <c r="F420" s="86" t="s">
        <v>1017</v>
      </c>
      <c r="G420" s="242">
        <v>0.14467049808429114</v>
      </c>
      <c r="H420" s="245">
        <v>93.092797917166052</v>
      </c>
    </row>
    <row r="421" spans="1:8">
      <c r="A421" s="86" t="str">
        <v>socmed_daily</v>
      </c>
      <c r="B421" s="239">
        <v>420</v>
      </c>
      <c r="C421" s="86" t="s">
        <v>1012</v>
      </c>
      <c r="D421" s="241">
        <f>COUNTIF($C$1:$C421,C421)</f>
        <v>4</v>
      </c>
      <c r="E421" s="241" t="str">
        <f t="shared" si="26"/>
        <v>Overall Social Media Activity4</v>
      </c>
      <c r="F421" s="86" t="s">
        <v>1019</v>
      </c>
      <c r="G421" s="242">
        <v>0.50075478927203054</v>
      </c>
      <c r="H421" s="245">
        <v>99.755161407747039</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0.24718007662835248</v>
      </c>
      <c r="H422" s="245">
        <v>104.18589815134123</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0.1365632183908046</v>
      </c>
      <c r="H423" s="245">
        <v>110.95013457568761</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0.25931800766283525</v>
      </c>
      <c r="H424" s="245">
        <v>96.43951493410546</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0.13849425287356323</v>
      </c>
      <c r="H425" s="245">
        <v>104.81778295876882</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0.17292720306513409</v>
      </c>
      <c r="H426" s="245">
        <v>100.93191467075732</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0.18943295019157089</v>
      </c>
      <c r="H427" s="245">
        <v>98.487536716159482</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0.46583908045977029</v>
      </c>
      <c r="H428" s="245">
        <v>100.66105140315622</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0.23138697318007662</v>
      </c>
      <c r="H429" s="245">
        <v>100.25965553701634</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0.21943678160919541</v>
      </c>
      <c r="H430" s="245">
        <v>100.54412304641791</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0.66894252873563242</v>
      </c>
      <c r="H431" s="245">
        <v>97.177367390247525</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0.30973946360153254</v>
      </c>
      <c r="H432" s="245">
        <v>96.947237324807858</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0.20604597701149427</v>
      </c>
      <c r="H433" s="245">
        <v>93.241100034893037</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6.0318007662835252E-2</v>
      </c>
      <c r="H434" s="245">
        <v>104.88186172449268</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5.8678160919540229E-2</v>
      </c>
      <c r="H435" s="245">
        <v>106.57982076113279</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0.74994252873563227</v>
      </c>
      <c r="H436" s="245">
        <v>94.254752615709521</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0.61552873563218402</v>
      </c>
      <c r="H437" s="245">
        <v>99.124978396092047</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0.47306513409961692</v>
      </c>
      <c r="H438" s="245">
        <v>104.41478647114168</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5.4908045977011495E-2</v>
      </c>
      <c r="H439" s="245">
        <v>103.13967493456906</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0.35814559386973177</v>
      </c>
      <c r="H440" s="245">
        <v>97.905336520544381</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0.13460536398467435</v>
      </c>
      <c r="H441" s="245">
        <v>90.164219451191968</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0.15889272030651341</v>
      </c>
      <c r="H442" s="245">
        <v>102.77608653092969</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0.11331417624521074</v>
      </c>
      <c r="H443" s="245">
        <v>104.84720591805757</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0.10018390804597702</v>
      </c>
      <c r="H444" s="245">
        <v>94.622468079024074</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0.20177777777777778</v>
      </c>
      <c r="H445" s="245">
        <v>103.03619648527057</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0.14350574712643677</v>
      </c>
      <c r="H446" s="245">
        <v>99.833174023042915</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6.962068965517243E-2</v>
      </c>
      <c r="H447" s="245">
        <v>102.56885212256333</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6.3501915708812265E-2</v>
      </c>
      <c r="H448" s="245">
        <v>101.28767381502466</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0.28978160919540225</v>
      </c>
      <c r="H449" s="245">
        <v>97.261207418304679</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5.6659003831417636E-2</v>
      </c>
      <c r="H450" s="245">
        <v>105.62072096918213</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0.51175862068965516</v>
      </c>
      <c r="H451" s="245">
        <v>93.837900163859871</v>
      </c>
    </row>
    <row r="452" spans="1:8">
      <c r="A452" s="86" t="str">
        <v>vod_subscribe</v>
      </c>
      <c r="B452" s="239">
        <v>451</v>
      </c>
      <c r="C452" s="86" t="s">
        <v>1082</v>
      </c>
      <c r="D452" s="241">
        <f>COUNTIF($C$1:$C452,C452)</f>
        <v>1</v>
      </c>
      <c r="E452" s="241" t="str">
        <f t="shared" si="27"/>
        <v>TV Subscription services1</v>
      </c>
      <c r="F452" s="86" t="s">
        <v>1083</v>
      </c>
      <c r="G452" s="242">
        <v>0.55301532567049816</v>
      </c>
      <c r="H452" s="245">
        <v>97.546773115997368</v>
      </c>
    </row>
    <row r="453" spans="1:8">
      <c r="A453" s="86" t="str">
        <v>vod_netflix</v>
      </c>
      <c r="B453" s="239">
        <v>452</v>
      </c>
      <c r="C453" s="86" t="s">
        <v>1082</v>
      </c>
      <c r="D453" s="241">
        <f>COUNTIF($C$1:$C453,C453)</f>
        <v>2</v>
      </c>
      <c r="E453" s="241" t="str">
        <f t="shared" si="27"/>
        <v>TV Subscription services2</v>
      </c>
      <c r="F453" s="86" t="s">
        <v>1085</v>
      </c>
      <c r="G453" s="242">
        <v>0.41274712643678169</v>
      </c>
      <c r="H453" s="245">
        <v>98.461388609717787</v>
      </c>
    </row>
    <row r="454" spans="1:8">
      <c r="A454" s="86" t="str">
        <v>vod_amzprime</v>
      </c>
      <c r="B454" s="239">
        <v>453</v>
      </c>
      <c r="C454" s="86" t="s">
        <v>1082</v>
      </c>
      <c r="D454" s="241">
        <f>COUNTIF($C$1:$C454,C454)</f>
        <v>3</v>
      </c>
      <c r="E454" s="241" t="str">
        <f t="shared" si="27"/>
        <v>TV Subscription services3</v>
      </c>
      <c r="F454" s="86" t="s">
        <v>1087</v>
      </c>
      <c r="G454" s="242">
        <v>0.24792720306513411</v>
      </c>
      <c r="H454" s="245">
        <v>99.33948634984317</v>
      </c>
    </row>
    <row r="455" spans="1:8">
      <c r="A455" s="86" t="str">
        <v>vod_skyplayer</v>
      </c>
      <c r="B455" s="239">
        <v>454</v>
      </c>
      <c r="C455" s="86" t="s">
        <v>1082</v>
      </c>
      <c r="D455" s="241">
        <f>COUNTIF($C$1:$C455,C455)</f>
        <v>4</v>
      </c>
      <c r="E455" s="241" t="str">
        <f t="shared" si="27"/>
        <v>TV Subscription services4</v>
      </c>
      <c r="F455" s="86" t="s">
        <v>1089</v>
      </c>
      <c r="G455" s="242">
        <v>0.11043295019157089</v>
      </c>
      <c r="H455" s="245">
        <v>95.995365848281551</v>
      </c>
    </row>
    <row r="456" spans="1:8">
      <c r="A456" s="86" t="str">
        <v>vod_skygo</v>
      </c>
      <c r="B456" s="239">
        <v>455</v>
      </c>
      <c r="C456" s="86" t="s">
        <v>1082</v>
      </c>
      <c r="D456" s="241">
        <f>COUNTIF($C$1:$C456,C456)</f>
        <v>5</v>
      </c>
      <c r="E456" s="241" t="str">
        <f t="shared" si="27"/>
        <v>TV Subscription services5</v>
      </c>
      <c r="F456" s="86" t="s">
        <v>1091</v>
      </c>
      <c r="G456" s="242">
        <v>9.8881226053639845E-2</v>
      </c>
      <c r="H456" s="245">
        <v>99.781272665215781</v>
      </c>
    </row>
    <row r="457" spans="1:8">
      <c r="A457" s="86" t="str">
        <v>vod_nowtv</v>
      </c>
      <c r="B457" s="239">
        <v>456</v>
      </c>
      <c r="C457" s="86" t="s">
        <v>1082</v>
      </c>
      <c r="D457" s="241">
        <f>COUNTIF($C$1:$C457,C457)</f>
        <v>6</v>
      </c>
      <c r="E457" s="241" t="str">
        <f t="shared" si="27"/>
        <v>TV Subscription services6</v>
      </c>
      <c r="F457" s="86" t="s">
        <v>1093</v>
      </c>
      <c r="G457" s="242">
        <v>0.11004980842911878</v>
      </c>
      <c r="H457" s="245">
        <v>99.398781725848991</v>
      </c>
    </row>
    <row r="458" spans="1:8">
      <c r="A458" s="86" t="str">
        <v>vod_eetv</v>
      </c>
      <c r="B458" s="239">
        <v>457</v>
      </c>
      <c r="C458" s="86" t="s">
        <v>1082</v>
      </c>
      <c r="D458" s="241">
        <f>COUNTIF($C$1:$C458,C458)</f>
        <v>7</v>
      </c>
      <c r="E458" s="241" t="str">
        <f t="shared" si="27"/>
        <v>TV Subscription services7</v>
      </c>
      <c r="F458" s="86" t="s">
        <v>1095</v>
      </c>
      <c r="G458" s="242">
        <v>5.0463601532567043E-2</v>
      </c>
      <c r="H458" s="245">
        <v>103.6900852302103</v>
      </c>
    </row>
    <row r="459" spans="1:8">
      <c r="A459" s="86" t="str">
        <v>vod_appletv</v>
      </c>
      <c r="B459" s="239">
        <v>458</v>
      </c>
      <c r="C459" s="86" t="s">
        <v>1082</v>
      </c>
      <c r="D459" s="241">
        <f>COUNTIF($C$1:$C459,C459)</f>
        <v>8</v>
      </c>
      <c r="E459" s="241" t="str">
        <f t="shared" si="27"/>
        <v>TV Subscription services8</v>
      </c>
      <c r="F459" s="86" t="s">
        <v>1097</v>
      </c>
      <c r="G459" s="242">
        <v>6.0704980842911885E-2</v>
      </c>
      <c r="H459" s="245">
        <v>102.27766583182876</v>
      </c>
    </row>
    <row r="460" spans="1:8">
      <c r="A460" s="86" t="str">
        <v>vod_btsport</v>
      </c>
      <c r="B460" s="239">
        <v>459</v>
      </c>
      <c r="C460" s="86" t="s">
        <v>1082</v>
      </c>
      <c r="D460" s="241">
        <f>COUNTIF($C$1:$C460,C460)</f>
        <v>9</v>
      </c>
      <c r="E460" s="241" t="str">
        <f t="shared" si="27"/>
        <v>TV Subscription services9</v>
      </c>
      <c r="F460" s="86" t="s">
        <v>1099</v>
      </c>
      <c r="G460" s="242">
        <v>0.10092337164750957</v>
      </c>
      <c r="H460" s="245">
        <v>98.99409880110349</v>
      </c>
    </row>
    <row r="461" spans="1:8">
      <c r="A461" s="86" t="str">
        <v>vod_settop</v>
      </c>
      <c r="B461" s="239">
        <v>460</v>
      </c>
      <c r="C461" s="86" t="s">
        <v>1082</v>
      </c>
      <c r="D461" s="241">
        <f>COUNTIF($C$1:$C461,C461)</f>
        <v>10</v>
      </c>
      <c r="E461" s="241" t="str">
        <f t="shared" si="27"/>
        <v>TV Subscription services10</v>
      </c>
      <c r="F461" s="86" t="s">
        <v>1101</v>
      </c>
      <c r="G461" s="242">
        <v>0.18620306513409959</v>
      </c>
      <c r="H461" s="245">
        <v>95.871278482856695</v>
      </c>
    </row>
    <row r="462" spans="1:8">
      <c r="A462" s="86" t="str">
        <v>vod_free</v>
      </c>
      <c r="B462" s="239">
        <v>461</v>
      </c>
      <c r="C462" s="86" t="s">
        <v>1103</v>
      </c>
      <c r="D462" s="241">
        <f>COUNTIF($C$1:$C462,C462)</f>
        <v>1</v>
      </c>
      <c r="E462" s="241" t="str">
        <f t="shared" si="27"/>
        <v>TV free online catchup / video services1</v>
      </c>
      <c r="F462" s="86" t="s">
        <v>1104</v>
      </c>
      <c r="G462" s="242">
        <v>0.45394252873563212</v>
      </c>
      <c r="H462" s="245">
        <v>97.282041200175598</v>
      </c>
    </row>
    <row r="463" spans="1:8">
      <c r="A463" s="86" t="str">
        <v>vod_youtube</v>
      </c>
      <c r="B463" s="239">
        <v>462</v>
      </c>
      <c r="C463" s="86" t="s">
        <v>1103</v>
      </c>
      <c r="D463" s="241">
        <f>COUNTIF($C$1:$C463,C463)</f>
        <v>2</v>
      </c>
      <c r="E463" s="241" t="str">
        <f t="shared" si="27"/>
        <v>TV free online catchup / video services2</v>
      </c>
      <c r="F463" s="86" t="s">
        <v>1106</v>
      </c>
      <c r="G463" s="242">
        <v>0.24989655172413794</v>
      </c>
      <c r="H463" s="245">
        <v>106.40420034211668</v>
      </c>
    </row>
    <row r="464" spans="1:8">
      <c r="A464" s="86" t="str">
        <v>vod_iplayer</v>
      </c>
      <c r="B464" s="239">
        <v>463</v>
      </c>
      <c r="C464" s="86" t="s">
        <v>1103</v>
      </c>
      <c r="D464" s="241">
        <f>COUNTIF($C$1:$C464,C464)</f>
        <v>3</v>
      </c>
      <c r="E464" s="241" t="str">
        <f t="shared" si="27"/>
        <v>TV free online catchup / video services3</v>
      </c>
      <c r="F464" s="86" t="s">
        <v>1108</v>
      </c>
      <c r="G464" s="242">
        <v>0.26487739463601528</v>
      </c>
      <c r="H464" s="245">
        <v>93.620197594622297</v>
      </c>
    </row>
    <row r="465" spans="1:8">
      <c r="A465" s="86" t="str">
        <v>vod_itvhub</v>
      </c>
      <c r="B465" s="239">
        <v>464</v>
      </c>
      <c r="C465" s="86" t="s">
        <v>1103</v>
      </c>
      <c r="D465" s="241">
        <f>COUNTIF($C$1:$C465,C465)</f>
        <v>4</v>
      </c>
      <c r="E465" s="241" t="str">
        <f t="shared" si="27"/>
        <v>TV free online catchup / video services4</v>
      </c>
      <c r="F465" s="86" t="s">
        <v>1110</v>
      </c>
      <c r="G465" s="242">
        <v>0.18040996168582374</v>
      </c>
      <c r="H465" s="245">
        <v>99.236827872043492</v>
      </c>
    </row>
    <row r="466" spans="1:8">
      <c r="A466" s="86" t="str">
        <v>vod_all4</v>
      </c>
      <c r="B466" s="239">
        <v>465</v>
      </c>
      <c r="C466" s="86" t="s">
        <v>1103</v>
      </c>
      <c r="D466" s="241">
        <f>COUNTIF($C$1:$C466,C466)</f>
        <v>5</v>
      </c>
      <c r="E466" s="241" t="str">
        <f t="shared" si="27"/>
        <v>TV free online catchup / video services5</v>
      </c>
      <c r="F466" s="86" t="s">
        <v>1112</v>
      </c>
      <c r="G466" s="242">
        <v>0.152639846743295</v>
      </c>
      <c r="H466" s="245">
        <v>96.713695234444174</v>
      </c>
    </row>
    <row r="467" spans="1:8">
      <c r="A467" s="86" t="str">
        <v>vod_demand5</v>
      </c>
      <c r="B467" s="239">
        <v>466</v>
      </c>
      <c r="C467" s="86" t="s">
        <v>1103</v>
      </c>
      <c r="D467" s="241">
        <f>COUNTIF($C$1:$C467,C467)</f>
        <v>6</v>
      </c>
      <c r="E467" s="241" t="str">
        <f t="shared" si="27"/>
        <v>TV free online catchup / video services6</v>
      </c>
      <c r="F467" s="86" t="s">
        <v>1114</v>
      </c>
      <c r="G467" s="242">
        <v>8.3816091954022981E-2</v>
      </c>
      <c r="H467" s="245">
        <v>107.48900982756679</v>
      </c>
    </row>
    <row r="468" spans="1:8">
      <c r="A468" s="86" t="str">
        <v>vod_stvplayer</v>
      </c>
      <c r="B468" s="239">
        <v>467</v>
      </c>
      <c r="C468" s="86" t="s">
        <v>1103</v>
      </c>
      <c r="D468" s="241">
        <f>COUNTIF($C$1:$C468,C468)</f>
        <v>7</v>
      </c>
      <c r="E468" s="241" t="str">
        <f t="shared" si="27"/>
        <v>TV free online catchup / video services7</v>
      </c>
      <c r="F468" s="86" t="s">
        <v>1116</v>
      </c>
      <c r="G468" s="242">
        <v>5.8164750957854408E-2</v>
      </c>
      <c r="H468" s="245">
        <v>103.96172445646319</v>
      </c>
    </row>
    <row r="469" spans="1:8">
      <c r="A469" s="86" t="str">
        <v>bookholiday</v>
      </c>
      <c r="B469" s="239">
        <v>468</v>
      </c>
      <c r="C469" s="86" t="s">
        <v>1118</v>
      </c>
      <c r="D469" s="241">
        <f>COUNTIF($C$1:$C469,C469)</f>
        <v>1</v>
      </c>
      <c r="E469" s="241" t="str">
        <f t="shared" si="27"/>
        <v>Online activity (one or more times per week)1</v>
      </c>
      <c r="F469" s="86" t="s">
        <v>1119</v>
      </c>
      <c r="G469" s="242">
        <v>6.7666666666666667E-2</v>
      </c>
      <c r="H469" s="245">
        <v>110.4104455429985</v>
      </c>
    </row>
    <row r="470" spans="1:8">
      <c r="A470" s="86" t="str">
        <v>gambling</v>
      </c>
      <c r="B470" s="239">
        <v>469</v>
      </c>
      <c r="C470" s="86" t="s">
        <v>1118</v>
      </c>
      <c r="D470" s="241">
        <f>COUNTIF($C$1:$C470,C470)</f>
        <v>2</v>
      </c>
      <c r="E470" s="241" t="str">
        <f t="shared" si="27"/>
        <v>Online activity (one or more times per week)2</v>
      </c>
      <c r="F470" s="86" t="s">
        <v>1121</v>
      </c>
      <c r="G470" s="242">
        <v>0.14586590038314179</v>
      </c>
      <c r="H470" s="245">
        <v>106.71812688718138</v>
      </c>
    </row>
    <row r="471" spans="1:8">
      <c r="A471" s="86" t="str">
        <v>managefinances</v>
      </c>
      <c r="B471" s="239">
        <v>470</v>
      </c>
      <c r="C471" s="86" t="s">
        <v>1118</v>
      </c>
      <c r="D471" s="241">
        <f>COUNTIF($C$1:$C471,C471)</f>
        <v>3</v>
      </c>
      <c r="E471" s="241" t="str">
        <f t="shared" si="27"/>
        <v>Online activity (one or more times per week)3</v>
      </c>
      <c r="F471" s="86" t="s">
        <v>1123</v>
      </c>
      <c r="G471" s="242">
        <v>0.57798467432950196</v>
      </c>
      <c r="H471" s="245">
        <v>97.470404577019636</v>
      </c>
    </row>
    <row r="472" spans="1:8">
      <c r="A472" s="86" t="str">
        <v>auctions</v>
      </c>
      <c r="B472" s="239">
        <v>471</v>
      </c>
      <c r="C472" s="86" t="s">
        <v>1118</v>
      </c>
      <c r="D472" s="241">
        <f>COUNTIF($C$1:$C472,C472)</f>
        <v>4</v>
      </c>
      <c r="E472" s="241" t="str">
        <f t="shared" si="27"/>
        <v>Online activity (one or more times per week)4</v>
      </c>
      <c r="F472" s="86" t="s">
        <v>1125</v>
      </c>
      <c r="G472" s="242">
        <v>0.20456321839080463</v>
      </c>
      <c r="H472" s="245">
        <v>100.30196070185009</v>
      </c>
    </row>
    <row r="473" spans="1:8">
      <c r="A473" s="86" t="str">
        <v>shopping</v>
      </c>
      <c r="B473" s="239">
        <v>472</v>
      </c>
      <c r="C473" s="86" t="s">
        <v>1118</v>
      </c>
      <c r="D473" s="241">
        <f>COUNTIF($C$1:$C473,C473)</f>
        <v>5</v>
      </c>
      <c r="E473" s="241" t="str">
        <f t="shared" si="27"/>
        <v>Online activity (one or more times per week)5</v>
      </c>
      <c r="F473" s="86" t="s">
        <v>1127</v>
      </c>
      <c r="G473" s="242">
        <v>0.2653065134099617</v>
      </c>
      <c r="H473" s="245">
        <v>94.850630995171286</v>
      </c>
    </row>
    <row r="474" spans="1:8">
      <c r="A474" s="86" t="str">
        <v>souceinfo</v>
      </c>
      <c r="B474" s="239">
        <v>473</v>
      </c>
      <c r="C474" s="86" t="s">
        <v>1118</v>
      </c>
      <c r="D474" s="241">
        <f>COUNTIF($C$1:$C474,C474)</f>
        <v>6</v>
      </c>
      <c r="E474" s="241" t="str">
        <f t="shared" si="27"/>
        <v>Online activity (one or more times per week)6</v>
      </c>
      <c r="F474" s="86" t="s">
        <v>1129</v>
      </c>
      <c r="G474" s="242">
        <v>0.50712260536398479</v>
      </c>
      <c r="H474" s="245">
        <v>95.424695101367917</v>
      </c>
    </row>
    <row r="475" spans="1:8">
      <c r="A475" s="86" t="str">
        <v>searchengine</v>
      </c>
      <c r="B475" s="239">
        <v>474</v>
      </c>
      <c r="C475" s="86" t="s">
        <v>1118</v>
      </c>
      <c r="D475" s="241">
        <f>COUNTIF($C$1:$C475,C475)</f>
        <v>7</v>
      </c>
      <c r="E475" s="241" t="str">
        <f t="shared" si="27"/>
        <v>Online activity (one or more times per week)7</v>
      </c>
      <c r="F475" s="86" t="s">
        <v>1131</v>
      </c>
      <c r="G475" s="242">
        <v>0.78824137931034477</v>
      </c>
      <c r="H475" s="245">
        <v>95.872462365184788</v>
      </c>
    </row>
    <row r="476" spans="1:8">
      <c r="A476" s="86" t="str">
        <v>res_cars</v>
      </c>
      <c r="B476" s="239">
        <v>475</v>
      </c>
      <c r="C476" s="86" t="s">
        <v>1133</v>
      </c>
      <c r="D476" s="241">
        <f>COUNTIF($C$1:$C476,C476)</f>
        <v>1</v>
      </c>
      <c r="E476" s="241" t="str">
        <f t="shared" si="27"/>
        <v>Researched the last purchase online before buying1</v>
      </c>
      <c r="F476" s="86" t="s">
        <v>1134</v>
      </c>
      <c r="G476" s="242">
        <v>0.47950191570881229</v>
      </c>
      <c r="H476" s="245">
        <v>95.308565905343755</v>
      </c>
    </row>
    <row r="477" spans="1:8">
      <c r="A477" s="86" t="str">
        <v>res_tech</v>
      </c>
      <c r="B477" s="239">
        <v>476</v>
      </c>
      <c r="C477" s="86" t="s">
        <v>1133</v>
      </c>
      <c r="D477" s="241">
        <f>COUNTIF($C$1:$C477,C477)</f>
        <v>2</v>
      </c>
      <c r="E477" s="241" t="str">
        <f t="shared" si="27"/>
        <v>Researched the last purchase online before buying2</v>
      </c>
      <c r="F477" s="86" t="s">
        <v>1136</v>
      </c>
      <c r="G477" s="242">
        <v>0.70400383141762446</v>
      </c>
      <c r="H477" s="245">
        <v>96.459167653198975</v>
      </c>
    </row>
    <row r="478" spans="1:8">
      <c r="A478" s="86" t="str">
        <v>res_tickets</v>
      </c>
      <c r="B478" s="239">
        <v>477</v>
      </c>
      <c r="C478" s="86" t="s">
        <v>1133</v>
      </c>
      <c r="D478" s="241">
        <f>COUNTIF($C$1:$C478,C478)</f>
        <v>3</v>
      </c>
      <c r="E478" s="241" t="str">
        <f t="shared" si="27"/>
        <v>Researched the last purchase online before buying3</v>
      </c>
      <c r="F478" s="86" t="s">
        <v>1138</v>
      </c>
      <c r="G478" s="242">
        <v>0.70753256704980849</v>
      </c>
      <c r="H478" s="245">
        <v>96.1538451933733</v>
      </c>
    </row>
    <row r="479" spans="1:8">
      <c r="A479" s="86" t="str">
        <v>res_clothes</v>
      </c>
      <c r="B479" s="239">
        <v>478</v>
      </c>
      <c r="C479" s="86" t="s">
        <v>1133</v>
      </c>
      <c r="D479" s="241">
        <f>COUNTIF($C$1:$C479,C479)</f>
        <v>4</v>
      </c>
      <c r="E479" s="241" t="str">
        <f t="shared" si="27"/>
        <v>Researched the last purchase online before buying4</v>
      </c>
      <c r="F479" s="86" t="s">
        <v>1140</v>
      </c>
      <c r="G479" s="242">
        <v>0.57781609195402306</v>
      </c>
      <c r="H479" s="245">
        <v>97.250763144719826</v>
      </c>
    </row>
    <row r="480" spans="1:8">
      <c r="A480" s="86" t="str">
        <v>res_groceries</v>
      </c>
      <c r="B480" s="239">
        <v>479</v>
      </c>
      <c r="C480" s="86" t="s">
        <v>1133</v>
      </c>
      <c r="D480" s="241">
        <f>COUNTIF($C$1:$C480,C480)</f>
        <v>5</v>
      </c>
      <c r="E480" s="241" t="str">
        <f t="shared" si="27"/>
        <v>Researched the last purchase online before buying5</v>
      </c>
      <c r="F480" s="86" t="s">
        <v>1142</v>
      </c>
      <c r="G480" s="242">
        <v>0.32498850574712645</v>
      </c>
      <c r="H480" s="245">
        <v>96.260693548093684</v>
      </c>
    </row>
    <row r="481" spans="1:8">
      <c r="A481" s="86" t="str">
        <v>res_holidays</v>
      </c>
      <c r="B481" s="239">
        <v>480</v>
      </c>
      <c r="C481" s="86" t="s">
        <v>1133</v>
      </c>
      <c r="D481" s="241">
        <f>COUNTIF($C$1:$C481,C481)</f>
        <v>6</v>
      </c>
      <c r="E481" s="241" t="str">
        <f t="shared" si="27"/>
        <v>Researched the last purchase online before buying6</v>
      </c>
      <c r="F481" s="86" t="s">
        <v>1144</v>
      </c>
      <c r="G481" s="242">
        <v>0.7571149425287359</v>
      </c>
      <c r="H481" s="245">
        <v>95.109537175667867</v>
      </c>
    </row>
    <row r="482" spans="1:8">
      <c r="A482" s="86" t="str">
        <v>res_domesticappl</v>
      </c>
      <c r="B482" s="239">
        <v>481</v>
      </c>
      <c r="C482" s="86" t="s">
        <v>1133</v>
      </c>
      <c r="D482" s="241">
        <f>COUNTIF($C$1:$C482,C482)</f>
        <v>7</v>
      </c>
      <c r="E482" s="241" t="str">
        <f t="shared" si="27"/>
        <v>Researched the last purchase online before buying7</v>
      </c>
      <c r="F482" s="86" t="s">
        <v>1146</v>
      </c>
      <c r="G482" s="242">
        <v>0.65622605363984654</v>
      </c>
      <c r="H482" s="245">
        <v>96.849164045146864</v>
      </c>
    </row>
    <row r="483" spans="1:8">
      <c r="A483" s="86" t="str">
        <v>res_luxurygoods</v>
      </c>
      <c r="B483" s="239">
        <v>482</v>
      </c>
      <c r="C483" s="86" t="s">
        <v>1133</v>
      </c>
      <c r="D483" s="241">
        <f>COUNTIF($C$1:$C483,C483)</f>
        <v>8</v>
      </c>
      <c r="E483" s="241" t="str">
        <f t="shared" si="27"/>
        <v>Researched the last purchase online before buying8</v>
      </c>
      <c r="F483" s="86" t="s">
        <v>1148</v>
      </c>
      <c r="G483" s="242">
        <v>0.6458007662835249</v>
      </c>
      <c r="H483" s="245">
        <v>97.904343286320454</v>
      </c>
    </row>
    <row r="484" spans="1:8">
      <c r="A484" s="86" t="str">
        <v>res_music</v>
      </c>
      <c r="B484" s="239">
        <v>483</v>
      </c>
      <c r="C484" s="86" t="s">
        <v>1133</v>
      </c>
      <c r="D484" s="241">
        <f>COUNTIF($C$1:$C484,C484)</f>
        <v>9</v>
      </c>
      <c r="E484" s="241" t="str">
        <f t="shared" si="27"/>
        <v>Researched the last purchase online before buying9</v>
      </c>
      <c r="F484" s="86" t="s">
        <v>1150</v>
      </c>
      <c r="G484" s="242">
        <v>0.76576245210727967</v>
      </c>
      <c r="H484" s="245">
        <v>96.346464200027384</v>
      </c>
    </row>
    <row r="485" spans="1:8">
      <c r="A485" s="86" t="str">
        <v>res_finance</v>
      </c>
      <c r="B485" s="239">
        <v>484</v>
      </c>
      <c r="C485" s="86" t="s">
        <v>1133</v>
      </c>
      <c r="D485" s="241">
        <f>COUNTIF($C$1:$C485,C485)</f>
        <v>10</v>
      </c>
      <c r="E485" s="241" t="str">
        <f t="shared" si="27"/>
        <v>Researched the last purchase online before buying10</v>
      </c>
      <c r="F485" s="86" t="s">
        <v>1152</v>
      </c>
      <c r="G485" s="242">
        <v>0.71263984674329506</v>
      </c>
      <c r="H485" s="245">
        <v>95.974204963360791</v>
      </c>
    </row>
    <row r="486" spans="1:8">
      <c r="A486" s="86" t="str">
        <v>res_groomingprod</v>
      </c>
      <c r="B486" s="239">
        <v>485</v>
      </c>
      <c r="C486" s="86" t="s">
        <v>1133</v>
      </c>
      <c r="D486" s="241">
        <f>COUNTIF($C$1:$C486,C486)</f>
        <v>11</v>
      </c>
      <c r="E486" s="241" t="str">
        <f t="shared" si="27"/>
        <v>Researched the last purchase online before buying11</v>
      </c>
      <c r="F486" s="86" t="s">
        <v>1154</v>
      </c>
      <c r="G486" s="242">
        <v>0.47597701149425292</v>
      </c>
      <c r="H486" s="245">
        <v>96.333220690399386</v>
      </c>
    </row>
    <row r="487" spans="1:8">
      <c r="A487" s="86" t="str">
        <v>res_alcohol</v>
      </c>
      <c r="B487" s="239">
        <v>486</v>
      </c>
      <c r="C487" s="86" t="s">
        <v>1133</v>
      </c>
      <c r="D487" s="241">
        <f>COUNTIF($C$1:$C487,C487)</f>
        <v>12</v>
      </c>
      <c r="E487" s="241" t="str">
        <f t="shared" si="27"/>
        <v>Researched the last purchase online before buying12</v>
      </c>
      <c r="F487" s="86" t="s">
        <v>1156</v>
      </c>
      <c r="G487" s="242">
        <v>0.25968199233716477</v>
      </c>
      <c r="H487" s="245">
        <v>94.079835276624053</v>
      </c>
    </row>
    <row r="488" spans="1:8">
      <c r="A488" s="86" t="str">
        <v>res_gaming</v>
      </c>
      <c r="B488" s="239">
        <v>487</v>
      </c>
      <c r="C488" s="86" t="s">
        <v>1133</v>
      </c>
      <c r="D488" s="241">
        <f>COUNTIF($C$1:$C488,C488)</f>
        <v>13</v>
      </c>
      <c r="E488" s="241" t="str">
        <f t="shared" si="27"/>
        <v>Researched the last purchase online before buying13</v>
      </c>
      <c r="F488" s="86" t="s">
        <v>1158</v>
      </c>
      <c r="G488" s="242">
        <v>0.70996168582375463</v>
      </c>
      <c r="H488" s="245">
        <v>95.244068006747597</v>
      </c>
    </row>
    <row r="489" spans="1:8">
      <c r="A489" s="86" t="str">
        <v>res_sportsequip</v>
      </c>
      <c r="B489" s="239">
        <v>488</v>
      </c>
      <c r="C489" s="86" t="s">
        <v>1133</v>
      </c>
      <c r="D489" s="241">
        <f>COUNTIF($C$1:$C489,C489)</f>
        <v>14</v>
      </c>
      <c r="E489" s="241" t="str">
        <f t="shared" si="27"/>
        <v>Researched the last purchase online before buying14</v>
      </c>
      <c r="F489" s="86" t="s">
        <v>1160</v>
      </c>
      <c r="G489" s="242">
        <v>0.56253256704980859</v>
      </c>
      <c r="H489" s="245">
        <v>92.616173308890509</v>
      </c>
    </row>
    <row r="490" spans="1:8">
      <c r="A490" s="86" t="str">
        <v>res_diy</v>
      </c>
      <c r="B490" s="239">
        <v>489</v>
      </c>
      <c r="C490" s="86" t="s">
        <v>1133</v>
      </c>
      <c r="D490" s="241">
        <f>COUNTIF($C$1:$C490,C490)</f>
        <v>15</v>
      </c>
      <c r="E490" s="241" t="str">
        <f t="shared" si="27"/>
        <v>Researched the last purchase online before buying15</v>
      </c>
      <c r="F490" s="86" t="s">
        <v>1162</v>
      </c>
      <c r="G490" s="242">
        <v>0.5018275862068966</v>
      </c>
      <c r="H490" s="245">
        <v>98.089274451343499</v>
      </c>
    </row>
    <row r="491" spans="1:8">
      <c r="A491" s="86" t="str">
        <v>pur_onl_cars</v>
      </c>
      <c r="B491" s="239">
        <v>490</v>
      </c>
      <c r="C491" s="86" t="s">
        <v>1164</v>
      </c>
      <c r="D491" s="241">
        <f>COUNTIF($C$1:$C491,C491)</f>
        <v>1</v>
      </c>
      <c r="E491" s="241" t="str">
        <f t="shared" si="27"/>
        <v>Bought the last purchase online using any device1</v>
      </c>
      <c r="F491" s="86" t="s">
        <v>1134</v>
      </c>
      <c r="G491" s="242">
        <v>9.2249042145593901E-2</v>
      </c>
      <c r="H491" s="245">
        <v>97.28907742867581</v>
      </c>
    </row>
    <row r="492" spans="1:8">
      <c r="A492" s="86" t="str">
        <v>pur_onl_tech</v>
      </c>
      <c r="B492" s="239">
        <v>491</v>
      </c>
      <c r="C492" s="86" t="s">
        <v>1164</v>
      </c>
      <c r="D492" s="241">
        <f>COUNTIF($C$1:$C492,C492)</f>
        <v>2</v>
      </c>
      <c r="E492" s="241" t="str">
        <f t="shared" si="27"/>
        <v>Bought the last purchase online using any device2</v>
      </c>
      <c r="F492" s="86" t="s">
        <v>1136</v>
      </c>
      <c r="G492" s="242">
        <v>0.43455938697318008</v>
      </c>
      <c r="H492" s="245">
        <v>96.040641259492006</v>
      </c>
    </row>
    <row r="493" spans="1:8">
      <c r="A493" s="130" t="str">
        <v>pur_onl_tickets</v>
      </c>
      <c r="B493" s="239">
        <v>492</v>
      </c>
      <c r="C493" s="130" t="s">
        <v>1164</v>
      </c>
      <c r="D493" s="241">
        <f>COUNTIF($C$1:$C493,C493)</f>
        <v>3</v>
      </c>
      <c r="E493" s="241" t="str">
        <f t="shared" si="27"/>
        <v>Bought the last purchase online using any device3</v>
      </c>
      <c r="F493" s="130" t="s">
        <v>1138</v>
      </c>
      <c r="G493" s="243">
        <v>0.36009961685823749</v>
      </c>
      <c r="H493" s="246">
        <v>89.85797014887396</v>
      </c>
    </row>
    <row r="494" spans="1:8">
      <c r="A494" s="130" t="str">
        <v>pur_onl_clothes</v>
      </c>
      <c r="B494" s="239">
        <v>493</v>
      </c>
      <c r="C494" s="130" t="s">
        <v>1164</v>
      </c>
      <c r="D494" s="241">
        <f>COUNTIF($C$1:$C494,C494)</f>
        <v>4</v>
      </c>
      <c r="E494" s="241" t="str">
        <f t="shared" si="27"/>
        <v>Bought the last purchase online using any device4</v>
      </c>
      <c r="F494" s="130" t="s">
        <v>1140</v>
      </c>
      <c r="G494" s="243">
        <v>0.404544061302682</v>
      </c>
      <c r="H494" s="246">
        <v>95.225629516589109</v>
      </c>
    </row>
    <row r="495" spans="1:8">
      <c r="A495" s="130" t="str">
        <v>pur_onl_groceries</v>
      </c>
      <c r="B495" s="239">
        <v>494</v>
      </c>
      <c r="C495" s="130" t="s">
        <v>1164</v>
      </c>
      <c r="D495" s="241">
        <f>COUNTIF($C$1:$C495,C495)</f>
        <v>5</v>
      </c>
      <c r="E495" s="241" t="str">
        <f t="shared" si="27"/>
        <v>Bought the last purchase online using any device5</v>
      </c>
      <c r="F495" s="130" t="s">
        <v>1142</v>
      </c>
      <c r="G495" s="243">
        <v>0.20036015325670495</v>
      </c>
      <c r="H495" s="246">
        <v>91.688022875857669</v>
      </c>
    </row>
    <row r="496" spans="1:8">
      <c r="A496" s="130" t="str">
        <v>pur_onl_holidays</v>
      </c>
      <c r="B496" s="239">
        <v>495</v>
      </c>
      <c r="C496" s="130" t="s">
        <v>1164</v>
      </c>
      <c r="D496" s="241">
        <f>COUNTIF($C$1:$C496,C496)</f>
        <v>6</v>
      </c>
      <c r="E496" s="241" t="str">
        <f t="shared" si="27"/>
        <v>Bought the last purchase online using any device6</v>
      </c>
      <c r="F496" s="130" t="s">
        <v>1144</v>
      </c>
      <c r="G496" s="243">
        <v>0.41896551724137937</v>
      </c>
      <c r="H496" s="246">
        <v>87.582916387686055</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0.35837547892720301</v>
      </c>
      <c r="H497" s="246">
        <v>95.647836494675076</v>
      </c>
    </row>
    <row r="498" spans="1:8">
      <c r="A498" s="130" t="str">
        <v>pur_onl_luxurygoods</v>
      </c>
      <c r="B498" s="239">
        <v>497</v>
      </c>
      <c r="C498" s="130" t="s">
        <v>1164</v>
      </c>
      <c r="D498" s="241">
        <f>COUNTIF($C$1:$C498,C498)</f>
        <v>8</v>
      </c>
      <c r="E498" s="241" t="str">
        <f t="shared" si="27"/>
        <v>Bought the last purchase online using any device8</v>
      </c>
      <c r="F498" s="130" t="s">
        <v>1148</v>
      </c>
      <c r="G498" s="243">
        <v>0.19775095785440613</v>
      </c>
      <c r="H498" s="246">
        <v>98.709661194691193</v>
      </c>
    </row>
    <row r="499" spans="1:8">
      <c r="A499" s="130" t="str">
        <v>pur_onl_music</v>
      </c>
      <c r="B499" s="239">
        <v>498</v>
      </c>
      <c r="C499" s="130" t="s">
        <v>1164</v>
      </c>
      <c r="D499" s="241">
        <f>COUNTIF($C$1:$C499,C499)</f>
        <v>9</v>
      </c>
      <c r="E499" s="241" t="str">
        <f t="shared" si="27"/>
        <v>Bought the last purchase online using any device9</v>
      </c>
      <c r="F499" s="130" t="s">
        <v>1150</v>
      </c>
      <c r="G499" s="243">
        <v>0.39667816091954028</v>
      </c>
      <c r="H499" s="246">
        <v>93.24106195161454</v>
      </c>
    </row>
    <row r="500" spans="1:8">
      <c r="A500" s="130" t="str">
        <v>pur_onl_finance</v>
      </c>
      <c r="B500" s="239">
        <v>499</v>
      </c>
      <c r="C500" s="130" t="s">
        <v>1164</v>
      </c>
      <c r="D500" s="241">
        <f>COUNTIF($C$1:$C500,C500)</f>
        <v>10</v>
      </c>
      <c r="E500" s="241" t="str">
        <f t="shared" si="27"/>
        <v>Bought the last purchase online using any device10</v>
      </c>
      <c r="F500" s="130" t="s">
        <v>1152</v>
      </c>
      <c r="G500" s="243">
        <v>0.43327203065134096</v>
      </c>
      <c r="H500" s="246">
        <v>91.495346109952862</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0.26362068965517244</v>
      </c>
      <c r="H501" s="246">
        <v>95.106093383780831</v>
      </c>
    </row>
    <row r="502" spans="1:8">
      <c r="A502" s="130" t="str">
        <v>pur_onl_alcohol</v>
      </c>
      <c r="B502" s="239">
        <v>501</v>
      </c>
      <c r="C502" s="130" t="s">
        <v>1164</v>
      </c>
      <c r="D502" s="241">
        <f>COUNTIF($C$1:$C502,C502)</f>
        <v>12</v>
      </c>
      <c r="E502" s="241" t="str">
        <f t="shared" si="27"/>
        <v>Bought the last purchase online using any device12</v>
      </c>
      <c r="F502" s="130" t="s">
        <v>1156</v>
      </c>
      <c r="G502" s="243">
        <v>0.12214942528735633</v>
      </c>
      <c r="H502" s="246">
        <v>87.741997189128966</v>
      </c>
    </row>
    <row r="503" spans="1:8">
      <c r="A503" s="130" t="str">
        <v>pur_onl_gaming</v>
      </c>
      <c r="B503" s="239">
        <v>502</v>
      </c>
      <c r="C503" s="130" t="s">
        <v>1164</v>
      </c>
      <c r="D503" s="241">
        <f>COUNTIF($C$1:$C503,C503)</f>
        <v>13</v>
      </c>
      <c r="E503" s="241" t="str">
        <f t="shared" si="27"/>
        <v>Bought the last purchase online using any device13</v>
      </c>
      <c r="F503" s="130" t="s">
        <v>1158</v>
      </c>
      <c r="G503" s="243">
        <v>0.27406513409961686</v>
      </c>
      <c r="H503" s="246">
        <v>102.3799105650874</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0.23665134099616855</v>
      </c>
      <c r="H504" s="246">
        <v>89.767598186919898</v>
      </c>
    </row>
    <row r="505" spans="1:8">
      <c r="A505" s="130" t="str">
        <v>pur_onl_diy</v>
      </c>
      <c r="B505" s="239">
        <v>504</v>
      </c>
      <c r="C505" s="130" t="s">
        <v>1164</v>
      </c>
      <c r="D505" s="241">
        <f>COUNTIF($C$1:$C505,C505)</f>
        <v>15</v>
      </c>
      <c r="E505" s="241" t="str">
        <f t="shared" si="27"/>
        <v>Bought the last purchase online using any device15</v>
      </c>
      <c r="F505" s="130" t="s">
        <v>1162</v>
      </c>
      <c r="G505" s="243">
        <v>0.22604980842911879</v>
      </c>
      <c r="H505" s="246">
        <v>95.219944830201698</v>
      </c>
    </row>
    <row r="506" spans="1:8">
      <c r="A506" s="130" t="str">
        <v>site_airbnb</v>
      </c>
      <c r="B506" s="239">
        <v>505</v>
      </c>
      <c r="C506" s="130" t="s">
        <v>1180</v>
      </c>
      <c r="D506" s="241">
        <f>COUNTIF($C$1:$C506,C506)</f>
        <v>1</v>
      </c>
      <c r="E506" s="241" t="str">
        <f t="shared" si="27"/>
        <v>Favourite web sites1</v>
      </c>
      <c r="F506" s="130" t="s">
        <v>1181</v>
      </c>
      <c r="G506" s="243">
        <v>4.5459770114942531E-2</v>
      </c>
      <c r="H506" s="246">
        <v>92.342283945344604</v>
      </c>
    </row>
    <row r="507" spans="1:8">
      <c r="A507" s="130" t="str">
        <v>site_amazon</v>
      </c>
      <c r="B507" s="239">
        <v>506</v>
      </c>
      <c r="C507" s="130" t="s">
        <v>1180</v>
      </c>
      <c r="D507" s="241">
        <f>COUNTIF($C$1:$C507,C507)</f>
        <v>2</v>
      </c>
      <c r="E507" s="241" t="str">
        <f t="shared" si="27"/>
        <v>Favourite web sites2</v>
      </c>
      <c r="F507" s="130" t="s">
        <v>1183</v>
      </c>
      <c r="G507" s="243">
        <v>0.49118390804597706</v>
      </c>
      <c r="H507" s="246">
        <v>97.085782461059452</v>
      </c>
    </row>
    <row r="508" spans="1:8">
      <c r="A508" s="86" t="str">
        <v>site_itunes</v>
      </c>
      <c r="B508" s="239">
        <v>507</v>
      </c>
      <c r="C508" s="86" t="s">
        <v>1180</v>
      </c>
      <c r="D508" s="241">
        <f>COUNTIF($C$1:$C508,C508)</f>
        <v>3</v>
      </c>
      <c r="E508" s="241" t="str">
        <f t="shared" si="27"/>
        <v>Favourite web sites3</v>
      </c>
      <c r="F508" s="86" t="s">
        <v>1185</v>
      </c>
      <c r="G508" s="242">
        <v>5.5229885057471263E-2</v>
      </c>
      <c r="H508" s="245">
        <v>98.255776829503432</v>
      </c>
    </row>
    <row r="509" spans="1:8">
      <c r="A509" s="86" t="str">
        <v>site_argos</v>
      </c>
      <c r="B509" s="239">
        <v>508</v>
      </c>
      <c r="C509" s="86" t="s">
        <v>1180</v>
      </c>
      <c r="D509" s="241">
        <f>COUNTIF($C$1:$C509,C509)</f>
        <v>4</v>
      </c>
      <c r="E509" s="241" t="str">
        <f t="shared" si="27"/>
        <v>Favourite web sites4</v>
      </c>
      <c r="F509" s="86" t="s">
        <v>1187</v>
      </c>
      <c r="G509" s="242">
        <v>0.15799616858237542</v>
      </c>
      <c r="H509" s="245">
        <v>113.63334742496059</v>
      </c>
    </row>
    <row r="510" spans="1:8">
      <c r="A510" s="86" t="str">
        <v>site_asos</v>
      </c>
      <c r="B510" s="239">
        <v>509</v>
      </c>
      <c r="C510" s="86" t="s">
        <v>1180</v>
      </c>
      <c r="D510" s="241">
        <f>COUNTIF($C$1:$C510,C510)</f>
        <v>5</v>
      </c>
      <c r="E510" s="241" t="str">
        <f t="shared" si="27"/>
        <v>Favourite web sites5</v>
      </c>
      <c r="F510" s="86" t="s">
        <v>1189</v>
      </c>
      <c r="G510" s="242">
        <v>7.2712643678160938E-2</v>
      </c>
      <c r="H510" s="245">
        <v>95.978293398846475</v>
      </c>
    </row>
    <row r="511" spans="1:8">
      <c r="A511" s="86" t="str">
        <v>site_audible</v>
      </c>
      <c r="B511" s="239">
        <v>510</v>
      </c>
      <c r="C511" s="86" t="s">
        <v>1180</v>
      </c>
      <c r="D511" s="241">
        <f>COUNTIF($C$1:$C511,C511)</f>
        <v>6</v>
      </c>
      <c r="E511" s="241" t="str">
        <f t="shared" si="27"/>
        <v>Favourite web sites6</v>
      </c>
      <c r="F511" s="86" t="s">
        <v>1191</v>
      </c>
      <c r="G511" s="242">
        <v>3.167049808429119E-2</v>
      </c>
      <c r="H511" s="245">
        <v>100.81504750815805</v>
      </c>
    </row>
    <row r="512" spans="1:8">
      <c r="A512" s="86" t="str">
        <v>site_autotrader</v>
      </c>
      <c r="B512" s="239">
        <v>511</v>
      </c>
      <c r="C512" s="86" t="s">
        <v>1180</v>
      </c>
      <c r="D512" s="241">
        <f>COUNTIF($C$1:$C512,C512)</f>
        <v>7</v>
      </c>
      <c r="E512" s="241" t="str">
        <f t="shared" si="27"/>
        <v>Favourite web sites7</v>
      </c>
      <c r="F512" s="86" t="s">
        <v>1193</v>
      </c>
      <c r="G512" s="242">
        <v>3.2176245210727976E-2</v>
      </c>
      <c r="H512" s="245">
        <v>92.968058618698052</v>
      </c>
    </row>
    <row r="513" spans="1:8">
      <c r="A513" s="86" t="str">
        <v>site_bbcgoodfood</v>
      </c>
      <c r="B513" s="239">
        <v>512</v>
      </c>
      <c r="C513" s="86" t="s">
        <v>1180</v>
      </c>
      <c r="D513" s="241">
        <f>COUNTIF($C$1:$C513,C513)</f>
        <v>8</v>
      </c>
      <c r="E513" s="241" t="str">
        <f t="shared" si="27"/>
        <v>Favourite web sites8</v>
      </c>
      <c r="F513" s="86" t="s">
        <v>1195</v>
      </c>
      <c r="G513" s="242">
        <v>0.10055938697318009</v>
      </c>
      <c r="H513" s="245">
        <v>95.288221150916797</v>
      </c>
    </row>
    <row r="514" spans="1:8">
      <c r="A514" s="86" t="str">
        <v>site_bbcnews</v>
      </c>
      <c r="B514" s="239">
        <v>513</v>
      </c>
      <c r="C514" s="86" t="s">
        <v>1180</v>
      </c>
      <c r="D514" s="241">
        <f>COUNTIF($C$1:$C514,C514)</f>
        <v>9</v>
      </c>
      <c r="E514" s="241" t="str">
        <f t="shared" si="27"/>
        <v>Favourite web sites9</v>
      </c>
      <c r="F514" s="86" t="s">
        <v>1197</v>
      </c>
      <c r="G514" s="242">
        <v>0.23712260536398469</v>
      </c>
      <c r="H514" s="245">
        <v>84.668254103313473</v>
      </c>
    </row>
    <row r="515" spans="1:8">
      <c r="A515" s="86" t="str">
        <v>site_bbcsport</v>
      </c>
      <c r="B515" s="239">
        <v>514</v>
      </c>
      <c r="C515" s="86" t="s">
        <v>1180</v>
      </c>
      <c r="D515" s="241">
        <f>COUNTIF($C$1:$C515,C515)</f>
        <v>10</v>
      </c>
      <c r="E515" s="241" t="str">
        <f t="shared" ref="E515:E578" si="28">C515&amp;D515</f>
        <v>Favourite web sites10</v>
      </c>
      <c r="F515" s="86" t="s">
        <v>1199</v>
      </c>
      <c r="G515" s="242">
        <v>0.14157471264367819</v>
      </c>
      <c r="H515" s="245">
        <v>91.60670756654558</v>
      </c>
    </row>
    <row r="516" spans="1:8">
      <c r="A516" s="86" t="str">
        <v>site_bet365</v>
      </c>
      <c r="B516" s="239">
        <v>515</v>
      </c>
      <c r="C516" s="86" t="s">
        <v>1180</v>
      </c>
      <c r="D516" s="241">
        <f>COUNTIF($C$1:$C516,C516)</f>
        <v>11</v>
      </c>
      <c r="E516" s="241" t="str">
        <f t="shared" si="28"/>
        <v>Favourite web sites11</v>
      </c>
      <c r="F516" s="86" t="s">
        <v>1201</v>
      </c>
      <c r="G516" s="242">
        <v>2.6816091954022982E-2</v>
      </c>
      <c r="H516" s="245">
        <v>104.71901616790606</v>
      </c>
    </row>
    <row r="517" spans="1:8">
      <c r="A517" s="86" t="str">
        <v>site_bing</v>
      </c>
      <c r="B517" s="239">
        <v>516</v>
      </c>
      <c r="C517" s="86" t="s">
        <v>1180</v>
      </c>
      <c r="D517" s="241">
        <f>COUNTIF($C$1:$C517,C517)</f>
        <v>12</v>
      </c>
      <c r="E517" s="241" t="str">
        <f t="shared" si="28"/>
        <v>Favourite web sites12</v>
      </c>
      <c r="F517" s="86" t="s">
        <v>1203</v>
      </c>
      <c r="G517" s="242">
        <v>2.0770114942528738E-2</v>
      </c>
      <c r="H517" s="245">
        <v>102.68030084047885</v>
      </c>
    </row>
    <row r="518" spans="1:8">
      <c r="A518" s="86" t="str">
        <v>site_boots</v>
      </c>
      <c r="B518" s="239">
        <v>517</v>
      </c>
      <c r="C518" s="86" t="s">
        <v>1180</v>
      </c>
      <c r="D518" s="241">
        <f>COUNTIF($C$1:$C518,C518)</f>
        <v>13</v>
      </c>
      <c r="E518" s="241" t="str">
        <f t="shared" si="28"/>
        <v>Favourite web sites13</v>
      </c>
      <c r="F518" s="86" t="s">
        <v>1205</v>
      </c>
      <c r="G518" s="242">
        <v>0.10881992337164753</v>
      </c>
      <c r="H518" s="245">
        <v>100.94461909382018</v>
      </c>
    </row>
    <row r="519" spans="1:8">
      <c r="A519" s="86" t="str">
        <v>site_buzzfeed</v>
      </c>
      <c r="B519" s="239">
        <v>518</v>
      </c>
      <c r="C519" s="86" t="s">
        <v>1180</v>
      </c>
      <c r="D519" s="241">
        <f>COUNTIF($C$1:$C519,C519)</f>
        <v>14</v>
      </c>
      <c r="E519" s="241" t="str">
        <f t="shared" si="28"/>
        <v>Favourite web sites14</v>
      </c>
      <c r="F519" s="86" t="s">
        <v>1207</v>
      </c>
      <c r="G519" s="242">
        <v>3.4869731800766281E-2</v>
      </c>
      <c r="H519" s="245">
        <v>97.774842521496126</v>
      </c>
    </row>
    <row r="520" spans="1:8">
      <c r="A520" s="86" t="str">
        <v>site_carphonewarehouse</v>
      </c>
      <c r="B520" s="239">
        <v>519</v>
      </c>
      <c r="C520" s="86" t="s">
        <v>1180</v>
      </c>
      <c r="D520" s="241">
        <f>COUNTIF($C$1:$C520,C520)</f>
        <v>15</v>
      </c>
      <c r="E520" s="241" t="str">
        <f t="shared" si="28"/>
        <v>Favourite web sites15</v>
      </c>
      <c r="F520" s="86" t="s">
        <v>1209</v>
      </c>
      <c r="G520" s="242">
        <v>1.6812260536398466E-2</v>
      </c>
      <c r="H520" s="245">
        <v>93.721000382529411</v>
      </c>
    </row>
    <row r="521" spans="1:8">
      <c r="A521" s="86" t="str">
        <v>site_comparethemarket</v>
      </c>
      <c r="B521" s="239">
        <v>520</v>
      </c>
      <c r="C521" s="86" t="s">
        <v>1180</v>
      </c>
      <c r="D521" s="241">
        <f>COUNTIF($C$1:$C521,C521)</f>
        <v>16</v>
      </c>
      <c r="E521" s="241" t="str">
        <f t="shared" si="28"/>
        <v>Favourite web sites16</v>
      </c>
      <c r="F521" s="86" t="s">
        <v>1211</v>
      </c>
      <c r="G521" s="242">
        <v>6.6551724137931034E-2</v>
      </c>
      <c r="H521" s="245">
        <v>100.61387924109972</v>
      </c>
    </row>
    <row r="522" spans="1:8">
      <c r="A522" s="86" t="str">
        <v>site_confused</v>
      </c>
      <c r="B522" s="239">
        <v>521</v>
      </c>
      <c r="C522" s="86" t="s">
        <v>1180</v>
      </c>
      <c r="D522" s="241">
        <f>COUNTIF($C$1:$C522,C522)</f>
        <v>17</v>
      </c>
      <c r="E522" s="241" t="str">
        <f t="shared" si="28"/>
        <v>Favourite web sites17</v>
      </c>
      <c r="F522" s="86" t="s">
        <v>1213</v>
      </c>
      <c r="G522" s="242">
        <v>2.701149425287357E-2</v>
      </c>
      <c r="H522" s="245">
        <v>100.2580816752848</v>
      </c>
    </row>
    <row r="523" spans="1:8">
      <c r="A523" s="86" t="str">
        <v>site_currys</v>
      </c>
      <c r="B523" s="239">
        <v>522</v>
      </c>
      <c r="C523" s="86" t="s">
        <v>1180</v>
      </c>
      <c r="D523" s="241">
        <f>COUNTIF($C$1:$C523,C523)</f>
        <v>18</v>
      </c>
      <c r="E523" s="241" t="str">
        <f t="shared" si="28"/>
        <v>Favourite web sites18</v>
      </c>
      <c r="F523" s="86" t="s">
        <v>1215</v>
      </c>
      <c r="G523" s="242">
        <v>6.3946360153256693E-2</v>
      </c>
      <c r="H523" s="245">
        <v>104.30443755898062</v>
      </c>
    </row>
    <row r="524" spans="1:8">
      <c r="A524" s="86" t="str">
        <v>site_digitalspy</v>
      </c>
      <c r="B524" s="239">
        <v>523</v>
      </c>
      <c r="C524" s="86" t="s">
        <v>1180</v>
      </c>
      <c r="D524" s="241">
        <f>COUNTIF($C$1:$C524,C524)</f>
        <v>19</v>
      </c>
      <c r="E524" s="241" t="str">
        <f t="shared" si="28"/>
        <v>Favourite web sites19</v>
      </c>
      <c r="F524" s="86" t="s">
        <v>1217</v>
      </c>
      <c r="G524" s="242">
        <v>2.1574712643678162E-2</v>
      </c>
      <c r="H524" s="245">
        <v>99.012326807387566</v>
      </c>
    </row>
    <row r="525" spans="1:8">
      <c r="A525" s="86" t="str">
        <v>site_direct</v>
      </c>
      <c r="B525" s="239">
        <v>524</v>
      </c>
      <c r="C525" s="86" t="s">
        <v>1180</v>
      </c>
      <c r="D525" s="241">
        <f>COUNTIF($C$1:$C525,C525)</f>
        <v>20</v>
      </c>
      <c r="E525" s="241" t="str">
        <f t="shared" si="28"/>
        <v>Favourite web sites20</v>
      </c>
      <c r="F525" s="86" t="s">
        <v>1219</v>
      </c>
      <c r="G525" s="242">
        <v>7.5421455938697327E-2</v>
      </c>
      <c r="H525" s="245">
        <v>103.32505522269048</v>
      </c>
    </row>
    <row r="526" spans="1:8">
      <c r="A526" s="86" t="str">
        <v>site_ebay</v>
      </c>
      <c r="B526" s="239">
        <v>525</v>
      </c>
      <c r="C526" s="86" t="s">
        <v>1180</v>
      </c>
      <c r="D526" s="241">
        <f>COUNTIF($C$1:$C526,C526)</f>
        <v>21</v>
      </c>
      <c r="E526" s="241" t="str">
        <f t="shared" si="28"/>
        <v>Favourite web sites21</v>
      </c>
      <c r="F526" s="86" t="s">
        <v>1221</v>
      </c>
      <c r="G526" s="242">
        <v>0.29532183908045967</v>
      </c>
      <c r="H526" s="245">
        <v>99.518946360001877</v>
      </c>
    </row>
    <row r="527" spans="1:8">
      <c r="A527" s="86" t="str">
        <v>site_etsy</v>
      </c>
      <c r="B527" s="239">
        <v>526</v>
      </c>
      <c r="C527" s="86" t="s">
        <v>1180</v>
      </c>
      <c r="D527" s="241">
        <f>COUNTIF($C$1:$C527,C527)</f>
        <v>22</v>
      </c>
      <c r="E527" s="241" t="str">
        <f t="shared" si="28"/>
        <v>Favourite web sites22</v>
      </c>
      <c r="F527" s="86" t="s">
        <v>1223</v>
      </c>
      <c r="G527" s="242">
        <v>6.716858237547893E-2</v>
      </c>
      <c r="H527" s="245">
        <v>99.378136548674121</v>
      </c>
    </row>
    <row r="528" spans="1:8">
      <c r="A528" s="86" t="str">
        <v>site_expedia</v>
      </c>
      <c r="B528" s="239">
        <v>527</v>
      </c>
      <c r="C528" s="86" t="s">
        <v>1180</v>
      </c>
      <c r="D528" s="241">
        <f>COUNTIF($C$1:$C528,C528)</f>
        <v>23</v>
      </c>
      <c r="E528" s="241" t="str">
        <f t="shared" si="28"/>
        <v>Favourite web sites23</v>
      </c>
      <c r="F528" s="86" t="s">
        <v>1225</v>
      </c>
      <c r="G528" s="242">
        <v>4.1226053639846744E-2</v>
      </c>
      <c r="H528" s="245">
        <v>100.99325106428718</v>
      </c>
    </row>
    <row r="529" spans="1:8">
      <c r="A529" s="86" t="str">
        <v>site_freecycle</v>
      </c>
      <c r="B529" s="239">
        <v>528</v>
      </c>
      <c r="C529" s="86" t="s">
        <v>1180</v>
      </c>
      <c r="D529" s="241">
        <f>COUNTIF($C$1:$C529,C529)</f>
        <v>24</v>
      </c>
      <c r="E529" s="241" t="str">
        <f t="shared" si="28"/>
        <v>Favourite web sites24</v>
      </c>
      <c r="F529" s="86" t="s">
        <v>1227</v>
      </c>
      <c r="G529" s="242">
        <v>2.5689655172413794E-2</v>
      </c>
      <c r="H529" s="245">
        <v>95.868791297512061</v>
      </c>
    </row>
    <row r="530" spans="1:8">
      <c r="A530" s="86" t="str">
        <v>site_game</v>
      </c>
      <c r="B530" s="239">
        <v>529</v>
      </c>
      <c r="C530" s="86" t="s">
        <v>1180</v>
      </c>
      <c r="D530" s="241">
        <f>COUNTIF($C$1:$C530,C530)</f>
        <v>25</v>
      </c>
      <c r="E530" s="241" t="str">
        <f t="shared" si="28"/>
        <v>Favourite web sites25</v>
      </c>
      <c r="F530" s="86" t="s">
        <v>1229</v>
      </c>
      <c r="G530" s="242">
        <v>3.447509578544062E-2</v>
      </c>
      <c r="H530" s="245">
        <v>113.02617484603003</v>
      </c>
    </row>
    <row r="531" spans="1:8">
      <c r="A531" s="86" t="str">
        <v>site_gmail</v>
      </c>
      <c r="B531" s="239">
        <v>530</v>
      </c>
      <c r="C531" s="86" t="s">
        <v>1180</v>
      </c>
      <c r="D531" s="241">
        <f>COUNTIF($C$1:$C531,C531)</f>
        <v>26</v>
      </c>
      <c r="E531" s="241" t="str">
        <f t="shared" si="28"/>
        <v>Favourite web sites26</v>
      </c>
      <c r="F531" s="86" t="s">
        <v>1231</v>
      </c>
      <c r="G531" s="242">
        <v>0.23790038314176248</v>
      </c>
      <c r="H531" s="245">
        <v>98.727108703032556</v>
      </c>
    </row>
    <row r="532" spans="1:8">
      <c r="A532" s="86" t="str">
        <v>site_google</v>
      </c>
      <c r="B532" s="239">
        <v>531</v>
      </c>
      <c r="C532" s="86" t="s">
        <v>1180</v>
      </c>
      <c r="D532" s="241">
        <f>COUNTIF($C$1:$C532,C532)</f>
        <v>27</v>
      </c>
      <c r="E532" s="241" t="str">
        <f t="shared" si="28"/>
        <v>Favourite web sites27</v>
      </c>
      <c r="F532" s="86" t="s">
        <v>1233</v>
      </c>
      <c r="G532" s="242">
        <v>0.39101915708812268</v>
      </c>
      <c r="H532" s="245">
        <v>95.652848284822383</v>
      </c>
    </row>
    <row r="533" spans="1:8">
      <c r="A533" s="86" t="str">
        <v>site_groupon</v>
      </c>
      <c r="B533" s="239">
        <v>532</v>
      </c>
      <c r="C533" s="86" t="s">
        <v>1180</v>
      </c>
      <c r="D533" s="241">
        <f>COUNTIF($C$1:$C533,C533)</f>
        <v>28</v>
      </c>
      <c r="E533" s="241" t="str">
        <f t="shared" si="28"/>
        <v>Favourite web sites28</v>
      </c>
      <c r="F533" s="86" t="s">
        <v>1235</v>
      </c>
      <c r="G533" s="242">
        <v>7.2409961685823754E-2</v>
      </c>
      <c r="H533" s="245">
        <v>100.61645960541843</v>
      </c>
    </row>
    <row r="534" spans="1:8">
      <c r="A534" s="86" t="str">
        <v>site_gumtree</v>
      </c>
      <c r="B534" s="239">
        <v>533</v>
      </c>
      <c r="C534" s="86" t="s">
        <v>1180</v>
      </c>
      <c r="D534" s="241">
        <f>COUNTIF($C$1:$C534,C534)</f>
        <v>29</v>
      </c>
      <c r="E534" s="241" t="str">
        <f t="shared" si="28"/>
        <v>Favourite web sites29</v>
      </c>
      <c r="F534" s="86" t="s">
        <v>1237</v>
      </c>
      <c r="G534" s="242">
        <v>7.4325670498084292E-2</v>
      </c>
      <c r="H534" s="245">
        <v>111.09032655127426</v>
      </c>
    </row>
    <row r="535" spans="1:8">
      <c r="A535" s="86" t="str">
        <v>site_healthline</v>
      </c>
      <c r="B535" s="239">
        <v>534</v>
      </c>
      <c r="C535" s="86" t="s">
        <v>1180</v>
      </c>
      <c r="D535" s="241">
        <f>COUNTIF($C$1:$C535,C535)</f>
        <v>30</v>
      </c>
      <c r="E535" s="241" t="str">
        <f t="shared" si="28"/>
        <v>Favourite web sites30</v>
      </c>
      <c r="F535" s="86" t="s">
        <v>1239</v>
      </c>
      <c r="G535" s="242">
        <v>1.0785440613026821E-2</v>
      </c>
      <c r="H535" s="245">
        <v>98.169932971415136</v>
      </c>
    </row>
    <row r="536" spans="1:8">
      <c r="A536" s="86" t="str">
        <v>site_hotels</v>
      </c>
      <c r="B536" s="239">
        <v>535</v>
      </c>
      <c r="C536" s="86" t="s">
        <v>1180</v>
      </c>
      <c r="D536" s="241">
        <f>COUNTIF($C$1:$C536,C536)</f>
        <v>31</v>
      </c>
      <c r="E536" s="241" t="str">
        <f t="shared" si="28"/>
        <v>Favourite web sites31</v>
      </c>
      <c r="F536" s="86" t="s">
        <v>1241</v>
      </c>
      <c r="G536" s="242">
        <v>3.4800766283524902E-2</v>
      </c>
      <c r="H536" s="245">
        <v>91.79422945809705</v>
      </c>
    </row>
    <row r="537" spans="1:8">
      <c r="A537" s="86" t="str">
        <v>site_hotukdeals</v>
      </c>
      <c r="B537" s="239">
        <v>536</v>
      </c>
      <c r="C537" s="86" t="s">
        <v>1180</v>
      </c>
      <c r="D537" s="241">
        <f>COUNTIF($C$1:$C537,C537)</f>
        <v>32</v>
      </c>
      <c r="E537" s="241" t="str">
        <f t="shared" si="28"/>
        <v>Favourite web sites32</v>
      </c>
      <c r="F537" s="86" t="s">
        <v>1243</v>
      </c>
      <c r="G537" s="242">
        <v>4.4076628352490432E-2</v>
      </c>
      <c r="H537" s="245">
        <v>99.000411219561627</v>
      </c>
    </row>
    <row r="538" spans="1:8">
      <c r="A538" s="86" t="str">
        <v>site_huffingtonpost</v>
      </c>
      <c r="B538" s="239">
        <v>537</v>
      </c>
      <c r="C538" s="86" t="s">
        <v>1180</v>
      </c>
      <c r="D538" s="241">
        <f>COUNTIF($C$1:$C538,C538)</f>
        <v>33</v>
      </c>
      <c r="E538" s="241" t="str">
        <f t="shared" si="28"/>
        <v>Favourite web sites33</v>
      </c>
      <c r="F538" s="86" t="s">
        <v>1245</v>
      </c>
      <c r="G538" s="242">
        <v>2.4735632183908045E-2</v>
      </c>
      <c r="H538" s="245">
        <v>97.483615844217255</v>
      </c>
    </row>
    <row r="539" spans="1:8">
      <c r="A539" s="86" t="str">
        <v>site_hungryhouse</v>
      </c>
      <c r="B539" s="239">
        <v>538</v>
      </c>
      <c r="C539" s="86" t="s">
        <v>1180</v>
      </c>
      <c r="D539" s="241">
        <f>COUNTIF($C$1:$C539,C539)</f>
        <v>34</v>
      </c>
      <c r="E539" s="241" t="str">
        <f t="shared" si="28"/>
        <v>Favourite web sites34</v>
      </c>
      <c r="F539" s="86" t="s">
        <v>1247</v>
      </c>
      <c r="G539" s="242">
        <v>1.3938697318007658E-2</v>
      </c>
      <c r="H539" s="245">
        <v>109.13399798327667</v>
      </c>
    </row>
    <row r="540" spans="1:8">
      <c r="A540" s="86" t="str">
        <v>site_ikea</v>
      </c>
      <c r="B540" s="239">
        <v>539</v>
      </c>
      <c r="C540" s="86" t="s">
        <v>1180</v>
      </c>
      <c r="D540" s="241">
        <f>COUNTIF($C$1:$C540,C540)</f>
        <v>35</v>
      </c>
      <c r="E540" s="241" t="str">
        <f t="shared" si="28"/>
        <v>Favourite web sites35</v>
      </c>
      <c r="F540" s="86" t="s">
        <v>1249</v>
      </c>
      <c r="G540" s="242">
        <v>7.9406130268199232E-2</v>
      </c>
      <c r="H540" s="245">
        <v>101.0801519672135</v>
      </c>
    </row>
    <row r="541" spans="1:8">
      <c r="A541" s="86" t="str">
        <v>site_imdb</v>
      </c>
      <c r="B541" s="239">
        <v>540</v>
      </c>
      <c r="C541" s="86" t="s">
        <v>1180</v>
      </c>
      <c r="D541" s="241">
        <f>COUNTIF($C$1:$C541,C541)</f>
        <v>36</v>
      </c>
      <c r="E541" s="241" t="str">
        <f t="shared" si="28"/>
        <v>Favourite web sites36</v>
      </c>
      <c r="F541" s="86" t="s">
        <v>1251</v>
      </c>
      <c r="G541" s="242">
        <v>5.3701149425287344E-2</v>
      </c>
      <c r="H541" s="245">
        <v>101.69435097310139</v>
      </c>
    </row>
    <row r="542" spans="1:8">
      <c r="A542" s="86" t="str">
        <v>site_jamieoliver</v>
      </c>
      <c r="B542" s="239">
        <v>541</v>
      </c>
      <c r="C542" s="86" t="s">
        <v>1180</v>
      </c>
      <c r="D542" s="241">
        <f>COUNTIF($C$1:$C542,C542)</f>
        <v>37</v>
      </c>
      <c r="E542" s="241" t="str">
        <f t="shared" si="28"/>
        <v>Favourite web sites37</v>
      </c>
      <c r="F542" s="86" t="s">
        <v>1253</v>
      </c>
      <c r="G542" s="242">
        <v>1.9295019157088124E-2</v>
      </c>
      <c r="H542" s="245">
        <v>93.594172005678203</v>
      </c>
    </row>
    <row r="543" spans="1:8">
      <c r="A543" s="86" t="str">
        <v>site_johnlewis</v>
      </c>
      <c r="B543" s="239">
        <v>542</v>
      </c>
      <c r="C543" s="86" t="s">
        <v>1180</v>
      </c>
      <c r="D543" s="241">
        <f>COUNTIF($C$1:$C543,C543)</f>
        <v>38</v>
      </c>
      <c r="E543" s="241" t="str">
        <f t="shared" si="28"/>
        <v>Favourite web sites38</v>
      </c>
      <c r="F543" s="86" t="s">
        <v>1255</v>
      </c>
      <c r="G543" s="242">
        <v>5.6045977011494247E-2</v>
      </c>
      <c r="H543" s="245">
        <v>67.663608253280458</v>
      </c>
    </row>
    <row r="544" spans="1:8">
      <c r="A544" s="86" t="str">
        <v>site_justeat</v>
      </c>
      <c r="B544" s="239">
        <v>543</v>
      </c>
      <c r="C544" s="86" t="s">
        <v>1180</v>
      </c>
      <c r="D544" s="241">
        <f>COUNTIF($C$1:$C544,C544)</f>
        <v>39</v>
      </c>
      <c r="E544" s="241" t="str">
        <f t="shared" si="28"/>
        <v>Favourite web sites39</v>
      </c>
      <c r="F544" s="86" t="s">
        <v>1257</v>
      </c>
      <c r="G544" s="242">
        <v>0.13825287356321836</v>
      </c>
      <c r="H544" s="245">
        <v>124.44408253906786</v>
      </c>
    </row>
    <row r="545" spans="1:8">
      <c r="A545" s="86" t="str">
        <v>site_lastminute</v>
      </c>
      <c r="B545" s="239">
        <v>544</v>
      </c>
      <c r="C545" s="86" t="s">
        <v>1180</v>
      </c>
      <c r="D545" s="241">
        <f>COUNTIF($C$1:$C545,C545)</f>
        <v>40</v>
      </c>
      <c r="E545" s="241" t="str">
        <f t="shared" si="28"/>
        <v>Favourite web sites40</v>
      </c>
      <c r="F545" s="86" t="s">
        <v>1259</v>
      </c>
      <c r="G545" s="242">
        <v>2.7804597701149427E-2</v>
      </c>
      <c r="H545" s="245">
        <v>93.83201046593868</v>
      </c>
    </row>
    <row r="546" spans="1:8">
      <c r="A546" s="86" t="str">
        <v>site_marksandspencer</v>
      </c>
      <c r="B546" s="239">
        <v>545</v>
      </c>
      <c r="C546" s="86" t="s">
        <v>1180</v>
      </c>
      <c r="D546" s="241">
        <f>COUNTIF($C$1:$C546,C546)</f>
        <v>41</v>
      </c>
      <c r="E546" s="241" t="str">
        <f t="shared" si="28"/>
        <v>Favourite web sites41</v>
      </c>
      <c r="F546" s="86" t="s">
        <v>1261</v>
      </c>
      <c r="G546" s="242">
        <v>9.3471264367816109E-2</v>
      </c>
      <c r="H546" s="245">
        <v>78.813735495157871</v>
      </c>
    </row>
    <row r="547" spans="1:8">
      <c r="A547" s="86" t="str">
        <v>site_microsoft</v>
      </c>
      <c r="B547" s="239">
        <v>546</v>
      </c>
      <c r="C547" s="86" t="s">
        <v>1180</v>
      </c>
      <c r="D547" s="241">
        <f>COUNTIF($C$1:$C547,C547)</f>
        <v>42</v>
      </c>
      <c r="E547" s="241" t="str">
        <f t="shared" si="28"/>
        <v>Favourite web sites42</v>
      </c>
      <c r="F547" s="86" t="s">
        <v>1263</v>
      </c>
      <c r="G547" s="242">
        <v>8.0528735632183893E-2</v>
      </c>
      <c r="H547" s="245">
        <v>96.516486576336746</v>
      </c>
    </row>
    <row r="548" spans="1:8">
      <c r="A548" s="86" t="str">
        <v>site_moneysavingexpert</v>
      </c>
      <c r="B548" s="239">
        <v>547</v>
      </c>
      <c r="C548" s="86" t="s">
        <v>1180</v>
      </c>
      <c r="D548" s="241">
        <f>COUNTIF($C$1:$C548,C548)</f>
        <v>43</v>
      </c>
      <c r="E548" s="241" t="str">
        <f t="shared" si="28"/>
        <v>Favourite web sites43</v>
      </c>
      <c r="F548" s="86" t="s">
        <v>1265</v>
      </c>
      <c r="G548" s="242">
        <v>0.14482375478927204</v>
      </c>
      <c r="H548" s="245">
        <v>86.524018667386528</v>
      </c>
    </row>
    <row r="549" spans="1:8">
      <c r="A549" s="86" t="str">
        <v>site_moneysupermarket</v>
      </c>
      <c r="B549" s="239">
        <v>548</v>
      </c>
      <c r="C549" s="86" t="s">
        <v>1180</v>
      </c>
      <c r="D549" s="241">
        <f>COUNTIF($C$1:$C549,C549)</f>
        <v>44</v>
      </c>
      <c r="E549" s="241" t="str">
        <f t="shared" si="28"/>
        <v>Favourite web sites44</v>
      </c>
      <c r="F549" s="86" t="s">
        <v>1267</v>
      </c>
      <c r="G549" s="242">
        <v>7.2279693486590052E-2</v>
      </c>
      <c r="H549" s="245">
        <v>94.785598584236823</v>
      </c>
    </row>
    <row r="550" spans="1:8">
      <c r="A550" s="86" t="str">
        <v>site_msn</v>
      </c>
      <c r="B550" s="239">
        <v>549</v>
      </c>
      <c r="C550" s="86" t="s">
        <v>1180</v>
      </c>
      <c r="D550" s="241">
        <f>COUNTIF($C$1:$C550,C550)</f>
        <v>45</v>
      </c>
      <c r="E550" s="241" t="str">
        <f t="shared" si="28"/>
        <v>Favourite web sites45</v>
      </c>
      <c r="F550" s="86" t="s">
        <v>1269</v>
      </c>
      <c r="G550" s="242">
        <v>3.4076628352490423E-2</v>
      </c>
      <c r="H550" s="245">
        <v>102.16884744015076</v>
      </c>
    </row>
    <row r="551" spans="1:8">
      <c r="A551" s="86" t="str">
        <v>site_mumsnet</v>
      </c>
      <c r="B551" s="239">
        <v>550</v>
      </c>
      <c r="C551" s="86" t="s">
        <v>1180</v>
      </c>
      <c r="D551" s="241">
        <f>COUNTIF($C$1:$C551,C551)</f>
        <v>46</v>
      </c>
      <c r="E551" s="241" t="str">
        <f t="shared" si="28"/>
        <v>Favourite web sites46</v>
      </c>
      <c r="F551" s="86" t="s">
        <v>1271</v>
      </c>
      <c r="G551" s="242">
        <v>1.8712643678160917E-2</v>
      </c>
      <c r="H551" s="245">
        <v>95.60574318055734</v>
      </c>
    </row>
    <row r="552" spans="1:8">
      <c r="A552" s="86" t="str">
        <v>site_nationallottery</v>
      </c>
      <c r="B552" s="239">
        <v>551</v>
      </c>
      <c r="C552" s="86" t="s">
        <v>1180</v>
      </c>
      <c r="D552" s="241">
        <f>COUNTIF($C$1:$C552,C552)</f>
        <v>47</v>
      </c>
      <c r="E552" s="241" t="str">
        <f t="shared" si="28"/>
        <v>Favourite web sites47</v>
      </c>
      <c r="F552" s="86" t="s">
        <v>1273</v>
      </c>
      <c r="G552" s="242">
        <v>0.10627203065134103</v>
      </c>
      <c r="H552" s="245">
        <v>99.335920871303912</v>
      </c>
    </row>
    <row r="553" spans="1:8">
      <c r="A553" s="86" t="str">
        <v>site_nationalrail</v>
      </c>
      <c r="B553" s="239">
        <v>552</v>
      </c>
      <c r="C553" s="86" t="s">
        <v>1180</v>
      </c>
      <c r="D553" s="241">
        <f>COUNTIF($C$1:$C553,C553)</f>
        <v>48</v>
      </c>
      <c r="E553" s="241" t="str">
        <f t="shared" si="28"/>
        <v>Favourite web sites48</v>
      </c>
      <c r="F553" s="86" t="s">
        <v>1275</v>
      </c>
      <c r="G553" s="242">
        <v>4.9440613026819916E-2</v>
      </c>
      <c r="H553" s="245">
        <v>90.667938801553518</v>
      </c>
    </row>
    <row r="554" spans="1:8">
      <c r="A554" s="86" t="str">
        <v>site_netnums</v>
      </c>
      <c r="B554" s="239">
        <v>553</v>
      </c>
      <c r="C554" s="86" t="s">
        <v>1180</v>
      </c>
      <c r="D554" s="241">
        <f>COUNTIF($C$1:$C554,C554)</f>
        <v>49</v>
      </c>
      <c r="E554" s="241" t="str">
        <f t="shared" si="28"/>
        <v>Favourite web sites49</v>
      </c>
      <c r="F554" s="86" t="s">
        <v>1277</v>
      </c>
      <c r="G554" s="242">
        <v>1.5126436781609196E-2</v>
      </c>
      <c r="H554" s="245">
        <v>100.53585142165313</v>
      </c>
    </row>
    <row r="555" spans="1:8">
      <c r="A555" s="86" t="str">
        <v>site_nhs</v>
      </c>
      <c r="B555" s="239">
        <v>554</v>
      </c>
      <c r="C555" s="86" t="s">
        <v>1180</v>
      </c>
      <c r="D555" s="241">
        <f>COUNTIF($C$1:$C555,C555)</f>
        <v>50</v>
      </c>
      <c r="E555" s="241" t="str">
        <f t="shared" si="28"/>
        <v>Favourite web sites50</v>
      </c>
      <c r="F555" s="86" t="s">
        <v>1279</v>
      </c>
      <c r="G555" s="242">
        <v>6.5835249042145605E-2</v>
      </c>
      <c r="H555" s="245">
        <v>102.52107382537059</v>
      </c>
    </row>
    <row r="556" spans="1:8">
      <c r="A556" s="86" t="str">
        <v>site_notonthehighstreet</v>
      </c>
      <c r="B556" s="239">
        <v>555</v>
      </c>
      <c r="C556" s="86" t="s">
        <v>1180</v>
      </c>
      <c r="D556" s="241">
        <f>COUNTIF($C$1:$C556,C556)</f>
        <v>51</v>
      </c>
      <c r="E556" s="241" t="str">
        <f t="shared" si="28"/>
        <v>Favourite web sites51</v>
      </c>
      <c r="F556" s="86" t="s">
        <v>1281</v>
      </c>
      <c r="G556" s="242">
        <v>4.3160919540229881E-2</v>
      </c>
      <c r="H556" s="245">
        <v>95.859117971021533</v>
      </c>
    </row>
    <row r="557" spans="1:8">
      <c r="A557" s="86" t="str">
        <v>site_premierleague</v>
      </c>
      <c r="B557" s="239">
        <v>556</v>
      </c>
      <c r="C557" s="86" t="s">
        <v>1180</v>
      </c>
      <c r="D557" s="241">
        <f>COUNTIF($C$1:$C557,C557)</f>
        <v>52</v>
      </c>
      <c r="E557" s="241" t="str">
        <f t="shared" si="28"/>
        <v>Favourite web sites52</v>
      </c>
      <c r="F557" s="86" t="s">
        <v>1283</v>
      </c>
      <c r="G557" s="242">
        <v>5.9287356321839089E-2</v>
      </c>
      <c r="H557" s="245">
        <v>102.76034966394607</v>
      </c>
    </row>
    <row r="558" spans="1:8">
      <c r="A558" s="86" t="str">
        <v>site_quidco</v>
      </c>
      <c r="B558" s="239">
        <v>557</v>
      </c>
      <c r="C558" s="86" t="s">
        <v>1180</v>
      </c>
      <c r="D558" s="241">
        <f>COUNTIF($C$1:$C558,C558)</f>
        <v>53</v>
      </c>
      <c r="E558" s="241" t="str">
        <f t="shared" si="28"/>
        <v>Favourite web sites53</v>
      </c>
      <c r="F558" s="86" t="s">
        <v>1285</v>
      </c>
      <c r="G558" s="242">
        <v>3.1337164750957845E-2</v>
      </c>
      <c r="H558" s="245">
        <v>87.749362727679198</v>
      </c>
    </row>
    <row r="559" spans="1:8">
      <c r="A559" s="86" t="str">
        <v>site_quora</v>
      </c>
      <c r="B559" s="239">
        <v>558</v>
      </c>
      <c r="C559" s="86" t="s">
        <v>1180</v>
      </c>
      <c r="D559" s="241">
        <f>COUNTIF($C$1:$C559,C559)</f>
        <v>54</v>
      </c>
      <c r="E559" s="241" t="str">
        <f t="shared" si="28"/>
        <v>Favourite web sites54</v>
      </c>
      <c r="F559" s="86" t="s">
        <v>1287</v>
      </c>
      <c r="G559" s="242">
        <v>1.8340996168582376E-2</v>
      </c>
      <c r="H559" s="245">
        <v>98.605118507791772</v>
      </c>
    </row>
    <row r="560" spans="1:8">
      <c r="A560" s="86" t="str">
        <v>site_rightmove</v>
      </c>
      <c r="B560" s="239">
        <v>559</v>
      </c>
      <c r="C560" s="86" t="s">
        <v>1180</v>
      </c>
      <c r="D560" s="241">
        <f>COUNTIF($C$1:$C560,C560)</f>
        <v>55</v>
      </c>
      <c r="E560" s="241" t="str">
        <f t="shared" si="28"/>
        <v>Favourite web sites55</v>
      </c>
      <c r="F560" s="86" t="s">
        <v>1289</v>
      </c>
      <c r="G560" s="242">
        <v>6.6501915708812254E-2</v>
      </c>
      <c r="H560" s="245">
        <v>82.027675927025555</v>
      </c>
    </row>
    <row r="561" spans="1:8">
      <c r="A561" s="86" t="str">
        <v>site_santander</v>
      </c>
      <c r="B561" s="239">
        <v>560</v>
      </c>
      <c r="C561" s="86" t="s">
        <v>1180</v>
      </c>
      <c r="D561" s="241">
        <f>COUNTIF($C$1:$C561,C561)</f>
        <v>56</v>
      </c>
      <c r="E561" s="241" t="str">
        <f t="shared" si="28"/>
        <v>Favourite web sites56</v>
      </c>
      <c r="F561" s="86" t="s">
        <v>1291</v>
      </c>
      <c r="G561" s="242">
        <v>6.5869731800766287E-2</v>
      </c>
      <c r="H561" s="245">
        <v>95.682698325677805</v>
      </c>
    </row>
    <row r="562" spans="1:8">
      <c r="A562" s="86" t="str">
        <v>site_selfridges</v>
      </c>
      <c r="B562" s="239">
        <v>561</v>
      </c>
      <c r="C562" s="86" t="s">
        <v>1180</v>
      </c>
      <c r="D562" s="241">
        <f>COUNTIF($C$1:$C562,C562)</f>
        <v>57</v>
      </c>
      <c r="E562" s="241" t="str">
        <f t="shared" si="28"/>
        <v>Favourite web sites57</v>
      </c>
      <c r="F562" s="86" t="s">
        <v>1293</v>
      </c>
      <c r="G562" s="242">
        <v>1.9597701149425287E-2</v>
      </c>
      <c r="H562" s="245">
        <v>98.767692815059092</v>
      </c>
    </row>
    <row r="563" spans="1:8">
      <c r="A563" s="86" t="str">
        <v>site_skynews</v>
      </c>
      <c r="B563" s="239">
        <v>562</v>
      </c>
      <c r="C563" s="86" t="s">
        <v>1180</v>
      </c>
      <c r="D563" s="241">
        <f>COUNTIF($C$1:$C563,C563)</f>
        <v>58</v>
      </c>
      <c r="E563" s="241" t="str">
        <f t="shared" si="28"/>
        <v>Favourite web sites58</v>
      </c>
      <c r="F563" s="86" t="s">
        <v>1295</v>
      </c>
      <c r="G563" s="242">
        <v>8.5467432950191546E-2</v>
      </c>
      <c r="H563" s="245">
        <v>98.301685357560601</v>
      </c>
    </row>
    <row r="564" spans="1:8">
      <c r="A564" s="86" t="str">
        <v>site_skysports</v>
      </c>
      <c r="B564" s="239">
        <v>563</v>
      </c>
      <c r="C564" s="86" t="s">
        <v>1180</v>
      </c>
      <c r="D564" s="241">
        <f>COUNTIF($C$1:$C564,C564)</f>
        <v>59</v>
      </c>
      <c r="E564" s="241" t="str">
        <f t="shared" si="28"/>
        <v>Favourite web sites59</v>
      </c>
      <c r="F564" s="86" t="s">
        <v>1297</v>
      </c>
      <c r="G564" s="242">
        <v>9.2195402298850565E-2</v>
      </c>
      <c r="H564" s="245">
        <v>99.357384805665149</v>
      </c>
    </row>
    <row r="565" spans="1:8">
      <c r="A565" s="86" t="str">
        <v>site_soundcloud</v>
      </c>
      <c r="B565" s="239">
        <v>564</v>
      </c>
      <c r="C565" s="86" t="s">
        <v>1180</v>
      </c>
      <c r="D565" s="241">
        <f>COUNTIF($C$1:$C565,C565)</f>
        <v>60</v>
      </c>
      <c r="E565" s="241" t="str">
        <f t="shared" si="28"/>
        <v>Favourite web sites60</v>
      </c>
      <c r="F565" s="86" t="s">
        <v>1299</v>
      </c>
      <c r="G565" s="242">
        <v>3.1321839080459775E-2</v>
      </c>
      <c r="H565" s="245">
        <v>110.67628560512377</v>
      </c>
    </row>
    <row r="566" spans="1:8">
      <c r="A566" s="86" t="str">
        <v>site_spotify</v>
      </c>
      <c r="B566" s="239">
        <v>565</v>
      </c>
      <c r="C566" s="86" t="s">
        <v>1180</v>
      </c>
      <c r="D566" s="241">
        <f>COUNTIF($C$1:$C566,C566)</f>
        <v>61</v>
      </c>
      <c r="E566" s="241" t="str">
        <f t="shared" si="28"/>
        <v>Favourite web sites61</v>
      </c>
      <c r="F566" s="86" t="s">
        <v>1301</v>
      </c>
      <c r="G566" s="242">
        <v>0.17142145593869731</v>
      </c>
      <c r="H566" s="245">
        <v>98.426218448919073</v>
      </c>
    </row>
    <row r="567" spans="1:8">
      <c r="A567" s="86" t="str">
        <v>site_tesco</v>
      </c>
      <c r="B567" s="239">
        <v>566</v>
      </c>
      <c r="C567" s="86" t="s">
        <v>1180</v>
      </c>
      <c r="D567" s="241">
        <f>COUNTIF($C$1:$C567,C567)</f>
        <v>62</v>
      </c>
      <c r="E567" s="241" t="str">
        <f t="shared" si="28"/>
        <v>Favourite web sites62</v>
      </c>
      <c r="F567" s="86" t="s">
        <v>1303</v>
      </c>
      <c r="G567" s="242">
        <v>0.14522222222222225</v>
      </c>
      <c r="H567" s="245">
        <v>98.225710660379335</v>
      </c>
    </row>
    <row r="568" spans="1:8">
      <c r="A568" s="86" t="str">
        <v>site_theladbible</v>
      </c>
      <c r="B568" s="239">
        <v>567</v>
      </c>
      <c r="C568" s="86" t="s">
        <v>1180</v>
      </c>
      <c r="D568" s="241">
        <f>COUNTIF($C$1:$C568,C568)</f>
        <v>63</v>
      </c>
      <c r="E568" s="241" t="str">
        <f t="shared" si="28"/>
        <v>Favourite web sites63</v>
      </c>
      <c r="F568" s="86" t="s">
        <v>1305</v>
      </c>
      <c r="G568" s="242">
        <v>3.3076628352490423E-2</v>
      </c>
      <c r="H568" s="245">
        <v>95.339960760614645</v>
      </c>
    </row>
    <row r="569" spans="1:8">
      <c r="A569" s="86" t="str">
        <v>site_ticketmaster</v>
      </c>
      <c r="B569" s="239">
        <v>568</v>
      </c>
      <c r="C569" s="86" t="s">
        <v>1180</v>
      </c>
      <c r="D569" s="241">
        <f>COUNTIF($C$1:$C569,C569)</f>
        <v>64</v>
      </c>
      <c r="E569" s="241" t="str">
        <f t="shared" si="28"/>
        <v>Favourite web sites64</v>
      </c>
      <c r="F569" s="86" t="s">
        <v>1307</v>
      </c>
      <c r="G569" s="242">
        <v>3.3597701149425292E-2</v>
      </c>
      <c r="H569" s="245">
        <v>101.26343424140015</v>
      </c>
    </row>
    <row r="570" spans="1:8">
      <c r="A570" s="86" t="str">
        <v>site_topshop</v>
      </c>
      <c r="B570" s="239">
        <v>569</v>
      </c>
      <c r="C570" s="86" t="s">
        <v>1180</v>
      </c>
      <c r="D570" s="241">
        <f>COUNTIF($C$1:$C570,C570)</f>
        <v>65</v>
      </c>
      <c r="E570" s="241" t="str">
        <f t="shared" si="28"/>
        <v>Favourite web sites65</v>
      </c>
      <c r="F570" s="86" t="s">
        <v>1309</v>
      </c>
      <c r="G570" s="242">
        <v>3.0218390804597702E-2</v>
      </c>
      <c r="H570" s="245">
        <v>98.090150310954272</v>
      </c>
    </row>
    <row r="571" spans="1:8">
      <c r="A571" s="86" t="str">
        <v>site_tripadvisor</v>
      </c>
      <c r="B571" s="239">
        <v>570</v>
      </c>
      <c r="C571" s="86" t="s">
        <v>1180</v>
      </c>
      <c r="D571" s="241">
        <f>COUNTIF($C$1:$C571,C571)</f>
        <v>66</v>
      </c>
      <c r="E571" s="241" t="str">
        <f t="shared" si="28"/>
        <v>Favourite web sites66</v>
      </c>
      <c r="F571" s="86" t="s">
        <v>1311</v>
      </c>
      <c r="G571" s="242">
        <v>9.286973180076627E-2</v>
      </c>
      <c r="H571" s="245">
        <v>86.279655708483787</v>
      </c>
    </row>
    <row r="572" spans="1:8">
      <c r="A572" s="86" t="str">
        <v>site_trivago</v>
      </c>
      <c r="B572" s="239">
        <v>571</v>
      </c>
      <c r="C572" s="86" t="s">
        <v>1180</v>
      </c>
      <c r="D572" s="241">
        <f>COUNTIF($C$1:$C572,C572)</f>
        <v>67</v>
      </c>
      <c r="E572" s="241" t="str">
        <f t="shared" si="28"/>
        <v>Favourite web sites67</v>
      </c>
      <c r="F572" s="86" t="s">
        <v>1313</v>
      </c>
      <c r="G572" s="242">
        <v>3.4957854406130272E-2</v>
      </c>
      <c r="H572" s="245">
        <v>100.63405028894923</v>
      </c>
    </row>
    <row r="573" spans="1:8">
      <c r="A573" s="86" t="str">
        <v>site_tui</v>
      </c>
      <c r="B573" s="239">
        <v>572</v>
      </c>
      <c r="C573" s="86" t="s">
        <v>1180</v>
      </c>
      <c r="D573" s="241">
        <f>COUNTIF($C$1:$C573,C573)</f>
        <v>68</v>
      </c>
      <c r="E573" s="241" t="str">
        <f t="shared" si="28"/>
        <v>Favourite web sites68</v>
      </c>
      <c r="F573" s="86" t="s">
        <v>1315</v>
      </c>
      <c r="G573" s="242">
        <v>2.8344827586206892E-2</v>
      </c>
      <c r="H573" s="245">
        <v>100.81049500384805</v>
      </c>
    </row>
    <row r="574" spans="1:8">
      <c r="A574" s="86" t="str">
        <v>site_twitch</v>
      </c>
      <c r="B574" s="239">
        <v>573</v>
      </c>
      <c r="C574" s="86" t="s">
        <v>1180</v>
      </c>
      <c r="D574" s="241">
        <f>COUNTIF($C$1:$C574,C574)</f>
        <v>69</v>
      </c>
      <c r="E574" s="241" t="str">
        <f t="shared" si="28"/>
        <v>Favourite web sites69</v>
      </c>
      <c r="F574" s="86" t="s">
        <v>1317</v>
      </c>
      <c r="G574" s="242">
        <v>2.9398467432950194E-2</v>
      </c>
      <c r="H574" s="245">
        <v>100.97430175904198</v>
      </c>
    </row>
    <row r="575" spans="1:8">
      <c r="A575" s="86" t="str">
        <v>site_very</v>
      </c>
      <c r="B575" s="239">
        <v>574</v>
      </c>
      <c r="C575" s="86" t="s">
        <v>1180</v>
      </c>
      <c r="D575" s="241">
        <f>COUNTIF($C$1:$C575,C575)</f>
        <v>70</v>
      </c>
      <c r="E575" s="241" t="str">
        <f t="shared" si="28"/>
        <v>Favourite web sites70</v>
      </c>
      <c r="F575" s="86" t="s">
        <v>1319</v>
      </c>
      <c r="G575" s="242">
        <v>4.3455938697317995E-2</v>
      </c>
      <c r="H575" s="245">
        <v>121.40885182795651</v>
      </c>
    </row>
    <row r="576" spans="1:8">
      <c r="A576" s="86" t="str">
        <v>site_vevo</v>
      </c>
      <c r="B576" s="239">
        <v>575</v>
      </c>
      <c r="C576" s="86" t="s">
        <v>1180</v>
      </c>
      <c r="D576" s="241">
        <f>COUNTIF($C$1:$C576,C576)</f>
        <v>71</v>
      </c>
      <c r="E576" s="241" t="str">
        <f t="shared" si="28"/>
        <v>Favourite web sites71</v>
      </c>
      <c r="F576" s="86" t="s">
        <v>1321</v>
      </c>
      <c r="G576" s="242">
        <v>1.4302681992337165E-2</v>
      </c>
      <c r="H576" s="245">
        <v>104.72944816613064</v>
      </c>
    </row>
    <row r="577" spans="1:8">
      <c r="A577" s="86" t="str">
        <v>site_vice</v>
      </c>
      <c r="B577" s="239">
        <v>576</v>
      </c>
      <c r="C577" s="86" t="s">
        <v>1180</v>
      </c>
      <c r="D577" s="241">
        <f>COUNTIF($C$1:$C577,C577)</f>
        <v>72</v>
      </c>
      <c r="E577" s="241" t="str">
        <f t="shared" si="28"/>
        <v>Favourite web sites72</v>
      </c>
      <c r="F577" s="86" t="s">
        <v>1323</v>
      </c>
      <c r="G577" s="242">
        <v>1.0436781609195403E-2</v>
      </c>
      <c r="H577" s="245">
        <v>94.37413506420333</v>
      </c>
    </row>
    <row r="578" spans="1:8">
      <c r="A578" s="86" t="str">
        <v>site_wikihow</v>
      </c>
      <c r="B578" s="239">
        <v>577</v>
      </c>
      <c r="C578" s="86" t="s">
        <v>1180</v>
      </c>
      <c r="D578" s="241">
        <f>COUNTIF($C$1:$C578,C578)</f>
        <v>73</v>
      </c>
      <c r="E578" s="241" t="str">
        <f t="shared" si="28"/>
        <v>Favourite web sites73</v>
      </c>
      <c r="F578" s="86" t="s">
        <v>1325</v>
      </c>
      <c r="G578" s="242">
        <v>2.4796934865900379E-2</v>
      </c>
      <c r="H578" s="245">
        <v>105.23678707003732</v>
      </c>
    </row>
    <row r="579" spans="1:8">
      <c r="A579" s="86" t="str">
        <v>site_wiki</v>
      </c>
      <c r="B579" s="239">
        <v>578</v>
      </c>
      <c r="C579" s="86" t="s">
        <v>1180</v>
      </c>
      <c r="D579" s="241">
        <f>COUNTIF($C$1:$C579,C579)</f>
        <v>74</v>
      </c>
      <c r="E579" s="241" t="str">
        <f t="shared" ref="E579:E642" si="29">C579&amp;D579</f>
        <v>Favourite web sites74</v>
      </c>
      <c r="F579" s="86" t="s">
        <v>1327</v>
      </c>
      <c r="G579" s="242">
        <v>0.16550957854406131</v>
      </c>
      <c r="H579" s="245">
        <v>90.921275316170011</v>
      </c>
    </row>
    <row r="580" spans="1:8">
      <c r="A580" s="86" t="str">
        <v>site_williamhill</v>
      </c>
      <c r="B580" s="239">
        <v>579</v>
      </c>
      <c r="C580" s="86" t="s">
        <v>1180</v>
      </c>
      <c r="D580" s="241">
        <f>COUNTIF($C$1:$C580,C580)</f>
        <v>75</v>
      </c>
      <c r="E580" s="241" t="str">
        <f t="shared" si="29"/>
        <v>Favourite web sites75</v>
      </c>
      <c r="F580" s="86" t="s">
        <v>1329</v>
      </c>
      <c r="G580" s="242">
        <v>2.7272030651340991E-2</v>
      </c>
      <c r="H580" s="245">
        <v>105.4401596450212</v>
      </c>
    </row>
    <row r="581" spans="1:8">
      <c r="A581" s="86" t="str">
        <v>site_yahoo</v>
      </c>
      <c r="B581" s="239">
        <v>580</v>
      </c>
      <c r="C581" s="86" t="s">
        <v>1180</v>
      </c>
      <c r="D581" s="241">
        <f>COUNTIF($C$1:$C581,C581)</f>
        <v>76</v>
      </c>
      <c r="E581" s="241" t="str">
        <f t="shared" si="29"/>
        <v>Favourite web sites76</v>
      </c>
      <c r="F581" s="86" t="s">
        <v>1331</v>
      </c>
      <c r="G581" s="242">
        <v>7.0854406130268208E-2</v>
      </c>
      <c r="H581" s="245">
        <v>101.85783189504924</v>
      </c>
    </row>
    <row r="582" spans="1:8">
      <c r="A582" s="86" t="str">
        <v>site_zoopla</v>
      </c>
      <c r="B582" s="239">
        <v>581</v>
      </c>
      <c r="C582" s="86" t="s">
        <v>1180</v>
      </c>
      <c r="D582" s="241">
        <f>COUNTIF($C$1:$C582,C582)</f>
        <v>77</v>
      </c>
      <c r="E582" s="241" t="str">
        <f t="shared" si="29"/>
        <v>Favourite web sites77</v>
      </c>
      <c r="F582" s="86" t="s">
        <v>1333</v>
      </c>
      <c r="G582" s="242">
        <v>4.7249042145593882E-2</v>
      </c>
      <c r="H582" s="245">
        <v>106.33862761021733</v>
      </c>
    </row>
    <row r="583" spans="1:8">
      <c r="A583" s="86" t="str">
        <v>shopm10</v>
      </c>
      <c r="B583" s="239">
        <v>582</v>
      </c>
      <c r="C583" s="86" t="s">
        <v>1336</v>
      </c>
      <c r="D583" s="241">
        <f>COUNTIF($C$1:$C583,C583)</f>
        <v>1</v>
      </c>
      <c r="E583" s="241" t="str">
        <f t="shared" si="29"/>
        <v>Supermarket: shop at (1+ times per month)1</v>
      </c>
      <c r="F583" s="86" t="s">
        <v>1337</v>
      </c>
      <c r="G583" s="242">
        <v>0.40957088122605356</v>
      </c>
      <c r="H583" s="245">
        <v>105.84529768904841</v>
      </c>
    </row>
    <row r="584" spans="1:8">
      <c r="A584" s="86" t="str">
        <v>shopm1</v>
      </c>
      <c r="B584" s="239">
        <v>583</v>
      </c>
      <c r="C584" s="86" t="s">
        <v>1336</v>
      </c>
      <c r="D584" s="241">
        <f>COUNTIF($C$1:$C584,C584)</f>
        <v>2</v>
      </c>
      <c r="E584" s="241" t="str">
        <f t="shared" si="29"/>
        <v>Supermarket: shop at (1+ times per month)2</v>
      </c>
      <c r="F584" s="86" t="s">
        <v>1339</v>
      </c>
      <c r="G584" s="242">
        <v>0.48998084291187743</v>
      </c>
      <c r="H584" s="245">
        <v>119.00006995148192</v>
      </c>
    </row>
    <row r="585" spans="1:8">
      <c r="A585" s="86" t="str">
        <v>shopm2</v>
      </c>
      <c r="B585" s="239">
        <v>584</v>
      </c>
      <c r="C585" s="86" t="s">
        <v>1336</v>
      </c>
      <c r="D585" s="241">
        <f>COUNTIF($C$1:$C585,C585)</f>
        <v>3</v>
      </c>
      <c r="E585" s="241" t="str">
        <f t="shared" si="29"/>
        <v>Supermarket: shop at (1+ times per month)3</v>
      </c>
      <c r="F585" s="86" t="s">
        <v>1341</v>
      </c>
      <c r="G585" s="242">
        <v>0.20320689655172416</v>
      </c>
      <c r="H585" s="245">
        <v>82.903134991363686</v>
      </c>
    </row>
    <row r="586" spans="1:8">
      <c r="A586" s="86" t="str">
        <v>shopm11</v>
      </c>
      <c r="B586" s="239">
        <v>585</v>
      </c>
      <c r="C586" s="86" t="s">
        <v>1336</v>
      </c>
      <c r="D586" s="241">
        <f>COUNTIF($C$1:$C586,C586)</f>
        <v>4</v>
      </c>
      <c r="E586" s="241" t="str">
        <f t="shared" si="29"/>
        <v>Supermarket: shop at (1+ times per month)4</v>
      </c>
      <c r="F586" s="86" t="s">
        <v>1343</v>
      </c>
      <c r="G586" s="242">
        <v>0.30985823754789271</v>
      </c>
      <c r="H586" s="245">
        <v>101.88114772340948</v>
      </c>
    </row>
    <row r="587" spans="1:8">
      <c r="A587" s="86" t="str">
        <v>shopm3</v>
      </c>
      <c r="B587" s="239">
        <v>586</v>
      </c>
      <c r="C587" s="86" t="s">
        <v>1336</v>
      </c>
      <c r="D587" s="241">
        <f>COUNTIF($C$1:$C587,C587)</f>
        <v>5</v>
      </c>
      <c r="E587" s="241" t="str">
        <f t="shared" si="29"/>
        <v>Supermarket: shop at (1+ times per month)5</v>
      </c>
      <c r="F587" s="86" t="s">
        <v>1345</v>
      </c>
      <c r="G587" s="242">
        <v>0.15219540229885056</v>
      </c>
      <c r="H587" s="245">
        <v>65.427741757014203</v>
      </c>
    </row>
    <row r="588" spans="1:8">
      <c r="A588" s="86" t="str">
        <v>shopm4</v>
      </c>
      <c r="B588" s="239">
        <v>587</v>
      </c>
      <c r="C588" s="86" t="s">
        <v>1336</v>
      </c>
      <c r="D588" s="241">
        <f>COUNTIF($C$1:$C588,C588)</f>
        <v>6</v>
      </c>
      <c r="E588" s="241" t="str">
        <f t="shared" si="29"/>
        <v>Supermarket: shop at (1+ times per month)6</v>
      </c>
      <c r="F588" s="86" t="s">
        <v>1347</v>
      </c>
      <c r="G588" s="242">
        <v>0.35236015325670506</v>
      </c>
      <c r="H588" s="245">
        <v>104.01896708690708</v>
      </c>
    </row>
    <row r="589" spans="1:8">
      <c r="A589" s="86" t="str">
        <v>shopm5</v>
      </c>
      <c r="B589" s="239">
        <v>588</v>
      </c>
      <c r="C589" s="86" t="s">
        <v>1336</v>
      </c>
      <c r="D589" s="241">
        <f>COUNTIF($C$1:$C589,C589)</f>
        <v>7</v>
      </c>
      <c r="E589" s="241" t="str">
        <f t="shared" si="29"/>
        <v>Supermarket: shop at (1+ times per month)7</v>
      </c>
      <c r="F589" s="86" t="s">
        <v>1349</v>
      </c>
      <c r="G589" s="242">
        <v>0.33759003831417622</v>
      </c>
      <c r="H589" s="245">
        <v>77.319307595401625</v>
      </c>
    </row>
    <row r="590" spans="1:8">
      <c r="A590" s="86" t="str">
        <v>shopm6</v>
      </c>
      <c r="B590" s="239">
        <v>589</v>
      </c>
      <c r="C590" s="86" t="s">
        <v>1336</v>
      </c>
      <c r="D590" s="241">
        <f>COUNTIF($C$1:$C590,C590)</f>
        <v>8</v>
      </c>
      <c r="E590" s="241" t="str">
        <f t="shared" si="29"/>
        <v>Supermarket: shop at (1+ times per month)8</v>
      </c>
      <c r="F590" s="86" t="s">
        <v>1303</v>
      </c>
      <c r="G590" s="242">
        <v>0.56819923371647518</v>
      </c>
      <c r="H590" s="245">
        <v>92.984622524131879</v>
      </c>
    </row>
    <row r="591" spans="1:8">
      <c r="A591" s="86" t="str">
        <v>shopm8</v>
      </c>
      <c r="B591" s="239">
        <v>590</v>
      </c>
      <c r="C591" s="86" t="s">
        <v>1336</v>
      </c>
      <c r="D591" s="241">
        <f>COUNTIF($C$1:$C591,C591)</f>
        <v>9</v>
      </c>
      <c r="E591" s="241" t="str">
        <f t="shared" si="29"/>
        <v>Supermarket: shop at (1+ times per month)9</v>
      </c>
      <c r="F591" s="86" t="s">
        <v>1352</v>
      </c>
      <c r="G591" s="242">
        <v>6.650191570881224E-2</v>
      </c>
      <c r="H591" s="245">
        <v>41.133903875384945</v>
      </c>
    </row>
    <row r="592" spans="1:8">
      <c r="A592" s="86" t="str">
        <v>DAILY11</v>
      </c>
      <c r="B592" s="239">
        <v>591</v>
      </c>
      <c r="C592" s="86" t="s">
        <v>1355</v>
      </c>
      <c r="D592" s="241">
        <f>COUNTIF($C$1:$C592,C592)</f>
        <v>1</v>
      </c>
      <c r="E592" s="241" t="str">
        <f t="shared" si="29"/>
        <v>Daily Newspapers1</v>
      </c>
      <c r="F592" s="86" t="s">
        <v>1356</v>
      </c>
      <c r="G592" s="242">
        <v>0.13276628352490422</v>
      </c>
      <c r="H592" s="245">
        <v>139.20440208240089</v>
      </c>
    </row>
    <row r="593" spans="1:8">
      <c r="A593" s="86" t="str">
        <v>DAILY3</v>
      </c>
      <c r="B593" s="239">
        <v>592</v>
      </c>
      <c r="C593" s="86" t="s">
        <v>1355</v>
      </c>
      <c r="D593" s="241">
        <f>COUNTIF($C$1:$C593,C593)</f>
        <v>2</v>
      </c>
      <c r="E593" s="241" t="str">
        <f t="shared" si="29"/>
        <v>Daily Newspapers2</v>
      </c>
      <c r="F593" s="86" t="s">
        <v>1358</v>
      </c>
      <c r="G593" s="242">
        <v>5.3977011494252873E-2</v>
      </c>
      <c r="H593" s="245">
        <v>144.6174206123581</v>
      </c>
    </row>
    <row r="594" spans="1:8">
      <c r="A594" s="86" t="str">
        <v>DAILY4</v>
      </c>
      <c r="B594" s="239">
        <v>593</v>
      </c>
      <c r="C594" s="86" t="s">
        <v>1355</v>
      </c>
      <c r="D594" s="241">
        <f>COUNTIF($C$1:$C594,C594)</f>
        <v>3</v>
      </c>
      <c r="E594" s="241" t="str">
        <f t="shared" si="29"/>
        <v>Daily Newspapers3</v>
      </c>
      <c r="F594" s="86" t="s">
        <v>1360</v>
      </c>
      <c r="G594" s="242">
        <v>1.2471264367816093E-2</v>
      </c>
      <c r="H594" s="245">
        <v>144.37782710401464</v>
      </c>
    </row>
    <row r="595" spans="1:8">
      <c r="A595" s="86" t="str">
        <v>DAILY10</v>
      </c>
      <c r="B595" s="239">
        <v>594</v>
      </c>
      <c r="C595" s="86" t="s">
        <v>1355</v>
      </c>
      <c r="D595" s="241">
        <f>COUNTIF($C$1:$C595,C595)</f>
        <v>4</v>
      </c>
      <c r="E595" s="241" t="str">
        <f t="shared" si="29"/>
        <v>Daily Newspapers4</v>
      </c>
      <c r="F595" s="86" t="s">
        <v>1362</v>
      </c>
      <c r="G595" s="242">
        <v>3.0743295019157093E-2</v>
      </c>
      <c r="H595" s="245">
        <v>168.53658152782592</v>
      </c>
    </row>
    <row r="596" spans="1:8">
      <c r="A596" s="86" t="str">
        <v>DAILY2</v>
      </c>
      <c r="B596" s="239">
        <v>595</v>
      </c>
      <c r="C596" s="86" t="s">
        <v>1355</v>
      </c>
      <c r="D596" s="241">
        <f>COUNTIF($C$1:$C596,C596)</f>
        <v>5</v>
      </c>
      <c r="E596" s="241" t="str">
        <f t="shared" si="29"/>
        <v>Daily Newspapers5</v>
      </c>
      <c r="F596" s="86" t="s">
        <v>1364</v>
      </c>
      <c r="G596" s="242">
        <v>6.1260536398467423E-2</v>
      </c>
      <c r="H596" s="245">
        <v>77.594859540746796</v>
      </c>
    </row>
    <row r="597" spans="1:8">
      <c r="A597" s="86" t="str">
        <v>DAILY1</v>
      </c>
      <c r="B597" s="239">
        <v>596</v>
      </c>
      <c r="C597" s="86" t="s">
        <v>1355</v>
      </c>
      <c r="D597" s="241">
        <f>COUNTIF($C$1:$C597,C597)</f>
        <v>6</v>
      </c>
      <c r="E597" s="241" t="str">
        <f t="shared" si="29"/>
        <v>Daily Newspapers6</v>
      </c>
      <c r="F597" s="86" t="s">
        <v>1366</v>
      </c>
      <c r="G597" s="242">
        <v>1.6731800766283521E-2</v>
      </c>
      <c r="H597" s="245">
        <v>94.151759748137337</v>
      </c>
    </row>
    <row r="598" spans="1:8">
      <c r="A598" s="86" t="str">
        <v>DAILY6</v>
      </c>
      <c r="B598" s="239">
        <v>597</v>
      </c>
      <c r="C598" s="86" t="s">
        <v>1355</v>
      </c>
      <c r="D598" s="241">
        <f>COUNTIF($C$1:$C598,C598)</f>
        <v>7</v>
      </c>
      <c r="E598" s="241" t="str">
        <f t="shared" si="29"/>
        <v>Daily Newspapers7</v>
      </c>
      <c r="F598" s="86" t="s">
        <v>1368</v>
      </c>
      <c r="G598" s="242">
        <v>1.0812260536398468E-2</v>
      </c>
      <c r="H598" s="245">
        <v>42.111975964477949</v>
      </c>
    </row>
    <row r="599" spans="1:8">
      <c r="A599" s="86" t="str">
        <v>DAILY8</v>
      </c>
      <c r="B599" s="239">
        <v>598</v>
      </c>
      <c r="C599" s="86" t="s">
        <v>1355</v>
      </c>
      <c r="D599" s="241">
        <f>COUNTIF($C$1:$C599,C599)</f>
        <v>8</v>
      </c>
      <c r="E599" s="241" t="str">
        <f t="shared" si="29"/>
        <v>Daily Newspapers8</v>
      </c>
      <c r="F599" s="86" t="s">
        <v>1370</v>
      </c>
      <c r="G599" s="242">
        <v>1.375095785440613E-2</v>
      </c>
      <c r="H599" s="245">
        <v>71.507009624914986</v>
      </c>
    </row>
    <row r="600" spans="1:8">
      <c r="A600" s="86" t="str">
        <v>DAILY12</v>
      </c>
      <c r="B600" s="239">
        <v>599</v>
      </c>
      <c r="C600" s="86" t="s">
        <v>1355</v>
      </c>
      <c r="D600" s="241">
        <f>COUNTIF($C$1:$C600,C600)</f>
        <v>9</v>
      </c>
      <c r="E600" s="241" t="str">
        <f t="shared" si="29"/>
        <v>Daily Newspapers9</v>
      </c>
      <c r="F600" s="86" t="s">
        <v>1372</v>
      </c>
      <c r="G600" s="242">
        <v>1.2892720306513408E-2</v>
      </c>
      <c r="H600" s="245">
        <v>43.600319630979904</v>
      </c>
    </row>
    <row r="601" spans="1:8">
      <c r="A601" s="86" t="str">
        <v>MAGBIZEDU</v>
      </c>
      <c r="B601" s="239">
        <v>600</v>
      </c>
      <c r="C601" s="86" t="s">
        <v>1374</v>
      </c>
      <c r="D601" s="241">
        <f>COUNTIF($C$1:$C601,C601)</f>
        <v>1</v>
      </c>
      <c r="E601" s="241" t="str">
        <f t="shared" si="29"/>
        <v>Magazines Read1</v>
      </c>
      <c r="F601" s="86" t="s">
        <v>1375</v>
      </c>
      <c r="G601" s="242">
        <v>2.1022988505747128E-2</v>
      </c>
      <c r="H601" s="245">
        <v>82.972755025678751</v>
      </c>
    </row>
    <row r="602" spans="1:8">
      <c r="A602" s="86" t="str">
        <v>MAGCELEB</v>
      </c>
      <c r="B602" s="239">
        <v>601</v>
      </c>
      <c r="C602" s="86" t="s">
        <v>1374</v>
      </c>
      <c r="D602" s="241">
        <f>COUNTIF($C$1:$C602,C602)</f>
        <v>2</v>
      </c>
      <c r="E602" s="241" t="str">
        <f t="shared" si="29"/>
        <v>Magazines Read2</v>
      </c>
      <c r="F602" s="86" t="s">
        <v>1377</v>
      </c>
      <c r="G602" s="242">
        <v>2.6961685823754793E-2</v>
      </c>
      <c r="H602" s="245">
        <v>117.8536820158874</v>
      </c>
    </row>
    <row r="603" spans="1:8">
      <c r="A603" s="86" t="str">
        <v>MAGFASHION</v>
      </c>
      <c r="B603" s="239">
        <v>602</v>
      </c>
      <c r="C603" s="86" t="s">
        <v>1374</v>
      </c>
      <c r="D603" s="241">
        <f>COUNTIF($C$1:$C603,C603)</f>
        <v>3</v>
      </c>
      <c r="E603" s="241" t="str">
        <f t="shared" si="29"/>
        <v>Magazines Read3</v>
      </c>
      <c r="F603" s="86" t="s">
        <v>1379</v>
      </c>
      <c r="G603" s="242">
        <v>1.5072796934865903E-2</v>
      </c>
      <c r="H603" s="245">
        <v>125.76188681909666</v>
      </c>
    </row>
    <row r="604" spans="1:8">
      <c r="A604" s="86" t="str">
        <v>MAGCOOK</v>
      </c>
      <c r="B604" s="239">
        <v>603</v>
      </c>
      <c r="C604" s="86" t="s">
        <v>1374</v>
      </c>
      <c r="D604" s="241">
        <f>COUNTIF($C$1:$C604,C604)</f>
        <v>4</v>
      </c>
      <c r="E604" s="241" t="str">
        <f t="shared" si="29"/>
        <v>Magazines Read4</v>
      </c>
      <c r="F604" s="86" t="s">
        <v>1381</v>
      </c>
      <c r="G604" s="242">
        <v>7.2969348659003841E-2</v>
      </c>
      <c r="H604" s="245">
        <v>91.99637967930741</v>
      </c>
    </row>
    <row r="605" spans="1:8">
      <c r="A605" s="86" t="str">
        <v>MAGHEALTH</v>
      </c>
      <c r="B605" s="239">
        <v>604</v>
      </c>
      <c r="C605" s="86" t="s">
        <v>1374</v>
      </c>
      <c r="D605" s="241">
        <f>COUNTIF($C$1:$C605,C605)</f>
        <v>5</v>
      </c>
      <c r="E605" s="241" t="str">
        <f t="shared" si="29"/>
        <v>Magazines Read5</v>
      </c>
      <c r="F605" s="86" t="s">
        <v>1383</v>
      </c>
      <c r="G605" s="242">
        <v>2.5551724137931033E-2</v>
      </c>
      <c r="H605" s="245">
        <v>108.43192512146398</v>
      </c>
    </row>
    <row r="606" spans="1:8">
      <c r="A606" s="86" t="str">
        <v>MAGHOME</v>
      </c>
      <c r="B606" s="239">
        <v>605</v>
      </c>
      <c r="C606" s="86" t="s">
        <v>1374</v>
      </c>
      <c r="D606" s="241">
        <f>COUNTIF($C$1:$C606,C606)</f>
        <v>6</v>
      </c>
      <c r="E606" s="241" t="str">
        <f t="shared" si="29"/>
        <v>Magazines Read6</v>
      </c>
      <c r="F606" s="86" t="s">
        <v>1385</v>
      </c>
      <c r="G606" s="242">
        <v>3.6720306513409968E-2</v>
      </c>
      <c r="H606" s="245">
        <v>88.171350989346266</v>
      </c>
    </row>
    <row r="607" spans="1:8">
      <c r="A607" s="86" t="str">
        <v>MAGIT</v>
      </c>
      <c r="B607" s="239">
        <v>606</v>
      </c>
      <c r="C607" s="86" t="s">
        <v>1374</v>
      </c>
      <c r="D607" s="241">
        <f>COUNTIF($C$1:$C607,C607)</f>
        <v>7</v>
      </c>
      <c r="E607" s="241" t="str">
        <f t="shared" si="29"/>
        <v>Magazines Read7</v>
      </c>
      <c r="F607" s="86" t="s">
        <v>1387</v>
      </c>
      <c r="G607" s="242">
        <v>2.6839080459770109E-2</v>
      </c>
      <c r="H607" s="245">
        <v>97.305510489459976</v>
      </c>
    </row>
    <row r="608" spans="1:8">
      <c r="A608" s="86" t="str">
        <v>MAGMENSTYLE</v>
      </c>
      <c r="B608" s="239">
        <v>607</v>
      </c>
      <c r="C608" s="86" t="s">
        <v>1374</v>
      </c>
      <c r="D608" s="241">
        <f>COUNTIF($C$1:$C608,C608)</f>
        <v>8</v>
      </c>
      <c r="E608" s="241" t="str">
        <f t="shared" si="29"/>
        <v>Magazines Read8</v>
      </c>
      <c r="F608" s="86" t="s">
        <v>1389</v>
      </c>
      <c r="G608" s="242">
        <v>3.2298850574712643E-2</v>
      </c>
      <c r="H608" s="245">
        <v>108.16296400873151</v>
      </c>
    </row>
    <row r="609" spans="1:8">
      <c r="A609" s="86" t="str">
        <v>MAGMOTOR</v>
      </c>
      <c r="B609" s="239">
        <v>608</v>
      </c>
      <c r="C609" s="86" t="s">
        <v>1374</v>
      </c>
      <c r="D609" s="241">
        <f>COUNTIF($C$1:$C609,C609)</f>
        <v>9</v>
      </c>
      <c r="E609" s="241" t="str">
        <f t="shared" si="29"/>
        <v>Magazines Read9</v>
      </c>
      <c r="F609" s="86" t="s">
        <v>1391</v>
      </c>
      <c r="G609" s="242">
        <v>2.5532567049808427E-2</v>
      </c>
      <c r="H609" s="245">
        <v>95.526523621084621</v>
      </c>
    </row>
    <row r="610" spans="1:8">
      <c r="A610" s="86" t="str">
        <v>MAGMUSICFILM</v>
      </c>
      <c r="B610" s="239">
        <v>609</v>
      </c>
      <c r="C610" s="86" t="s">
        <v>1374</v>
      </c>
      <c r="D610" s="241">
        <f>COUNTIF($C$1:$C610,C610)</f>
        <v>10</v>
      </c>
      <c r="E610" s="241" t="str">
        <f t="shared" si="29"/>
        <v>Magazines Read10</v>
      </c>
      <c r="F610" s="86" t="s">
        <v>1393</v>
      </c>
      <c r="G610" s="242">
        <v>2.506896551724138E-2</v>
      </c>
      <c r="H610" s="245">
        <v>115.62109628986674</v>
      </c>
    </row>
    <row r="611" spans="1:8">
      <c r="A611" s="86" t="str">
        <v>MAGSPORT</v>
      </c>
      <c r="B611" s="239">
        <v>610</v>
      </c>
      <c r="C611" s="86" t="s">
        <v>1374</v>
      </c>
      <c r="D611" s="241">
        <f>COUNTIF($C$1:$C611,C611)</f>
        <v>11</v>
      </c>
      <c r="E611" s="241" t="str">
        <f t="shared" si="29"/>
        <v>Magazines Read11</v>
      </c>
      <c r="F611" s="86" t="s">
        <v>1395</v>
      </c>
      <c r="G611" s="242">
        <v>2.4340996168582374E-2</v>
      </c>
      <c r="H611" s="245">
        <v>106.43852667874405</v>
      </c>
    </row>
    <row r="612" spans="1:8">
      <c r="A612" s="86" t="str">
        <v>MAGTRAVEL</v>
      </c>
      <c r="B612" s="239">
        <v>611</v>
      </c>
      <c r="C612" s="86" t="s">
        <v>1374</v>
      </c>
      <c r="D612" s="241">
        <f>COUNTIF($C$1:$C612,C612)</f>
        <v>12</v>
      </c>
      <c r="E612" s="241" t="str">
        <f t="shared" si="29"/>
        <v>Magazines Read12</v>
      </c>
      <c r="F612" s="86" t="s">
        <v>1397</v>
      </c>
      <c r="G612" s="242">
        <v>3.789272030651341E-2</v>
      </c>
      <c r="H612" s="245">
        <v>70.221721724518332</v>
      </c>
    </row>
    <row r="613" spans="1:8">
      <c r="A613" s="86" t="str">
        <v>MAGTV</v>
      </c>
      <c r="B613" s="239">
        <v>612</v>
      </c>
      <c r="C613" s="86" t="s">
        <v>1374</v>
      </c>
      <c r="D613" s="241">
        <f>COUNTIF($C$1:$C613,C613)</f>
        <v>13</v>
      </c>
      <c r="E613" s="241" t="str">
        <f t="shared" si="29"/>
        <v>Magazines Read13</v>
      </c>
      <c r="F613" s="86" t="s">
        <v>1399</v>
      </c>
      <c r="G613" s="242">
        <v>0.15768965517241379</v>
      </c>
      <c r="H613" s="245">
        <v>107.74309200246552</v>
      </c>
    </row>
    <row r="614" spans="1:8">
      <c r="A614" s="86" t="str">
        <v>MAGWOMEN</v>
      </c>
      <c r="B614" s="239">
        <v>613</v>
      </c>
      <c r="C614" s="86" t="s">
        <v>1374</v>
      </c>
      <c r="D614" s="241">
        <f>COUNTIF($C$1:$C614,C614)</f>
        <v>14</v>
      </c>
      <c r="E614" s="241" t="str">
        <f t="shared" si="29"/>
        <v>Magazines Read14</v>
      </c>
      <c r="F614" s="86" t="s">
        <v>1401</v>
      </c>
      <c r="G614" s="242">
        <v>0.10881226053639846</v>
      </c>
      <c r="H614" s="245">
        <v>114.00802938983634</v>
      </c>
    </row>
    <row r="615" spans="1:8">
      <c r="A615" s="86" t="str">
        <v>MAGWOMENGLOSS</v>
      </c>
      <c r="B615" s="239">
        <v>614</v>
      </c>
      <c r="C615" s="86" t="s">
        <v>1374</v>
      </c>
      <c r="D615" s="241">
        <f>COUNTIF($C$1:$C615,C615)</f>
        <v>15</v>
      </c>
      <c r="E615" s="241" t="str">
        <f t="shared" si="29"/>
        <v>Magazines Read15</v>
      </c>
      <c r="F615" s="86" t="s">
        <v>1403</v>
      </c>
      <c r="G615" s="242">
        <v>3.4229885057471258E-2</v>
      </c>
      <c r="H615" s="245">
        <v>93.465935574081641</v>
      </c>
    </row>
    <row r="616" spans="1:8">
      <c r="A616" s="86" t="str">
        <v>CHARITY1</v>
      </c>
      <c r="B616" s="239">
        <v>615</v>
      </c>
      <c r="C616" s="86" t="s">
        <v>1405</v>
      </c>
      <c r="D616" s="241">
        <f>COUNTIF($C$1:$C616,C616)</f>
        <v>1</v>
      </c>
      <c r="E616" s="241" t="str">
        <f t="shared" si="29"/>
        <v>Charities1</v>
      </c>
      <c r="F616" s="86" t="s">
        <v>1406</v>
      </c>
      <c r="G616" s="242">
        <v>0.13294636015325667</v>
      </c>
      <c r="H616" s="245">
        <v>95.995782015074553</v>
      </c>
    </row>
    <row r="617" spans="1:8">
      <c r="A617" s="86" t="str">
        <v>CHARITY2</v>
      </c>
      <c r="B617" s="239">
        <v>616</v>
      </c>
      <c r="C617" s="86" t="s">
        <v>1405</v>
      </c>
      <c r="D617" s="241">
        <f>COUNTIF($C$1:$C617,C617)</f>
        <v>2</v>
      </c>
      <c r="E617" s="241" t="str">
        <f t="shared" si="29"/>
        <v>Charities2</v>
      </c>
      <c r="F617" s="86" t="s">
        <v>1408</v>
      </c>
      <c r="G617" s="242">
        <v>0.11370114942528733</v>
      </c>
      <c r="H617" s="245">
        <v>91.098222052771277</v>
      </c>
    </row>
    <row r="618" spans="1:8">
      <c r="A618" s="86" t="str">
        <v>CHARITY3</v>
      </c>
      <c r="B618" s="239">
        <v>617</v>
      </c>
      <c r="C618" s="86" t="s">
        <v>1405</v>
      </c>
      <c r="D618" s="241">
        <f>COUNTIF($C$1:$C618,C618)</f>
        <v>3</v>
      </c>
      <c r="E618" s="241" t="str">
        <f t="shared" si="29"/>
        <v>Charities3</v>
      </c>
      <c r="F618" s="86" t="s">
        <v>1410</v>
      </c>
      <c r="G618" s="242">
        <v>4.270881226053639E-2</v>
      </c>
      <c r="H618" s="245">
        <v>100.56112685961993</v>
      </c>
    </row>
    <row r="619" spans="1:8">
      <c r="A619" s="86" t="str">
        <v>CHARITY5</v>
      </c>
      <c r="B619" s="239">
        <v>618</v>
      </c>
      <c r="C619" s="86" t="s">
        <v>1405</v>
      </c>
      <c r="D619" s="241">
        <f>COUNTIF($C$1:$C619,C619)</f>
        <v>4</v>
      </c>
      <c r="E619" s="241" t="str">
        <f t="shared" si="29"/>
        <v>Charities4</v>
      </c>
      <c r="F619" s="86" t="s">
        <v>1412</v>
      </c>
      <c r="G619" s="242">
        <v>6.104214559386973E-2</v>
      </c>
      <c r="H619" s="245">
        <v>94.553749709420316</v>
      </c>
    </row>
    <row r="620" spans="1:8">
      <c r="A620" s="86" t="str">
        <v>CHARITY7</v>
      </c>
      <c r="B620" s="239">
        <v>619</v>
      </c>
      <c r="C620" s="86" t="s">
        <v>1405</v>
      </c>
      <c r="D620" s="241">
        <f>COUNTIF($C$1:$C620,C620)</f>
        <v>5</v>
      </c>
      <c r="E620" s="241" t="str">
        <f t="shared" si="29"/>
        <v>Charities5</v>
      </c>
      <c r="F620" s="86" t="s">
        <v>1414</v>
      </c>
      <c r="G620" s="242">
        <v>0.21286590038314177</v>
      </c>
      <c r="H620" s="245">
        <v>86.153314641716321</v>
      </c>
    </row>
    <row r="621" spans="1:8">
      <c r="A621" s="86" t="str">
        <v>CHARITY8</v>
      </c>
      <c r="B621" s="239">
        <v>620</v>
      </c>
      <c r="C621" s="86" t="s">
        <v>1405</v>
      </c>
      <c r="D621" s="241">
        <f>COUNTIF($C$1:$C621,C621)</f>
        <v>6</v>
      </c>
      <c r="E621" s="241" t="str">
        <f t="shared" si="29"/>
        <v>Charities6</v>
      </c>
      <c r="F621" s="86" t="s">
        <v>1416</v>
      </c>
      <c r="G621" s="242">
        <v>2.6402298850574709E-2</v>
      </c>
      <c r="H621" s="245">
        <v>69.268049088313774</v>
      </c>
    </row>
    <row r="622" spans="1:8">
      <c r="A622" s="86" t="str">
        <v>CHARITY11</v>
      </c>
      <c r="B622" s="239">
        <v>621</v>
      </c>
      <c r="C622" s="86" t="s">
        <v>1405</v>
      </c>
      <c r="D622" s="241">
        <f>COUNTIF($C$1:$C622,C622)</f>
        <v>7</v>
      </c>
      <c r="E622" s="241" t="str">
        <f t="shared" si="29"/>
        <v>Charities7</v>
      </c>
      <c r="F622" s="86" t="s">
        <v>1418</v>
      </c>
      <c r="G622" s="242">
        <v>0.27143678160919538</v>
      </c>
      <c r="H622" s="245">
        <v>91.965308345382994</v>
      </c>
    </row>
    <row r="623" spans="1:8">
      <c r="A623" s="86" t="str">
        <v>CHARITY13</v>
      </c>
      <c r="B623" s="239">
        <v>622</v>
      </c>
      <c r="C623" s="86" t="s">
        <v>1405</v>
      </c>
      <c r="D623" s="241">
        <f>COUNTIF($C$1:$C623,C623)</f>
        <v>8</v>
      </c>
      <c r="E623" s="241" t="str">
        <f t="shared" si="29"/>
        <v>Charities8</v>
      </c>
      <c r="F623" s="86" t="s">
        <v>1420</v>
      </c>
      <c r="G623" s="242">
        <v>2.7789272030651339E-2</v>
      </c>
      <c r="H623" s="245">
        <v>90.595346479133639</v>
      </c>
    </row>
    <row r="624" spans="1:8">
      <c r="A624" s="86" t="str">
        <v>CHARITY15</v>
      </c>
      <c r="B624" s="239">
        <v>623</v>
      </c>
      <c r="C624" s="86" t="s">
        <v>1405</v>
      </c>
      <c r="D624" s="241">
        <f>COUNTIF($C$1:$C624,C624)</f>
        <v>9</v>
      </c>
      <c r="E624" s="241" t="str">
        <f t="shared" si="29"/>
        <v>Charities9</v>
      </c>
      <c r="F624" s="86" t="s">
        <v>1422</v>
      </c>
      <c r="G624" s="242">
        <v>9.4731800766283514E-2</v>
      </c>
      <c r="H624" s="245">
        <v>100.74418283248696</v>
      </c>
    </row>
    <row r="625" spans="1:8">
      <c r="A625" s="86" t="str">
        <v>CHARITY10</v>
      </c>
      <c r="B625" s="239">
        <v>624</v>
      </c>
      <c r="C625" s="86" t="s">
        <v>1405</v>
      </c>
      <c r="D625" s="241">
        <f>COUNTIF($C$1:$C625,C625)</f>
        <v>10</v>
      </c>
      <c r="E625" s="241" t="str">
        <f t="shared" si="29"/>
        <v>Charities10</v>
      </c>
      <c r="F625" s="86" t="s">
        <v>1424</v>
      </c>
      <c r="G625" s="242">
        <v>0.21373563218390809</v>
      </c>
      <c r="H625" s="245">
        <v>83.279252885048223</v>
      </c>
    </row>
    <row r="626" spans="1:8">
      <c r="A626" s="86" t="str">
        <v>INTERESTS1</v>
      </c>
      <c r="B626" s="239">
        <v>625</v>
      </c>
      <c r="C626" s="86" t="s">
        <v>1426</v>
      </c>
      <c r="D626" s="241">
        <f>COUNTIF($C$1:$C626,C626)</f>
        <v>1</v>
      </c>
      <c r="E626" s="241" t="str">
        <f t="shared" si="29"/>
        <v>Interests &amp; Hobbies1</v>
      </c>
      <c r="F626" s="86" t="s">
        <v>1427</v>
      </c>
      <c r="G626" s="242">
        <v>3.2896551724137933E-2</v>
      </c>
      <c r="H626" s="245">
        <v>116.25561818939853</v>
      </c>
    </row>
    <row r="627" spans="1:8">
      <c r="A627" s="86" t="str">
        <v>INTERESTS4</v>
      </c>
      <c r="B627" s="239">
        <v>626</v>
      </c>
      <c r="C627" s="86" t="s">
        <v>1426</v>
      </c>
      <c r="D627" s="241">
        <f>COUNTIF($C$1:$C627,C627)</f>
        <v>2</v>
      </c>
      <c r="E627" s="241" t="str">
        <f t="shared" si="29"/>
        <v>Interests &amp; Hobbies2</v>
      </c>
      <c r="F627" s="86" t="s">
        <v>1429</v>
      </c>
      <c r="G627" s="242">
        <v>0.14468199233716475</v>
      </c>
      <c r="H627" s="245">
        <v>81.888397032749822</v>
      </c>
    </row>
    <row r="628" spans="1:8">
      <c r="A628" s="86" t="str">
        <v>INTERESTS5</v>
      </c>
      <c r="B628" s="239">
        <v>627</v>
      </c>
      <c r="C628" s="86" t="s">
        <v>1426</v>
      </c>
      <c r="D628" s="241">
        <f>COUNTIF($C$1:$C628,C628)</f>
        <v>3</v>
      </c>
      <c r="E628" s="241" t="str">
        <f t="shared" si="29"/>
        <v>Interests &amp; Hobbies3</v>
      </c>
      <c r="F628" s="86" t="s">
        <v>1431</v>
      </c>
      <c r="G628" s="242">
        <v>0.27575862068965518</v>
      </c>
      <c r="H628" s="245">
        <v>93.522205393720824</v>
      </c>
    </row>
    <row r="629" spans="1:8">
      <c r="A629" s="86" t="str">
        <v>INTERESTS6</v>
      </c>
      <c r="B629" s="239">
        <v>628</v>
      </c>
      <c r="C629" s="86" t="s">
        <v>1426</v>
      </c>
      <c r="D629" s="241">
        <f>COUNTIF($C$1:$C629,C629)</f>
        <v>4</v>
      </c>
      <c r="E629" s="241" t="str">
        <f t="shared" si="29"/>
        <v>Interests &amp; Hobbies4</v>
      </c>
      <c r="F629" s="86" t="s">
        <v>1433</v>
      </c>
      <c r="G629" s="242">
        <v>0.33417624521072797</v>
      </c>
      <c r="H629" s="245">
        <v>92.165076180029331</v>
      </c>
    </row>
    <row r="630" spans="1:8">
      <c r="A630" s="86" t="str">
        <v>INTERESTS9</v>
      </c>
      <c r="B630" s="239">
        <v>629</v>
      </c>
      <c r="C630" s="86" t="s">
        <v>1426</v>
      </c>
      <c r="D630" s="241">
        <f>COUNTIF($C$1:$C630,C630)</f>
        <v>5</v>
      </c>
      <c r="E630" s="241" t="str">
        <f t="shared" si="29"/>
        <v>Interests &amp; Hobbies5</v>
      </c>
      <c r="F630" s="86" t="s">
        <v>1435</v>
      </c>
      <c r="G630" s="242">
        <v>0.22683908045977016</v>
      </c>
      <c r="H630" s="245">
        <v>93.728478612707136</v>
      </c>
    </row>
    <row r="631" spans="1:8">
      <c r="A631" s="86" t="str">
        <v>INTERESTS55</v>
      </c>
      <c r="B631" s="239">
        <v>630</v>
      </c>
      <c r="C631" s="86" t="s">
        <v>1426</v>
      </c>
      <c r="D631" s="241">
        <f>COUNTIF($C$1:$C631,C631)</f>
        <v>6</v>
      </c>
      <c r="E631" s="241" t="str">
        <f t="shared" si="29"/>
        <v>Interests &amp; Hobbies6</v>
      </c>
      <c r="F631" s="86" t="s">
        <v>1437</v>
      </c>
      <c r="G631" s="242">
        <v>0.1842528735632184</v>
      </c>
      <c r="H631" s="245">
        <v>90.701537656765026</v>
      </c>
    </row>
    <row r="632" spans="1:8">
      <c r="A632" s="86" t="str">
        <v>INTERESTS10</v>
      </c>
      <c r="B632" s="239">
        <v>631</v>
      </c>
      <c r="C632" s="86" t="s">
        <v>1426</v>
      </c>
      <c r="D632" s="241">
        <f>COUNTIF($C$1:$C632,C632)</f>
        <v>7</v>
      </c>
      <c r="E632" s="241" t="str">
        <f t="shared" si="29"/>
        <v>Interests &amp; Hobbies7</v>
      </c>
      <c r="F632" s="86" t="s">
        <v>1439</v>
      </c>
      <c r="G632" s="242">
        <v>0.38836015325670498</v>
      </c>
      <c r="H632" s="245">
        <v>87.50504238724686</v>
      </c>
    </row>
    <row r="633" spans="1:8">
      <c r="A633" s="86" t="str">
        <v>INTERESTS12</v>
      </c>
      <c r="B633" s="239">
        <v>632</v>
      </c>
      <c r="C633" s="86" t="s">
        <v>1426</v>
      </c>
      <c r="D633" s="241">
        <f>COUNTIF($C$1:$C633,C633)</f>
        <v>8</v>
      </c>
      <c r="E633" s="241" t="str">
        <f t="shared" si="29"/>
        <v>Interests &amp; Hobbies8</v>
      </c>
      <c r="F633" s="86" t="s">
        <v>1441</v>
      </c>
      <c r="G633" s="242">
        <v>0.28540229885057472</v>
      </c>
      <c r="H633" s="245">
        <v>84.539031897847778</v>
      </c>
    </row>
    <row r="634" spans="1:8">
      <c r="A634" s="86" t="str">
        <v>INTERESTS17</v>
      </c>
      <c r="B634" s="239">
        <v>633</v>
      </c>
      <c r="C634" s="86" t="s">
        <v>1426</v>
      </c>
      <c r="D634" s="241">
        <f>COUNTIF($C$1:$C634,C634)</f>
        <v>9</v>
      </c>
      <c r="E634" s="241" t="str">
        <f t="shared" si="29"/>
        <v>Interests &amp; Hobbies9</v>
      </c>
      <c r="F634" s="86" t="s">
        <v>1443</v>
      </c>
      <c r="G634" s="242">
        <v>0.33126436781609192</v>
      </c>
      <c r="H634" s="245">
        <v>88.463257619801425</v>
      </c>
    </row>
    <row r="635" spans="1:8">
      <c r="A635" s="86" t="str">
        <v>INTERESTS43</v>
      </c>
      <c r="B635" s="239">
        <v>634</v>
      </c>
      <c r="C635" s="86" t="s">
        <v>1426</v>
      </c>
      <c r="D635" s="241">
        <f>COUNTIF($C$1:$C635,C635)</f>
        <v>10</v>
      </c>
      <c r="E635" s="241" t="str">
        <f t="shared" si="29"/>
        <v>Interests &amp; Hobbies10</v>
      </c>
      <c r="F635" s="86" t="s">
        <v>1445</v>
      </c>
      <c r="G635" s="242">
        <v>8.8398467432950198E-2</v>
      </c>
      <c r="H635" s="245">
        <v>128.43547829159834</v>
      </c>
    </row>
    <row r="636" spans="1:8">
      <c r="A636" s="86" t="str">
        <v>INTERESTS18</v>
      </c>
      <c r="B636" s="239">
        <v>635</v>
      </c>
      <c r="C636" s="86" t="s">
        <v>1426</v>
      </c>
      <c r="D636" s="241">
        <f>COUNTIF($C$1:$C636,C636)</f>
        <v>11</v>
      </c>
      <c r="E636" s="241" t="str">
        <f t="shared" si="29"/>
        <v>Interests &amp; Hobbies11</v>
      </c>
      <c r="F636" s="86" t="s">
        <v>1447</v>
      </c>
      <c r="G636" s="242">
        <v>0.32681226053639845</v>
      </c>
      <c r="H636" s="245">
        <v>95.530972820871682</v>
      </c>
    </row>
    <row r="637" spans="1:8">
      <c r="A637" s="86" t="str">
        <v>INTERESTS19</v>
      </c>
      <c r="B637" s="239">
        <v>636</v>
      </c>
      <c r="C637" s="86" t="s">
        <v>1426</v>
      </c>
      <c r="D637" s="241">
        <f>COUNTIF($C$1:$C637,C637)</f>
        <v>12</v>
      </c>
      <c r="E637" s="241" t="str">
        <f t="shared" si="29"/>
        <v>Interests &amp; Hobbies12</v>
      </c>
      <c r="F637" s="86" t="s">
        <v>1449</v>
      </c>
      <c r="G637" s="242">
        <v>1.8383141762452104E-2</v>
      </c>
      <c r="H637" s="245">
        <v>60.815308408912941</v>
      </c>
    </row>
    <row r="638" spans="1:8">
      <c r="A638" s="86" t="str">
        <v>INTERESTS44</v>
      </c>
      <c r="B638" s="239">
        <v>637</v>
      </c>
      <c r="C638" s="86" t="s">
        <v>1426</v>
      </c>
      <c r="D638" s="241">
        <f>COUNTIF($C$1:$C638,C638)</f>
        <v>13</v>
      </c>
      <c r="E638" s="241" t="str">
        <f t="shared" si="29"/>
        <v>Interests &amp; Hobbies13</v>
      </c>
      <c r="F638" s="86" t="s">
        <v>1451</v>
      </c>
      <c r="G638" s="242">
        <v>0.32184674329501917</v>
      </c>
      <c r="H638" s="245">
        <v>85.729502700115944</v>
      </c>
    </row>
    <row r="639" spans="1:8">
      <c r="A639" s="86" t="str">
        <v>INTERESTS21</v>
      </c>
      <c r="B639" s="239">
        <v>638</v>
      </c>
      <c r="C639" s="86" t="s">
        <v>1426</v>
      </c>
      <c r="D639" s="241">
        <f>COUNTIF($C$1:$C639,C639)</f>
        <v>14</v>
      </c>
      <c r="E639" s="241" t="str">
        <f t="shared" si="29"/>
        <v>Interests &amp; Hobbies14</v>
      </c>
      <c r="F639" s="86" t="s">
        <v>1453</v>
      </c>
      <c r="G639" s="242">
        <v>0.15495402298850572</v>
      </c>
      <c r="H639" s="245">
        <v>79.22328485675672</v>
      </c>
    </row>
    <row r="640" spans="1:8">
      <c r="A640" s="86" t="str">
        <v>INTERESTS47</v>
      </c>
      <c r="B640" s="239">
        <v>639</v>
      </c>
      <c r="C640" s="86" t="s">
        <v>1426</v>
      </c>
      <c r="D640" s="241">
        <f>COUNTIF($C$1:$C640,C640)</f>
        <v>15</v>
      </c>
      <c r="E640" s="241" t="str">
        <f t="shared" si="29"/>
        <v>Interests &amp; Hobbies15</v>
      </c>
      <c r="F640" s="86" t="s">
        <v>1455</v>
      </c>
      <c r="G640" s="242">
        <v>4.2819923371647514E-2</v>
      </c>
      <c r="H640" s="245">
        <v>83.379967573554239</v>
      </c>
    </row>
    <row r="641" spans="1:8">
      <c r="A641" s="86" t="str">
        <v>INTERESTS48</v>
      </c>
      <c r="B641" s="239">
        <v>640</v>
      </c>
      <c r="C641" s="86" t="s">
        <v>1426</v>
      </c>
      <c r="D641" s="241">
        <f>COUNTIF($C$1:$C641,C641)</f>
        <v>16</v>
      </c>
      <c r="E641" s="241" t="str">
        <f t="shared" si="29"/>
        <v>Interests &amp; Hobbies16</v>
      </c>
      <c r="F641" s="86" t="s">
        <v>1457</v>
      </c>
      <c r="G641" s="242">
        <v>0.49231034482758629</v>
      </c>
      <c r="H641" s="245">
        <v>103.67796238121478</v>
      </c>
    </row>
    <row r="642" spans="1:8">
      <c r="A642" s="86" t="str">
        <v>INTERESTS28</v>
      </c>
      <c r="B642" s="239">
        <v>641</v>
      </c>
      <c r="C642" s="86" t="s">
        <v>1426</v>
      </c>
      <c r="D642" s="241">
        <f>COUNTIF($C$1:$C642,C642)</f>
        <v>17</v>
      </c>
      <c r="E642" s="241" t="str">
        <f t="shared" si="29"/>
        <v>Interests &amp; Hobbies17</v>
      </c>
      <c r="F642" s="86" t="s">
        <v>1459</v>
      </c>
      <c r="G642" s="242">
        <v>0.31946743295019153</v>
      </c>
      <c r="H642" s="245">
        <v>88.263676543432879</v>
      </c>
    </row>
    <row r="643" spans="1:8">
      <c r="A643" s="86" t="str">
        <v>INTERESTS29</v>
      </c>
      <c r="B643" s="239">
        <v>642</v>
      </c>
      <c r="C643" s="86" t="s">
        <v>1426</v>
      </c>
      <c r="D643" s="241">
        <f>COUNTIF($C$1:$C643,C643)</f>
        <v>18</v>
      </c>
      <c r="E643" s="241" t="str">
        <f t="shared" ref="E643:E706" si="30">C643&amp;D643</f>
        <v>Interests &amp; Hobbies18</v>
      </c>
      <c r="F643" s="86" t="s">
        <v>1461</v>
      </c>
      <c r="G643" s="242">
        <v>0.41919540229885066</v>
      </c>
      <c r="H643" s="245">
        <v>99.55732832014553</v>
      </c>
    </row>
    <row r="644" spans="1:8">
      <c r="A644" s="86" t="str">
        <v>INTERESTS51</v>
      </c>
      <c r="B644" s="239">
        <v>643</v>
      </c>
      <c r="C644" s="86" t="s">
        <v>1426</v>
      </c>
      <c r="D644" s="241">
        <f>COUNTIF($C$1:$C644,C644)</f>
        <v>19</v>
      </c>
      <c r="E644" s="241" t="str">
        <f t="shared" si="30"/>
        <v>Interests &amp; Hobbies19</v>
      </c>
      <c r="F644" s="86" t="s">
        <v>1399</v>
      </c>
      <c r="G644" s="242">
        <v>0.53078160919540229</v>
      </c>
      <c r="H644" s="245">
        <v>103.74161245091761</v>
      </c>
    </row>
    <row r="645" spans="1:8">
      <c r="A645" s="86" t="str">
        <v>INTERESTS52</v>
      </c>
      <c r="B645" s="239">
        <v>644</v>
      </c>
      <c r="C645" s="86" t="s">
        <v>1426</v>
      </c>
      <c r="D645" s="241">
        <f>COUNTIF($C$1:$C645,C645)</f>
        <v>20</v>
      </c>
      <c r="E645" s="241" t="str">
        <f t="shared" si="30"/>
        <v>Interests &amp; Hobbies20</v>
      </c>
      <c r="F645" s="86" t="s">
        <v>1464</v>
      </c>
      <c r="G645" s="242">
        <v>0.15835632183908044</v>
      </c>
      <c r="H645" s="245">
        <v>90.905331744328137</v>
      </c>
    </row>
    <row r="646" spans="1:8">
      <c r="A646" s="86" t="str">
        <v>holdest6</v>
      </c>
      <c r="B646" s="239">
        <v>645</v>
      </c>
      <c r="C646" s="86" t="s">
        <v>1466</v>
      </c>
      <c r="D646" s="241">
        <f>COUNTIF($C$1:$C646,C646)</f>
        <v>1</v>
      </c>
      <c r="E646" s="241" t="str">
        <f t="shared" si="30"/>
        <v>Holiday Destination/Type1</v>
      </c>
      <c r="F646" s="86" t="s">
        <v>1467</v>
      </c>
      <c r="G646" s="242">
        <v>0.55633716475095796</v>
      </c>
      <c r="H646" s="245">
        <v>96.176709087854732</v>
      </c>
    </row>
    <row r="647" spans="1:8">
      <c r="A647" s="86" t="str">
        <v>holdest1</v>
      </c>
      <c r="B647" s="239">
        <v>646</v>
      </c>
      <c r="C647" s="86" t="s">
        <v>1466</v>
      </c>
      <c r="D647" s="241">
        <f>COUNTIF($C$1:$C647,C647)</f>
        <v>2</v>
      </c>
      <c r="E647" s="241" t="str">
        <f t="shared" si="30"/>
        <v>Holiday Destination/Type2</v>
      </c>
      <c r="F647" s="86" t="s">
        <v>1469</v>
      </c>
      <c r="G647" s="242">
        <v>3.9459770114942526E-2</v>
      </c>
      <c r="H647" s="245">
        <v>91.87868330866084</v>
      </c>
    </row>
    <row r="648" spans="1:8">
      <c r="A648" s="86" t="str">
        <v>holdest2</v>
      </c>
      <c r="B648" s="239">
        <v>647</v>
      </c>
      <c r="C648" s="86" t="s">
        <v>1466</v>
      </c>
      <c r="D648" s="241">
        <f>COUNTIF($C$1:$C648,C648)</f>
        <v>3</v>
      </c>
      <c r="E648" s="241" t="str">
        <f t="shared" si="30"/>
        <v>Holiday Destination/Type3</v>
      </c>
      <c r="F648" s="86" t="s">
        <v>1471</v>
      </c>
      <c r="G648" s="242">
        <v>8.1026819923371643E-2</v>
      </c>
      <c r="H648" s="245">
        <v>79.375343297274966</v>
      </c>
    </row>
    <row r="649" spans="1:8">
      <c r="A649" s="86" t="str">
        <v>holdest3</v>
      </c>
      <c r="B649" s="239">
        <v>648</v>
      </c>
      <c r="C649" s="86" t="s">
        <v>1466</v>
      </c>
      <c r="D649" s="241">
        <f>COUNTIF($C$1:$C649,C649)</f>
        <v>4</v>
      </c>
      <c r="E649" s="241" t="str">
        <f t="shared" si="30"/>
        <v>Holiday Destination/Type4</v>
      </c>
      <c r="F649" s="86" t="s">
        <v>1473</v>
      </c>
      <c r="G649" s="242">
        <v>6.9463601532567037E-3</v>
      </c>
      <c r="H649" s="245">
        <v>63.457980012188578</v>
      </c>
    </row>
    <row r="650" spans="1:8">
      <c r="A650" s="86" t="str">
        <v>holdest4</v>
      </c>
      <c r="B650" s="239">
        <v>649</v>
      </c>
      <c r="C650" s="86" t="s">
        <v>1466</v>
      </c>
      <c r="D650" s="241">
        <f>COUNTIF($C$1:$C650,C650)</f>
        <v>5</v>
      </c>
      <c r="E650" s="241" t="str">
        <f t="shared" si="30"/>
        <v>Holiday Destination/Type5</v>
      </c>
      <c r="F650" s="86" t="s">
        <v>1475</v>
      </c>
      <c r="G650" s="242">
        <v>1.3444444444444446E-2</v>
      </c>
      <c r="H650" s="245">
        <v>72.99399150235071</v>
      </c>
    </row>
    <row r="651" spans="1:8">
      <c r="A651" s="86" t="str">
        <v>holdest5</v>
      </c>
      <c r="B651" s="239">
        <v>650</v>
      </c>
      <c r="C651" s="86" t="s">
        <v>1466</v>
      </c>
      <c r="D651" s="241">
        <f>COUNTIF($C$1:$C651,C651)</f>
        <v>6</v>
      </c>
      <c r="E651" s="241" t="str">
        <f t="shared" si="30"/>
        <v>Holiday Destination/Type6</v>
      </c>
      <c r="F651" s="86" t="s">
        <v>1477</v>
      </c>
      <c r="G651" s="242">
        <v>0.3040191570881226</v>
      </c>
      <c r="H651" s="245">
        <v>85.099299942525192</v>
      </c>
    </row>
    <row r="652" spans="1:8">
      <c r="A652" s="86" t="str">
        <v>holdest7</v>
      </c>
      <c r="B652" s="239">
        <v>651</v>
      </c>
      <c r="C652" s="86" t="s">
        <v>1466</v>
      </c>
      <c r="D652" s="241">
        <f>COUNTIF($C$1:$C652,C652)</f>
        <v>7</v>
      </c>
      <c r="E652" s="241" t="str">
        <f t="shared" si="30"/>
        <v>Holiday Destination/Type7</v>
      </c>
      <c r="F652" s="86" t="s">
        <v>1479</v>
      </c>
      <c r="G652" s="242">
        <v>0.19720689655172413</v>
      </c>
      <c r="H652" s="245">
        <v>89.244592245157577</v>
      </c>
    </row>
    <row r="653" spans="1:8">
      <c r="A653" s="86" t="str">
        <v>holdest8</v>
      </c>
      <c r="B653" s="239">
        <v>652</v>
      </c>
      <c r="C653" s="86" t="s">
        <v>1466</v>
      </c>
      <c r="D653" s="241">
        <f>COUNTIF($C$1:$C653,C653)</f>
        <v>8</v>
      </c>
      <c r="E653" s="241" t="str">
        <f t="shared" si="30"/>
        <v>Holiday Destination/Type8</v>
      </c>
      <c r="F653" s="86" t="s">
        <v>1481</v>
      </c>
      <c r="G653" s="242">
        <v>5.0344827586206897E-2</v>
      </c>
      <c r="H653" s="245">
        <v>68.598300981700419</v>
      </c>
    </row>
    <row r="654" spans="1:8">
      <c r="A654" s="86" t="str">
        <v>holtype1</v>
      </c>
      <c r="B654" s="239">
        <v>653</v>
      </c>
      <c r="C654" s="86" t="s">
        <v>1466</v>
      </c>
      <c r="D654" s="241">
        <f>COUNTIF($C$1:$C654,C654)</f>
        <v>9</v>
      </c>
      <c r="E654" s="241" t="str">
        <f t="shared" si="30"/>
        <v>Holiday Destination/Type9</v>
      </c>
      <c r="F654" s="86" t="s">
        <v>1483</v>
      </c>
      <c r="G654" s="242">
        <v>0.19099616858237548</v>
      </c>
      <c r="H654" s="245">
        <v>84.711130165300446</v>
      </c>
    </row>
    <row r="655" spans="1:8">
      <c r="A655" s="86" t="str">
        <v>holtype3</v>
      </c>
      <c r="B655" s="239">
        <v>654</v>
      </c>
      <c r="C655" s="86" t="s">
        <v>1466</v>
      </c>
      <c r="D655" s="241">
        <f>COUNTIF($C$1:$C655,C655)</f>
        <v>10</v>
      </c>
      <c r="E655" s="241" t="str">
        <f t="shared" si="30"/>
        <v>Holiday Destination/Type10</v>
      </c>
      <c r="F655" s="86" t="s">
        <v>1485</v>
      </c>
      <c r="G655" s="242">
        <v>2.0095785440613027E-2</v>
      </c>
      <c r="H655" s="245">
        <v>66.403448155126625</v>
      </c>
    </row>
    <row r="656" spans="1:8">
      <c r="A656" s="86" t="str">
        <v>holtype4</v>
      </c>
      <c r="B656" s="239">
        <v>655</v>
      </c>
      <c r="C656" s="86" t="s">
        <v>1466</v>
      </c>
      <c r="D656" s="241">
        <f>COUNTIF($C$1:$C656,C656)</f>
        <v>11</v>
      </c>
      <c r="E656" s="241" t="str">
        <f t="shared" si="30"/>
        <v>Holiday Destination/Type11</v>
      </c>
      <c r="F656" s="86" t="s">
        <v>1487</v>
      </c>
      <c r="G656" s="242">
        <v>0.19344061302681992</v>
      </c>
      <c r="H656" s="245">
        <v>96.50623981877699</v>
      </c>
    </row>
    <row r="657" spans="1:8">
      <c r="A657" s="86" t="str">
        <v>holtype6</v>
      </c>
      <c r="B657" s="239">
        <v>656</v>
      </c>
      <c r="C657" s="86" t="s">
        <v>1466</v>
      </c>
      <c r="D657" s="241">
        <f>COUNTIF($C$1:$C657,C657)</f>
        <v>12</v>
      </c>
      <c r="E657" s="241" t="str">
        <f t="shared" si="30"/>
        <v>Holiday Destination/Type12</v>
      </c>
      <c r="F657" s="86" t="s">
        <v>1489</v>
      </c>
      <c r="G657" s="242">
        <v>0.10680076628352493</v>
      </c>
      <c r="H657" s="245">
        <v>73.822540908303054</v>
      </c>
    </row>
    <row r="658" spans="1:8">
      <c r="A658" s="86" t="str">
        <v>car_enqc_app</v>
      </c>
      <c r="B658" s="239">
        <v>657</v>
      </c>
      <c r="C658" s="86" t="s">
        <v>1492</v>
      </c>
      <c r="D658" s="241">
        <f>COUNTIF($C$1:$C658,C658)</f>
        <v>1</v>
      </c>
      <c r="E658" s="241" t="str">
        <f t="shared" si="30"/>
        <v>Make enquiry on car dealership or manufacturer1</v>
      </c>
      <c r="F658" s="86" t="s">
        <v>1493</v>
      </c>
      <c r="G658" s="242">
        <v>0.1631992337164751</v>
      </c>
      <c r="H658" s="245">
        <v>112.93519552586852</v>
      </c>
    </row>
    <row r="659" spans="1:8">
      <c r="A659" s="86" t="str">
        <v>car_enqc_call</v>
      </c>
      <c r="B659" s="239">
        <v>658</v>
      </c>
      <c r="C659" s="86" t="s">
        <v>1492</v>
      </c>
      <c r="D659" s="241">
        <f>COUNTIF($C$1:$C659,C659)</f>
        <v>2</v>
      </c>
      <c r="E659" s="241" t="str">
        <f t="shared" si="30"/>
        <v>Make enquiry on car dealership or manufacturer2</v>
      </c>
      <c r="F659" s="86" t="s">
        <v>1495</v>
      </c>
      <c r="G659" s="242">
        <v>0.44414176245210735</v>
      </c>
      <c r="H659" s="245">
        <v>95.736541432626325</v>
      </c>
    </row>
    <row r="660" spans="1:8">
      <c r="A660" s="86" t="str">
        <v>car_enqc_email</v>
      </c>
      <c r="B660" s="239">
        <v>659</v>
      </c>
      <c r="C660" s="86" t="s">
        <v>1492</v>
      </c>
      <c r="D660" s="241">
        <f>COUNTIF($C$1:$C660,C660)</f>
        <v>3</v>
      </c>
      <c r="E660" s="241" t="str">
        <f t="shared" si="30"/>
        <v>Make enquiry on car dealership or manufacturer3</v>
      </c>
      <c r="F660" s="86" t="s">
        <v>1050</v>
      </c>
      <c r="G660" s="242">
        <v>0.3334636015325671</v>
      </c>
      <c r="H660" s="245">
        <v>102.15504486740583</v>
      </c>
    </row>
    <row r="661" spans="1:8">
      <c r="A661" s="86" t="str">
        <v>car_enqc_f2f</v>
      </c>
      <c r="B661" s="239">
        <v>660</v>
      </c>
      <c r="C661" s="86" t="s">
        <v>1492</v>
      </c>
      <c r="D661" s="241">
        <f>COUNTIF($C$1:$C661,C661)</f>
        <v>4</v>
      </c>
      <c r="E661" s="241" t="str">
        <f t="shared" si="30"/>
        <v>Make enquiry on car dealership or manufacturer4</v>
      </c>
      <c r="F661" s="86" t="s">
        <v>1498</v>
      </c>
      <c r="G661" s="242">
        <v>0.51665900383141761</v>
      </c>
      <c r="H661" s="245">
        <v>99.196631514397822</v>
      </c>
    </row>
    <row r="662" spans="1:8">
      <c r="A662" s="86" t="str">
        <v>car_enqc_mail</v>
      </c>
      <c r="B662" s="239">
        <v>661</v>
      </c>
      <c r="C662" s="86" t="s">
        <v>1492</v>
      </c>
      <c r="D662" s="241">
        <f>COUNTIF($C$1:$C662,C662)</f>
        <v>5</v>
      </c>
      <c r="E662" s="241" t="str">
        <f t="shared" si="30"/>
        <v>Make enquiry on car dealership or manufacturer5</v>
      </c>
      <c r="F662" s="86" t="s">
        <v>1500</v>
      </c>
      <c r="G662" s="242">
        <v>0.12732183908045977</v>
      </c>
      <c r="H662" s="245">
        <v>105.78031138675273</v>
      </c>
    </row>
    <row r="663" spans="1:8">
      <c r="A663" s="86" t="str">
        <v>car_enqc_txt</v>
      </c>
      <c r="B663" s="239">
        <v>662</v>
      </c>
      <c r="C663" s="86" t="s">
        <v>1492</v>
      </c>
      <c r="D663" s="241">
        <f>COUNTIF($C$1:$C663,C663)</f>
        <v>6</v>
      </c>
      <c r="E663" s="241" t="str">
        <f t="shared" si="30"/>
        <v>Make enquiry on car dealership or manufacturer6</v>
      </c>
      <c r="F663" s="86" t="s">
        <v>1502</v>
      </c>
      <c r="G663" s="242">
        <v>0.10025287356321839</v>
      </c>
      <c r="H663" s="245">
        <v>110.6630317394384</v>
      </c>
    </row>
    <row r="664" spans="1:8">
      <c r="A664" s="86" t="str">
        <v>car_enqc_web</v>
      </c>
      <c r="B664" s="239">
        <v>663</v>
      </c>
      <c r="C664" s="86" t="s">
        <v>1492</v>
      </c>
      <c r="D664" s="241">
        <f>COUNTIF($C$1:$C664,C664)</f>
        <v>7</v>
      </c>
      <c r="E664" s="241" t="str">
        <f t="shared" si="30"/>
        <v>Make enquiry on car dealership or manufacturer7</v>
      </c>
      <c r="F664" s="86" t="s">
        <v>1504</v>
      </c>
      <c r="G664" s="242">
        <v>0.23965900383141761</v>
      </c>
      <c r="H664" s="245">
        <v>100.7997356561025</v>
      </c>
    </row>
    <row r="665" spans="1:8">
      <c r="A665" s="86" t="str">
        <v>car_sub_app</v>
      </c>
      <c r="B665" s="239">
        <v>664</v>
      </c>
      <c r="C665" s="86" t="s">
        <v>1506</v>
      </c>
      <c r="D665" s="241">
        <f>COUNTIF($C$1:$C665,C665)</f>
        <v>1</v>
      </c>
      <c r="E665" s="241" t="str">
        <f t="shared" si="30"/>
        <v>Submit info to cars dealership or manufacturer1</v>
      </c>
      <c r="F665" s="86" t="s">
        <v>1493</v>
      </c>
      <c r="G665" s="242">
        <v>0.19740613026819923</v>
      </c>
      <c r="H665" s="245">
        <v>118.44938714946396</v>
      </c>
    </row>
    <row r="666" spans="1:8">
      <c r="A666" s="86" t="str">
        <v>car_sub_call</v>
      </c>
      <c r="B666" s="239">
        <v>665</v>
      </c>
      <c r="C666" s="86" t="s">
        <v>1506</v>
      </c>
      <c r="D666" s="241">
        <f>COUNTIF($C$1:$C666,C666)</f>
        <v>2</v>
      </c>
      <c r="E666" s="241" t="str">
        <f t="shared" si="30"/>
        <v>Submit info to cars dealership or manufacturer2</v>
      </c>
      <c r="F666" s="86" t="s">
        <v>1495</v>
      </c>
      <c r="G666" s="242">
        <v>0.42179310344827592</v>
      </c>
      <c r="H666" s="245">
        <v>99.394438218822572</v>
      </c>
    </row>
    <row r="667" spans="1:8">
      <c r="A667" s="86" t="str">
        <v>car_sub_email</v>
      </c>
      <c r="B667" s="239">
        <v>666</v>
      </c>
      <c r="C667" s="86" t="s">
        <v>1506</v>
      </c>
      <c r="D667" s="241">
        <f>COUNTIF($C$1:$C667,C667)</f>
        <v>3</v>
      </c>
      <c r="E667" s="241" t="str">
        <f t="shared" si="30"/>
        <v>Submit info to cars dealership or manufacturer3</v>
      </c>
      <c r="F667" s="86" t="s">
        <v>1050</v>
      </c>
      <c r="G667" s="242">
        <v>0.29954789272030646</v>
      </c>
      <c r="H667" s="245">
        <v>100.11019666341161</v>
      </c>
    </row>
    <row r="668" spans="1:8">
      <c r="A668" s="86" t="str">
        <v>car_sub_f2f</v>
      </c>
      <c r="B668" s="239">
        <v>667</v>
      </c>
      <c r="C668" s="86" t="s">
        <v>1506</v>
      </c>
      <c r="D668" s="241">
        <f>COUNTIF($C$1:$C668,C668)</f>
        <v>4</v>
      </c>
      <c r="E668" s="241" t="str">
        <f t="shared" si="30"/>
        <v>Submit info to cars dealership or manufacturer4</v>
      </c>
      <c r="F668" s="86" t="s">
        <v>1498</v>
      </c>
      <c r="G668" s="242">
        <v>0.50121839080459762</v>
      </c>
      <c r="H668" s="245">
        <v>100.88925532507096</v>
      </c>
    </row>
    <row r="669" spans="1:8">
      <c r="A669" s="86" t="str">
        <v>car_sub_mail</v>
      </c>
      <c r="B669" s="239">
        <v>668</v>
      </c>
      <c r="C669" s="86" t="s">
        <v>1506</v>
      </c>
      <c r="D669" s="241">
        <f>COUNTIF($C$1:$C669,C669)</f>
        <v>5</v>
      </c>
      <c r="E669" s="241" t="str">
        <f t="shared" si="30"/>
        <v>Submit info to cars dealership or manufacturer5</v>
      </c>
      <c r="F669" s="86" t="s">
        <v>1500</v>
      </c>
      <c r="G669" s="242">
        <v>9.2340996168582379E-2</v>
      </c>
      <c r="H669" s="245">
        <v>103.73697774494968</v>
      </c>
    </row>
    <row r="670" spans="1:8">
      <c r="A670" s="86" t="str">
        <v>car_sub_txt</v>
      </c>
      <c r="B670" s="239">
        <v>669</v>
      </c>
      <c r="C670" s="86" t="s">
        <v>1506</v>
      </c>
      <c r="D670" s="241">
        <f>COUNTIF($C$1:$C670,C670)</f>
        <v>6</v>
      </c>
      <c r="E670" s="241" t="str">
        <f t="shared" si="30"/>
        <v>Submit info to cars dealership or manufacturer6</v>
      </c>
      <c r="F670" s="86" t="s">
        <v>1502</v>
      </c>
      <c r="G670" s="242">
        <v>0.12358237547892721</v>
      </c>
      <c r="H670" s="245">
        <v>118.43137933015619</v>
      </c>
    </row>
    <row r="671" spans="1:8">
      <c r="A671" s="86" t="str">
        <v>car_sub_web</v>
      </c>
      <c r="B671" s="239">
        <v>670</v>
      </c>
      <c r="C671" s="86" t="s">
        <v>1506</v>
      </c>
      <c r="D671" s="241">
        <f>COUNTIF($C$1:$C671,C671)</f>
        <v>7</v>
      </c>
      <c r="E671" s="241" t="str">
        <f t="shared" si="30"/>
        <v>Submit info to cars dealership or manufacturer7</v>
      </c>
      <c r="F671" s="86" t="s">
        <v>1504</v>
      </c>
      <c r="G671" s="242">
        <v>0.31536781609195402</v>
      </c>
      <c r="H671" s="245">
        <v>102.43717394442966</v>
      </c>
    </row>
    <row r="672" spans="1:8">
      <c r="A672" s="86" t="str">
        <v>car_mark_app</v>
      </c>
      <c r="B672" s="239">
        <v>671</v>
      </c>
      <c r="C672" s="86" t="s">
        <v>1514</v>
      </c>
      <c r="D672" s="241">
        <f>COUNTIF($C$1:$C672,C672)</f>
        <v>1</v>
      </c>
      <c r="E672" s="241" t="str">
        <f t="shared" si="30"/>
        <v>Get info/marketing from car dealership or manufacturer1</v>
      </c>
      <c r="F672" s="86" t="s">
        <v>1493</v>
      </c>
      <c r="G672" s="242">
        <v>0.1504176245210728</v>
      </c>
      <c r="H672" s="245">
        <v>108.23480665415836</v>
      </c>
    </row>
    <row r="673" spans="1:8">
      <c r="A673" s="86" t="str">
        <v>car_mark_call</v>
      </c>
      <c r="B673" s="239">
        <v>672</v>
      </c>
      <c r="C673" s="86" t="s">
        <v>1514</v>
      </c>
      <c r="D673" s="241">
        <f>COUNTIF($C$1:$C673,C673)</f>
        <v>2</v>
      </c>
      <c r="E673" s="241" t="str">
        <f t="shared" si="30"/>
        <v>Get info/marketing from car dealership or manufacturer2</v>
      </c>
      <c r="F673" s="86" t="s">
        <v>1495</v>
      </c>
      <c r="G673" s="242">
        <v>0.23726053639846742</v>
      </c>
      <c r="H673" s="245">
        <v>102.68935896086531</v>
      </c>
    </row>
    <row r="674" spans="1:8">
      <c r="A674" s="86" t="str">
        <v>car_mark_email</v>
      </c>
      <c r="B674" s="239">
        <v>673</v>
      </c>
      <c r="C674" s="86" t="s">
        <v>1514</v>
      </c>
      <c r="D674" s="241">
        <f>COUNTIF($C$1:$C674,C674)</f>
        <v>3</v>
      </c>
      <c r="E674" s="241" t="str">
        <f t="shared" si="30"/>
        <v>Get info/marketing from car dealership or manufacturer3</v>
      </c>
      <c r="F674" s="86" t="s">
        <v>1050</v>
      </c>
      <c r="G674" s="242">
        <v>0.24773180076628354</v>
      </c>
      <c r="H674" s="245">
        <v>101.60825229893146</v>
      </c>
    </row>
    <row r="675" spans="1:8">
      <c r="A675" s="86" t="str">
        <v>car_mark_f2f</v>
      </c>
      <c r="B675" s="239">
        <v>674</v>
      </c>
      <c r="C675" s="86" t="s">
        <v>1514</v>
      </c>
      <c r="D675" s="241">
        <f>COUNTIF($C$1:$C675,C675)</f>
        <v>4</v>
      </c>
      <c r="E675" s="241" t="str">
        <f t="shared" si="30"/>
        <v>Get info/marketing from car dealership or manufacturer4</v>
      </c>
      <c r="F675" s="86" t="s">
        <v>1498</v>
      </c>
      <c r="G675" s="242">
        <v>0.49865517241379309</v>
      </c>
      <c r="H675" s="245">
        <v>101.59162288027225</v>
      </c>
    </row>
    <row r="676" spans="1:8">
      <c r="A676" s="86" t="str">
        <v>car_mark_mail</v>
      </c>
      <c r="B676" s="239">
        <v>675</v>
      </c>
      <c r="C676" s="86" t="s">
        <v>1514</v>
      </c>
      <c r="D676" s="241">
        <f>COUNTIF($C$1:$C676,C676)</f>
        <v>5</v>
      </c>
      <c r="E676" s="241" t="str">
        <f t="shared" si="30"/>
        <v>Get info/marketing from car dealership or manufacturer5</v>
      </c>
      <c r="F676" s="86" t="s">
        <v>1500</v>
      </c>
      <c r="G676" s="242">
        <v>0.15276245210727973</v>
      </c>
      <c r="H676" s="245">
        <v>99.880204876451245</v>
      </c>
    </row>
    <row r="677" spans="1:8">
      <c r="A677" s="86" t="str">
        <v>car_mark_txt</v>
      </c>
      <c r="B677" s="239">
        <v>676</v>
      </c>
      <c r="C677" s="86" t="s">
        <v>1514</v>
      </c>
      <c r="D677" s="241">
        <f>COUNTIF($C$1:$C677,C677)</f>
        <v>6</v>
      </c>
      <c r="E677" s="241" t="str">
        <f t="shared" si="30"/>
        <v>Get info/marketing from car dealership or manufacturer6</v>
      </c>
      <c r="F677" s="86" t="s">
        <v>1502</v>
      </c>
      <c r="G677" s="242">
        <v>0.10545210727969347</v>
      </c>
      <c r="H677" s="245">
        <v>105.36029328994583</v>
      </c>
    </row>
    <row r="678" spans="1:8">
      <c r="A678" s="86" t="str">
        <v>car_mark_web</v>
      </c>
      <c r="B678" s="239">
        <v>677</v>
      </c>
      <c r="C678" s="86" t="s">
        <v>1514</v>
      </c>
      <c r="D678" s="241">
        <f>COUNTIF($C$1:$C678,C678)</f>
        <v>7</v>
      </c>
      <c r="E678" s="241" t="str">
        <f t="shared" si="30"/>
        <v>Get info/marketing from car dealership or manufacturer7</v>
      </c>
      <c r="F678" s="86" t="s">
        <v>1504</v>
      </c>
      <c r="G678" s="242">
        <v>0.30741762452107274</v>
      </c>
      <c r="H678" s="245">
        <v>99.518482146670351</v>
      </c>
    </row>
    <row r="679" spans="1:8">
      <c r="A679" s="86" t="str">
        <v>car_res_app</v>
      </c>
      <c r="B679" s="239">
        <v>678</v>
      </c>
      <c r="C679" s="86" t="s">
        <v>1522</v>
      </c>
      <c r="D679" s="241">
        <f>COUNTIF($C$1:$C679,C679)</f>
        <v>1</v>
      </c>
      <c r="E679" s="241" t="str">
        <f t="shared" si="30"/>
        <v>Research car dealership or manufacturer1</v>
      </c>
      <c r="F679" s="86" t="s">
        <v>1493</v>
      </c>
      <c r="G679" s="242">
        <v>0.14187739463601534</v>
      </c>
      <c r="H679" s="245">
        <v>109.32638122649976</v>
      </c>
    </row>
    <row r="680" spans="1:8">
      <c r="A680" s="86" t="str">
        <v>car_res_call</v>
      </c>
      <c r="B680" s="239">
        <v>679</v>
      </c>
      <c r="C680" s="86" t="s">
        <v>1522</v>
      </c>
      <c r="D680" s="241">
        <f>COUNTIF($C$1:$C680,C680)</f>
        <v>2</v>
      </c>
      <c r="E680" s="241" t="str">
        <f t="shared" si="30"/>
        <v>Research car dealership or manufacturer2</v>
      </c>
      <c r="F680" s="86" t="s">
        <v>1495</v>
      </c>
      <c r="G680" s="242">
        <v>0.22190038314176244</v>
      </c>
      <c r="H680" s="245">
        <v>102.06344346708897</v>
      </c>
    </row>
    <row r="681" spans="1:8">
      <c r="A681" s="86" t="str">
        <v>car_res_email</v>
      </c>
      <c r="B681" s="239">
        <v>680</v>
      </c>
      <c r="C681" s="86" t="s">
        <v>1522</v>
      </c>
      <c r="D681" s="241">
        <f>COUNTIF($C$1:$C681,C681)</f>
        <v>3</v>
      </c>
      <c r="E681" s="241" t="str">
        <f t="shared" si="30"/>
        <v>Research car dealership or manufacturer3</v>
      </c>
      <c r="F681" s="86" t="s">
        <v>1050</v>
      </c>
      <c r="G681" s="242">
        <v>0.1815095785440613</v>
      </c>
      <c r="H681" s="245">
        <v>102.59946132305981</v>
      </c>
    </row>
    <row r="682" spans="1:8">
      <c r="A682" s="86" t="str">
        <v>car_res_f2f</v>
      </c>
      <c r="B682" s="239">
        <v>681</v>
      </c>
      <c r="C682" s="86" t="s">
        <v>1522</v>
      </c>
      <c r="D682" s="241">
        <f>COUNTIF($C$1:$C682,C682)</f>
        <v>4</v>
      </c>
      <c r="E682" s="241" t="str">
        <f t="shared" si="30"/>
        <v>Research car dealership or manufacturer4</v>
      </c>
      <c r="F682" s="86" t="s">
        <v>1498</v>
      </c>
      <c r="G682" s="242">
        <v>0.67533716475095795</v>
      </c>
      <c r="H682" s="245">
        <v>100.09136978881882</v>
      </c>
    </row>
    <row r="683" spans="1:8">
      <c r="A683" s="86" t="str">
        <v>car_res_mail</v>
      </c>
      <c r="B683" s="239">
        <v>682</v>
      </c>
      <c r="C683" s="86" t="s">
        <v>1522</v>
      </c>
      <c r="D683" s="241">
        <f>COUNTIF($C$1:$C683,C683)</f>
        <v>5</v>
      </c>
      <c r="E683" s="241" t="str">
        <f t="shared" si="30"/>
        <v>Research car dealership or manufacturer5</v>
      </c>
      <c r="F683" s="86" t="s">
        <v>1500</v>
      </c>
      <c r="G683" s="242">
        <v>9.2390804597701146E-2</v>
      </c>
      <c r="H683" s="245">
        <v>109.39647329443318</v>
      </c>
    </row>
    <row r="684" spans="1:8">
      <c r="A684" s="86" t="str">
        <v>car_res_txt</v>
      </c>
      <c r="B684" s="239">
        <v>683</v>
      </c>
      <c r="C684" s="86" t="s">
        <v>1522</v>
      </c>
      <c r="D684" s="241">
        <f>COUNTIF($C$1:$C684,C684)</f>
        <v>6</v>
      </c>
      <c r="E684" s="241" t="str">
        <f t="shared" si="30"/>
        <v>Research car dealership or manufacturer6</v>
      </c>
      <c r="F684" s="86" t="s">
        <v>1502</v>
      </c>
      <c r="G684" s="242">
        <v>7.801149425287357E-2</v>
      </c>
      <c r="H684" s="245">
        <v>121.99914996360491</v>
      </c>
    </row>
    <row r="685" spans="1:8">
      <c r="A685" s="86" t="str">
        <v>car_res_web</v>
      </c>
      <c r="B685" s="239">
        <v>684</v>
      </c>
      <c r="C685" s="86" t="s">
        <v>1522</v>
      </c>
      <c r="D685" s="241">
        <f>COUNTIF($C$1:$C685,C685)</f>
        <v>7</v>
      </c>
      <c r="E685" s="241" t="str">
        <f t="shared" si="30"/>
        <v>Research car dealership or manufacturer7</v>
      </c>
      <c r="F685" s="86" t="s">
        <v>1504</v>
      </c>
      <c r="G685" s="242">
        <v>0.37303065134099617</v>
      </c>
      <c r="H685" s="245">
        <v>97.314796108616179</v>
      </c>
    </row>
    <row r="686" spans="1:8">
      <c r="A686" s="86" t="str">
        <v>hlh_enqc_app</v>
      </c>
      <c r="B686" s="239">
        <v>685</v>
      </c>
      <c r="C686" s="86" t="s">
        <v>1530</v>
      </c>
      <c r="D686" s="241">
        <f>COUNTIF($C$1:$C686,C686)</f>
        <v>1</v>
      </c>
      <c r="E686" s="241" t="str">
        <f t="shared" si="30"/>
        <v>Make enquiry on local health services1</v>
      </c>
      <c r="F686" s="86" t="s">
        <v>1493</v>
      </c>
      <c r="G686" s="242">
        <v>0.12550957854406128</v>
      </c>
      <c r="H686" s="245">
        <v>102.38644806297283</v>
      </c>
    </row>
    <row r="687" spans="1:8">
      <c r="A687" s="86" t="str">
        <v>hlh_enqc_call</v>
      </c>
      <c r="B687" s="239">
        <v>686</v>
      </c>
      <c r="C687" s="86" t="s">
        <v>1530</v>
      </c>
      <c r="D687" s="241">
        <f>COUNTIF($C$1:$C687,C687)</f>
        <v>2</v>
      </c>
      <c r="E687" s="241" t="str">
        <f t="shared" si="30"/>
        <v>Make enquiry on local health services2</v>
      </c>
      <c r="F687" s="86" t="s">
        <v>1495</v>
      </c>
      <c r="G687" s="242">
        <v>0.39538697318007665</v>
      </c>
      <c r="H687" s="245">
        <v>99.194672779536035</v>
      </c>
    </row>
    <row r="688" spans="1:8">
      <c r="A688" s="86" t="str">
        <v>hlh_enqc_email</v>
      </c>
      <c r="B688" s="239">
        <v>687</v>
      </c>
      <c r="C688" s="86" t="s">
        <v>1530</v>
      </c>
      <c r="D688" s="241">
        <f>COUNTIF($C$1:$C688,C688)</f>
        <v>3</v>
      </c>
      <c r="E688" s="241" t="str">
        <f t="shared" si="30"/>
        <v>Make enquiry on local health services3</v>
      </c>
      <c r="F688" s="86" t="s">
        <v>1050</v>
      </c>
      <c r="G688" s="242">
        <v>0.30688122605363982</v>
      </c>
      <c r="H688" s="245">
        <v>98.011378336896286</v>
      </c>
    </row>
    <row r="689" spans="1:8">
      <c r="A689" s="86" t="str">
        <v>hlh_enqc_f2f</v>
      </c>
      <c r="B689" s="239">
        <v>688</v>
      </c>
      <c r="C689" s="86" t="s">
        <v>1530</v>
      </c>
      <c r="D689" s="241">
        <f>COUNTIF($C$1:$C689,C689)</f>
        <v>4</v>
      </c>
      <c r="E689" s="241" t="str">
        <f t="shared" si="30"/>
        <v>Make enquiry on local health services4</v>
      </c>
      <c r="F689" s="86" t="s">
        <v>1498</v>
      </c>
      <c r="G689" s="242">
        <v>0.34090804597701146</v>
      </c>
      <c r="H689" s="245">
        <v>102.61525234196833</v>
      </c>
    </row>
    <row r="690" spans="1:8">
      <c r="A690" s="86" t="str">
        <v>hlh_enqc_mail</v>
      </c>
      <c r="B690" s="239">
        <v>689</v>
      </c>
      <c r="C690" s="86" t="s">
        <v>1530</v>
      </c>
      <c r="D690" s="241">
        <f>COUNTIF($C$1:$C690,C690)</f>
        <v>5</v>
      </c>
      <c r="E690" s="241" t="str">
        <f t="shared" si="30"/>
        <v>Make enquiry on local health services5</v>
      </c>
      <c r="F690" s="86" t="s">
        <v>1500</v>
      </c>
      <c r="G690" s="242">
        <v>0.1281264367816092</v>
      </c>
      <c r="H690" s="245">
        <v>102.33830352714418</v>
      </c>
    </row>
    <row r="691" spans="1:8">
      <c r="A691" s="86" t="str">
        <v>hlh_enqc_txt</v>
      </c>
      <c r="B691" s="239">
        <v>690</v>
      </c>
      <c r="C691" s="86" t="s">
        <v>1530</v>
      </c>
      <c r="D691" s="241">
        <f>COUNTIF($C$1:$C691,C691)</f>
        <v>6</v>
      </c>
      <c r="E691" s="241" t="str">
        <f t="shared" si="30"/>
        <v>Make enquiry on local health services6</v>
      </c>
      <c r="F691" s="86" t="s">
        <v>1502</v>
      </c>
      <c r="G691" s="242">
        <v>8.8678160919540228E-2</v>
      </c>
      <c r="H691" s="245">
        <v>99.679708536803574</v>
      </c>
    </row>
    <row r="692" spans="1:8">
      <c r="A692" s="86" t="str">
        <v>hlh_enqc_web</v>
      </c>
      <c r="B692" s="239">
        <v>691</v>
      </c>
      <c r="C692" s="86" t="s">
        <v>1530</v>
      </c>
      <c r="D692" s="241">
        <f>COUNTIF($C$1:$C692,C692)</f>
        <v>7</v>
      </c>
      <c r="E692" s="241" t="str">
        <f t="shared" si="30"/>
        <v>Make enquiry on local health services7</v>
      </c>
      <c r="F692" s="86" t="s">
        <v>1504</v>
      </c>
      <c r="G692" s="242">
        <v>0.22106130268199228</v>
      </c>
      <c r="H692" s="245">
        <v>99.92125544109463</v>
      </c>
    </row>
    <row r="693" spans="1:8">
      <c r="A693" s="86" t="str">
        <v>hlh_sub_app</v>
      </c>
      <c r="B693" s="239">
        <v>692</v>
      </c>
      <c r="C693" s="86" t="s">
        <v>1538</v>
      </c>
      <c r="D693" s="241">
        <f>COUNTIF($C$1:$C693,C693)</f>
        <v>1</v>
      </c>
      <c r="E693" s="241" t="str">
        <f t="shared" si="30"/>
        <v>Submit info to local health services1</v>
      </c>
      <c r="F693" s="86" t="s">
        <v>1493</v>
      </c>
      <c r="G693" s="242">
        <v>0.16864367816091957</v>
      </c>
      <c r="H693" s="245">
        <v>102.63378259246194</v>
      </c>
    </row>
    <row r="694" spans="1:8">
      <c r="A694" s="86" t="str">
        <v>hlh_sub_call</v>
      </c>
      <c r="B694" s="239">
        <v>693</v>
      </c>
      <c r="C694" s="86" t="s">
        <v>1538</v>
      </c>
      <c r="D694" s="241">
        <f>COUNTIF($C$1:$C694,C694)</f>
        <v>2</v>
      </c>
      <c r="E694" s="241" t="str">
        <f t="shared" si="30"/>
        <v>Submit info to local health services2</v>
      </c>
      <c r="F694" s="86" t="s">
        <v>1495</v>
      </c>
      <c r="G694" s="242">
        <v>0.37838697318007658</v>
      </c>
      <c r="H694" s="245">
        <v>98.896039580684842</v>
      </c>
    </row>
    <row r="695" spans="1:8">
      <c r="A695" s="86" t="str">
        <v>hlh_sub_email</v>
      </c>
      <c r="B695" s="239">
        <v>694</v>
      </c>
      <c r="C695" s="86" t="s">
        <v>1538</v>
      </c>
      <c r="D695" s="241">
        <f>COUNTIF($C$1:$C695,C695)</f>
        <v>3</v>
      </c>
      <c r="E695" s="241" t="str">
        <f t="shared" si="30"/>
        <v>Submit info to local health services3</v>
      </c>
      <c r="F695" s="86" t="s">
        <v>1050</v>
      </c>
      <c r="G695" s="242">
        <v>0.2759616858237548</v>
      </c>
      <c r="H695" s="245">
        <v>99.926764118858401</v>
      </c>
    </row>
    <row r="696" spans="1:8">
      <c r="A696" s="86" t="str">
        <v>hlh_sub_f2f</v>
      </c>
      <c r="B696" s="239">
        <v>695</v>
      </c>
      <c r="C696" s="86" t="s">
        <v>1538</v>
      </c>
      <c r="D696" s="241">
        <f>COUNTIF($C$1:$C696,C696)</f>
        <v>4</v>
      </c>
      <c r="E696" s="241" t="str">
        <f t="shared" si="30"/>
        <v>Submit info to local health services4</v>
      </c>
      <c r="F696" s="86" t="s">
        <v>1498</v>
      </c>
      <c r="G696" s="242">
        <v>0.41331800766283516</v>
      </c>
      <c r="H696" s="245">
        <v>102.19654591067196</v>
      </c>
    </row>
    <row r="697" spans="1:8">
      <c r="A697" s="86" t="str">
        <v>hlh_sub_mail</v>
      </c>
      <c r="B697" s="239">
        <v>696</v>
      </c>
      <c r="C697" s="86" t="s">
        <v>1538</v>
      </c>
      <c r="D697" s="241">
        <f>COUNTIF($C$1:$C697,C697)</f>
        <v>5</v>
      </c>
      <c r="E697" s="241" t="str">
        <f t="shared" si="30"/>
        <v>Submit info to local health services5</v>
      </c>
      <c r="F697" s="86" t="s">
        <v>1500</v>
      </c>
      <c r="G697" s="242">
        <v>0.12257088122605363</v>
      </c>
      <c r="H697" s="245">
        <v>102.4575751150314</v>
      </c>
    </row>
    <row r="698" spans="1:8">
      <c r="A698" s="86" t="str">
        <v>hlh_sub_txt</v>
      </c>
      <c r="B698" s="239">
        <v>697</v>
      </c>
      <c r="C698" s="86" t="s">
        <v>1538</v>
      </c>
      <c r="D698" s="241">
        <f>COUNTIF($C$1:$C698,C698)</f>
        <v>6</v>
      </c>
      <c r="E698" s="241" t="str">
        <f t="shared" si="30"/>
        <v>Submit info to local health services6</v>
      </c>
      <c r="F698" s="86" t="s">
        <v>1502</v>
      </c>
      <c r="G698" s="242">
        <v>0.11407662835249043</v>
      </c>
      <c r="H698" s="245">
        <v>108.44799424321485</v>
      </c>
    </row>
    <row r="699" spans="1:8">
      <c r="A699" s="86" t="str">
        <v>hlh_sub_web</v>
      </c>
      <c r="B699" s="239">
        <v>698</v>
      </c>
      <c r="C699" s="86" t="s">
        <v>1538</v>
      </c>
      <c r="D699" s="241">
        <f>COUNTIF($C$1:$C699,C699)</f>
        <v>7</v>
      </c>
      <c r="E699" s="241" t="str">
        <f t="shared" si="30"/>
        <v>Submit info to local health services7</v>
      </c>
      <c r="F699" s="86" t="s">
        <v>1504</v>
      </c>
      <c r="G699" s="242">
        <v>0.25990421455938706</v>
      </c>
      <c r="H699" s="245">
        <v>97.285357534455059</v>
      </c>
    </row>
    <row r="700" spans="1:8">
      <c r="A700" s="86" t="str">
        <v>hlh_mark_app</v>
      </c>
      <c r="B700" s="239">
        <v>699</v>
      </c>
      <c r="C700" s="86" t="s">
        <v>1546</v>
      </c>
      <c r="D700" s="241">
        <f>COUNTIF($C$1:$C700,C700)</f>
        <v>1</v>
      </c>
      <c r="E700" s="241" t="str">
        <f t="shared" si="30"/>
        <v>Get info/marketing on local health services1</v>
      </c>
      <c r="F700" s="86" t="s">
        <v>1493</v>
      </c>
      <c r="G700" s="242">
        <v>0.1507701149425287</v>
      </c>
      <c r="H700" s="245">
        <v>111.44812530510792</v>
      </c>
    </row>
    <row r="701" spans="1:8">
      <c r="A701" s="86" t="str">
        <v>hlh_mark_call</v>
      </c>
      <c r="B701" s="239">
        <v>700</v>
      </c>
      <c r="C701" s="86" t="s">
        <v>1546</v>
      </c>
      <c r="D701" s="241">
        <f>COUNTIF($C$1:$C701,C701)</f>
        <v>2</v>
      </c>
      <c r="E701" s="241" t="str">
        <f t="shared" si="30"/>
        <v>Get info/marketing on local health services2</v>
      </c>
      <c r="F701" s="86" t="s">
        <v>1495</v>
      </c>
      <c r="G701" s="242">
        <v>0.2609770114942529</v>
      </c>
      <c r="H701" s="245">
        <v>100.46407884714716</v>
      </c>
    </row>
    <row r="702" spans="1:8">
      <c r="A702" s="86" t="str">
        <v>hlh_mark_email</v>
      </c>
      <c r="B702" s="239">
        <v>701</v>
      </c>
      <c r="C702" s="86" t="s">
        <v>1546</v>
      </c>
      <c r="D702" s="241">
        <f>COUNTIF($C$1:$C702,C702)</f>
        <v>3</v>
      </c>
      <c r="E702" s="241" t="str">
        <f t="shared" si="30"/>
        <v>Get info/marketing on local health services3</v>
      </c>
      <c r="F702" s="86" t="s">
        <v>1050</v>
      </c>
      <c r="G702" s="242">
        <v>0.32800000000000001</v>
      </c>
      <c r="H702" s="245">
        <v>100.00000000000004</v>
      </c>
    </row>
    <row r="703" spans="1:8">
      <c r="A703" s="86" t="str">
        <v>hlh_mark_f2f</v>
      </c>
      <c r="B703" s="239">
        <v>702</v>
      </c>
      <c r="C703" s="86" t="s">
        <v>1546</v>
      </c>
      <c r="D703" s="241">
        <f>COUNTIF($C$1:$C703,C703)</f>
        <v>4</v>
      </c>
      <c r="E703" s="241" t="str">
        <f t="shared" si="30"/>
        <v>Get info/marketing on local health services4</v>
      </c>
      <c r="F703" s="86" t="s">
        <v>1498</v>
      </c>
      <c r="G703" s="242">
        <v>0.27934865900383132</v>
      </c>
      <c r="H703" s="245">
        <v>105.58576421182005</v>
      </c>
    </row>
    <row r="704" spans="1:8">
      <c r="A704" s="86" t="str">
        <v>hlh_mark_mail</v>
      </c>
      <c r="B704" s="239">
        <v>703</v>
      </c>
      <c r="C704" s="86" t="s">
        <v>1546</v>
      </c>
      <c r="D704" s="241">
        <f>COUNTIF($C$1:$C704,C704)</f>
        <v>5</v>
      </c>
      <c r="E704" s="241" t="str">
        <f t="shared" si="30"/>
        <v>Get info/marketing on local health services5</v>
      </c>
      <c r="F704" s="86" t="s">
        <v>1500</v>
      </c>
      <c r="G704" s="242">
        <v>0.19329118773946363</v>
      </c>
      <c r="H704" s="245">
        <v>107.13030629760212</v>
      </c>
    </row>
    <row r="705" spans="1:8">
      <c r="A705" s="86" t="str">
        <v>hlh_mark_txt</v>
      </c>
      <c r="B705" s="239">
        <v>704</v>
      </c>
      <c r="C705" s="86" t="s">
        <v>1546</v>
      </c>
      <c r="D705" s="241">
        <f>COUNTIF($C$1:$C705,C705)</f>
        <v>6</v>
      </c>
      <c r="E705" s="241" t="str">
        <f t="shared" si="30"/>
        <v>Get info/marketing on local health services6</v>
      </c>
      <c r="F705" s="86" t="s">
        <v>1502</v>
      </c>
      <c r="G705" s="242">
        <v>0.14714176245210731</v>
      </c>
      <c r="H705" s="245">
        <v>106.33554461065013</v>
      </c>
    </row>
    <row r="706" spans="1:8">
      <c r="A706" s="86" t="str">
        <v>hlh_mark_web</v>
      </c>
      <c r="B706" s="239">
        <v>705</v>
      </c>
      <c r="C706" s="86" t="s">
        <v>1546</v>
      </c>
      <c r="D706" s="241">
        <f>COUNTIF($C$1:$C706,C706)</f>
        <v>7</v>
      </c>
      <c r="E706" s="241" t="str">
        <f t="shared" si="30"/>
        <v>Get info/marketing on local health services7</v>
      </c>
      <c r="F706" s="86" t="s">
        <v>1504</v>
      </c>
      <c r="G706" s="242">
        <v>0.25262452107279693</v>
      </c>
      <c r="H706" s="245">
        <v>96.958468177405052</v>
      </c>
    </row>
    <row r="707" spans="1:8">
      <c r="A707" s="86" t="str">
        <v>hlh_res_app</v>
      </c>
      <c r="B707" s="239">
        <v>706</v>
      </c>
      <c r="C707" s="86" t="s">
        <v>1554</v>
      </c>
      <c r="D707" s="241">
        <f>COUNTIF($C$1:$C707,C707)</f>
        <v>1</v>
      </c>
      <c r="E707" s="241" t="str">
        <f t="shared" ref="E707:E770" si="31">C707&amp;D707</f>
        <v>Research local health services1</v>
      </c>
      <c r="F707" s="86" t="s">
        <v>1493</v>
      </c>
      <c r="G707" s="242">
        <v>0.15913026819923373</v>
      </c>
      <c r="H707" s="245">
        <v>121.7795359717207</v>
      </c>
    </row>
    <row r="708" spans="1:8">
      <c r="A708" s="86" t="str">
        <v>hlh_res_call</v>
      </c>
      <c r="B708" s="239">
        <v>707</v>
      </c>
      <c r="C708" s="86" t="s">
        <v>1554</v>
      </c>
      <c r="D708" s="241">
        <f>COUNTIF($C$1:$C708,C708)</f>
        <v>2</v>
      </c>
      <c r="E708" s="241" t="str">
        <f t="shared" si="31"/>
        <v>Research local health services2</v>
      </c>
      <c r="F708" s="86" t="s">
        <v>1495</v>
      </c>
      <c r="G708" s="242">
        <v>0.32314176245210724</v>
      </c>
      <c r="H708" s="245">
        <v>100.08207387435139</v>
      </c>
    </row>
    <row r="709" spans="1:8">
      <c r="A709" s="86" t="str">
        <v>hlh_res_email</v>
      </c>
      <c r="B709" s="239">
        <v>708</v>
      </c>
      <c r="C709" s="86" t="s">
        <v>1554</v>
      </c>
      <c r="D709" s="241">
        <f>COUNTIF($C$1:$C709,C709)</f>
        <v>3</v>
      </c>
      <c r="E709" s="241" t="str">
        <f t="shared" si="31"/>
        <v>Research local health services3</v>
      </c>
      <c r="F709" s="86" t="s">
        <v>1050</v>
      </c>
      <c r="G709" s="242">
        <v>0.21311111111111108</v>
      </c>
      <c r="H709" s="245">
        <v>104.05411102680218</v>
      </c>
    </row>
    <row r="710" spans="1:8">
      <c r="A710" s="86" t="str">
        <v>hlh_res_f2f</v>
      </c>
      <c r="B710" s="239">
        <v>709</v>
      </c>
      <c r="C710" s="86" t="s">
        <v>1554</v>
      </c>
      <c r="D710" s="241">
        <f>COUNTIF($C$1:$C710,C710)</f>
        <v>4</v>
      </c>
      <c r="E710" s="241" t="str">
        <f t="shared" si="31"/>
        <v>Research local health services4</v>
      </c>
      <c r="F710" s="86" t="s">
        <v>1498</v>
      </c>
      <c r="G710" s="242">
        <v>0.31365517241379309</v>
      </c>
      <c r="H710" s="245">
        <v>105.72690117217948</v>
      </c>
    </row>
    <row r="711" spans="1:8">
      <c r="A711" s="86" t="str">
        <v>hlh_res_mail</v>
      </c>
      <c r="B711" s="239">
        <v>710</v>
      </c>
      <c r="C711" s="86" t="s">
        <v>1554</v>
      </c>
      <c r="D711" s="241">
        <f>COUNTIF($C$1:$C711,C711)</f>
        <v>5</v>
      </c>
      <c r="E711" s="241" t="str">
        <f t="shared" si="31"/>
        <v>Research local health services5</v>
      </c>
      <c r="F711" s="86" t="s">
        <v>1500</v>
      </c>
      <c r="G711" s="242">
        <v>9.3501915708812264E-2</v>
      </c>
      <c r="H711" s="245">
        <v>120.72100257139351</v>
      </c>
    </row>
    <row r="712" spans="1:8">
      <c r="A712" s="86" t="str">
        <v>hlh_res_txt</v>
      </c>
      <c r="B712" s="239">
        <v>711</v>
      </c>
      <c r="C712" s="86" t="s">
        <v>1554</v>
      </c>
      <c r="D712" s="241">
        <f>COUNTIF($C$1:$C712,C712)</f>
        <v>6</v>
      </c>
      <c r="E712" s="241" t="str">
        <f t="shared" si="31"/>
        <v>Research local health services6</v>
      </c>
      <c r="F712" s="86" t="s">
        <v>1502</v>
      </c>
      <c r="G712" s="242">
        <v>9.208812260536399E-2</v>
      </c>
      <c r="H712" s="245">
        <v>107.15525484942529</v>
      </c>
    </row>
    <row r="713" spans="1:8">
      <c r="A713" s="86" t="str">
        <v>hlh_res_web</v>
      </c>
      <c r="B713" s="239">
        <v>712</v>
      </c>
      <c r="C713" s="86" t="s">
        <v>1554</v>
      </c>
      <c r="D713" s="241">
        <f>COUNTIF($C$1:$C713,C713)</f>
        <v>7</v>
      </c>
      <c r="E713" s="241" t="str">
        <f t="shared" si="31"/>
        <v>Research local health services7</v>
      </c>
      <c r="F713" s="86" t="s">
        <v>1504</v>
      </c>
      <c r="G713" s="242">
        <v>0.3234865900383142</v>
      </c>
      <c r="H713" s="245">
        <v>97.845031630582554</v>
      </c>
    </row>
    <row r="714" spans="1:8">
      <c r="A714" s="86" t="str">
        <v>loc_enqc_app</v>
      </c>
      <c r="B714" s="239">
        <v>713</v>
      </c>
      <c r="C714" s="86" t="s">
        <v>1562</v>
      </c>
      <c r="D714" s="241">
        <f>COUNTIF($C$1:$C714,C714)</f>
        <v>1</v>
      </c>
      <c r="E714" s="241" t="str">
        <f t="shared" si="31"/>
        <v>Make enquiry on local services, events, news1</v>
      </c>
      <c r="F714" s="86" t="s">
        <v>1493</v>
      </c>
      <c r="G714" s="242">
        <v>0.11682375478927201</v>
      </c>
      <c r="H714" s="245">
        <v>107.66426465154977</v>
      </c>
    </row>
    <row r="715" spans="1:8">
      <c r="A715" s="86" t="str">
        <v>loc_enqc_call</v>
      </c>
      <c r="B715" s="239">
        <v>714</v>
      </c>
      <c r="C715" s="86" t="s">
        <v>1562</v>
      </c>
      <c r="D715" s="241">
        <f>COUNTIF($C$1:$C715,C715)</f>
        <v>2</v>
      </c>
      <c r="E715" s="241" t="str">
        <f t="shared" si="31"/>
        <v>Make enquiry on local services, events, news2</v>
      </c>
      <c r="F715" s="86" t="s">
        <v>1495</v>
      </c>
      <c r="G715" s="242">
        <v>0.34549042145593867</v>
      </c>
      <c r="H715" s="245">
        <v>99.568627939002724</v>
      </c>
    </row>
    <row r="716" spans="1:8">
      <c r="A716" s="86" t="str">
        <v>loc_enqc_email</v>
      </c>
      <c r="B716" s="239">
        <v>715</v>
      </c>
      <c r="C716" s="86" t="s">
        <v>1562</v>
      </c>
      <c r="D716" s="241">
        <f>COUNTIF($C$1:$C716,C716)</f>
        <v>3</v>
      </c>
      <c r="E716" s="241" t="str">
        <f t="shared" si="31"/>
        <v>Make enquiry on local services, events, news3</v>
      </c>
      <c r="F716" s="86" t="s">
        <v>1050</v>
      </c>
      <c r="G716" s="242">
        <v>0.38826819923371647</v>
      </c>
      <c r="H716" s="245">
        <v>97.260938343735717</v>
      </c>
    </row>
    <row r="717" spans="1:8">
      <c r="A717" s="86" t="str">
        <v>loc_enqc_f2f</v>
      </c>
      <c r="B717" s="239">
        <v>716</v>
      </c>
      <c r="C717" s="86" t="s">
        <v>1562</v>
      </c>
      <c r="D717" s="241">
        <f>COUNTIF($C$1:$C717,C717)</f>
        <v>4</v>
      </c>
      <c r="E717" s="241" t="str">
        <f t="shared" si="31"/>
        <v>Make enquiry on local services, events, news4</v>
      </c>
      <c r="F717" s="86" t="s">
        <v>1498</v>
      </c>
      <c r="G717" s="242">
        <v>0.21332950191570882</v>
      </c>
      <c r="H717" s="245">
        <v>108.44706789735487</v>
      </c>
    </row>
    <row r="718" spans="1:8">
      <c r="A718" s="86" t="str">
        <v>loc_enqc_mail</v>
      </c>
      <c r="B718" s="239">
        <v>717</v>
      </c>
      <c r="C718" s="86" t="s">
        <v>1562</v>
      </c>
      <c r="D718" s="241">
        <f>COUNTIF($C$1:$C718,C718)</f>
        <v>5</v>
      </c>
      <c r="E718" s="241" t="str">
        <f t="shared" si="31"/>
        <v>Make enquiry on local services, events, news5</v>
      </c>
      <c r="F718" s="86" t="s">
        <v>1500</v>
      </c>
      <c r="G718" s="242">
        <v>0.11566666666666668</v>
      </c>
      <c r="H718" s="245">
        <v>97.771746956028522</v>
      </c>
    </row>
    <row r="719" spans="1:8">
      <c r="A719" s="86" t="str">
        <v>loc_enqc_txt</v>
      </c>
      <c r="B719" s="239">
        <v>718</v>
      </c>
      <c r="C719" s="86" t="s">
        <v>1562</v>
      </c>
      <c r="D719" s="241">
        <f>COUNTIF($C$1:$C719,C719)</f>
        <v>6</v>
      </c>
      <c r="E719" s="241" t="str">
        <f t="shared" si="31"/>
        <v>Make enquiry on local services, events, news6</v>
      </c>
      <c r="F719" s="86" t="s">
        <v>1502</v>
      </c>
      <c r="G719" s="242">
        <v>7.0758620689655188E-2</v>
      </c>
      <c r="H719" s="245">
        <v>109.3683561113576</v>
      </c>
    </row>
    <row r="720" spans="1:8">
      <c r="A720" s="86" t="str">
        <v>loc_enqc_web</v>
      </c>
      <c r="B720" s="239">
        <v>719</v>
      </c>
      <c r="C720" s="86" t="s">
        <v>1562</v>
      </c>
      <c r="D720" s="241">
        <f>COUNTIF($C$1:$C720,C720)</f>
        <v>7</v>
      </c>
      <c r="E720" s="241" t="str">
        <f t="shared" si="31"/>
        <v>Make enquiry on local services, events, news7</v>
      </c>
      <c r="F720" s="86" t="s">
        <v>1504</v>
      </c>
      <c r="G720" s="242">
        <v>0.24826819923371649</v>
      </c>
      <c r="H720" s="245">
        <v>99.737202643310781</v>
      </c>
    </row>
    <row r="721" spans="1:8">
      <c r="A721" s="86" t="str">
        <v>loc_sub_app</v>
      </c>
      <c r="B721" s="239">
        <v>720</v>
      </c>
      <c r="C721" s="86" t="s">
        <v>1570</v>
      </c>
      <c r="D721" s="241">
        <f>COUNTIF($C$1:$C721,C721)</f>
        <v>1</v>
      </c>
      <c r="E721" s="241" t="str">
        <f t="shared" si="31"/>
        <v>Submit info to local services, events, news1</v>
      </c>
      <c r="F721" s="86" t="s">
        <v>1493</v>
      </c>
      <c r="G721" s="242">
        <v>0.17209578544061302</v>
      </c>
      <c r="H721" s="245">
        <v>118.66638857671938</v>
      </c>
    </row>
    <row r="722" spans="1:8">
      <c r="A722" s="86" t="str">
        <v>loc_sub_call</v>
      </c>
      <c r="B722" s="239">
        <v>721</v>
      </c>
      <c r="C722" s="86" t="s">
        <v>1570</v>
      </c>
      <c r="D722" s="241">
        <f>COUNTIF($C$1:$C722,C722)</f>
        <v>2</v>
      </c>
      <c r="E722" s="241" t="str">
        <f t="shared" si="31"/>
        <v>Submit info to local services, events, news2</v>
      </c>
      <c r="F722" s="86" t="s">
        <v>1495</v>
      </c>
      <c r="G722" s="242">
        <v>0.19497701149425287</v>
      </c>
      <c r="H722" s="245">
        <v>104.72698814069672</v>
      </c>
    </row>
    <row r="723" spans="1:8">
      <c r="A723" s="86" t="str">
        <v>loc_sub_email</v>
      </c>
      <c r="B723" s="239">
        <v>722</v>
      </c>
      <c r="C723" s="86" t="s">
        <v>1570</v>
      </c>
      <c r="D723" s="241">
        <f>COUNTIF($C$1:$C723,C723)</f>
        <v>3</v>
      </c>
      <c r="E723" s="241" t="str">
        <f t="shared" si="31"/>
        <v>Submit info to local services, events, news3</v>
      </c>
      <c r="F723" s="86" t="s">
        <v>1050</v>
      </c>
      <c r="G723" s="242">
        <v>0.3280651340996168</v>
      </c>
      <c r="H723" s="245">
        <v>99.444464858486057</v>
      </c>
    </row>
    <row r="724" spans="1:8">
      <c r="A724" s="86" t="str">
        <v>loc_sub_f2f</v>
      </c>
      <c r="B724" s="239">
        <v>723</v>
      </c>
      <c r="C724" s="86" t="s">
        <v>1570</v>
      </c>
      <c r="D724" s="241">
        <f>COUNTIF($C$1:$C724,C724)</f>
        <v>4</v>
      </c>
      <c r="E724" s="241" t="str">
        <f t="shared" si="31"/>
        <v>Submit info to local services, events, news4</v>
      </c>
      <c r="F724" s="86" t="s">
        <v>1498</v>
      </c>
      <c r="G724" s="242">
        <v>0.1741800766283525</v>
      </c>
      <c r="H724" s="245">
        <v>108.95144717350786</v>
      </c>
    </row>
    <row r="725" spans="1:8">
      <c r="A725" s="86" t="str">
        <v>loc_sub_mail</v>
      </c>
      <c r="B725" s="239">
        <v>724</v>
      </c>
      <c r="C725" s="86" t="s">
        <v>1570</v>
      </c>
      <c r="D725" s="241">
        <f>COUNTIF($C$1:$C725,C725)</f>
        <v>5</v>
      </c>
      <c r="E725" s="241" t="str">
        <f t="shared" si="31"/>
        <v>Submit info to local services, events, news5</v>
      </c>
      <c r="F725" s="86" t="s">
        <v>1500</v>
      </c>
      <c r="G725" s="242">
        <v>0.13047126436781611</v>
      </c>
      <c r="H725" s="245">
        <v>103.9875317697978</v>
      </c>
    </row>
    <row r="726" spans="1:8">
      <c r="A726" s="86" t="str">
        <v>loc_sub_txt</v>
      </c>
      <c r="B726" s="239">
        <v>725</v>
      </c>
      <c r="C726" s="86" t="s">
        <v>1570</v>
      </c>
      <c r="D726" s="241">
        <f>COUNTIF($C$1:$C726,C726)</f>
        <v>6</v>
      </c>
      <c r="E726" s="241" t="str">
        <f t="shared" si="31"/>
        <v>Submit info to local services, events, news6</v>
      </c>
      <c r="F726" s="86" t="s">
        <v>1502</v>
      </c>
      <c r="G726" s="242">
        <v>9.8724137931034461E-2</v>
      </c>
      <c r="H726" s="245">
        <v>117.25447743682045</v>
      </c>
    </row>
    <row r="727" spans="1:8">
      <c r="A727" s="86" t="str">
        <v>loc_sub_web</v>
      </c>
      <c r="B727" s="239">
        <v>726</v>
      </c>
      <c r="C727" s="86" t="s">
        <v>1570</v>
      </c>
      <c r="D727" s="241">
        <f>COUNTIF($C$1:$C727,C727)</f>
        <v>7</v>
      </c>
      <c r="E727" s="241" t="str">
        <f t="shared" si="31"/>
        <v>Submit info to local services, events, news7</v>
      </c>
      <c r="F727" s="86" t="s">
        <v>1504</v>
      </c>
      <c r="G727" s="242">
        <v>0.27985057471264374</v>
      </c>
      <c r="H727" s="245">
        <v>99.0324954048032</v>
      </c>
    </row>
    <row r="728" spans="1:8">
      <c r="A728" s="86" t="str">
        <v>loc_mark_app</v>
      </c>
      <c r="B728" s="239">
        <v>727</v>
      </c>
      <c r="C728" s="86" t="s">
        <v>1578</v>
      </c>
      <c r="D728" s="241">
        <f>COUNTIF($C$1:$C728,C728)</f>
        <v>1</v>
      </c>
      <c r="E728" s="241" t="str">
        <f t="shared" si="31"/>
        <v>Get info/marketing on local services, events, news1</v>
      </c>
      <c r="F728" s="86" t="s">
        <v>1493</v>
      </c>
      <c r="G728" s="242">
        <v>0.15163984674329503</v>
      </c>
      <c r="H728" s="245">
        <v>114.92755307434675</v>
      </c>
    </row>
    <row r="729" spans="1:8">
      <c r="A729" s="86" t="str">
        <v>loc_mark_call</v>
      </c>
      <c r="B729" s="239">
        <v>728</v>
      </c>
      <c r="C729" s="86" t="s">
        <v>1578</v>
      </c>
      <c r="D729" s="241">
        <f>COUNTIF($C$1:$C729,C729)</f>
        <v>2</v>
      </c>
      <c r="E729" s="241" t="str">
        <f t="shared" si="31"/>
        <v>Get info/marketing on local services, events, news2</v>
      </c>
      <c r="F729" s="86" t="s">
        <v>1495</v>
      </c>
      <c r="G729" s="242">
        <v>0.15826436781609199</v>
      </c>
      <c r="H729" s="245">
        <v>99.952843483511089</v>
      </c>
    </row>
    <row r="730" spans="1:8">
      <c r="A730" s="86" t="str">
        <v>loc_mark_email</v>
      </c>
      <c r="B730" s="239">
        <v>729</v>
      </c>
      <c r="C730" s="86" t="s">
        <v>1578</v>
      </c>
      <c r="D730" s="241">
        <f>COUNTIF($C$1:$C730,C730)</f>
        <v>3</v>
      </c>
      <c r="E730" s="241" t="str">
        <f t="shared" si="31"/>
        <v>Get info/marketing on local services, events, news3</v>
      </c>
      <c r="F730" s="86" t="s">
        <v>1050</v>
      </c>
      <c r="G730" s="242">
        <v>0.34670498084291185</v>
      </c>
      <c r="H730" s="245">
        <v>101.72685374880945</v>
      </c>
    </row>
    <row r="731" spans="1:8">
      <c r="A731" s="86" t="str">
        <v>loc_mark_f2f</v>
      </c>
      <c r="B731" s="239">
        <v>730</v>
      </c>
      <c r="C731" s="86" t="s">
        <v>1578</v>
      </c>
      <c r="D731" s="241">
        <f>COUNTIF($C$1:$C731,C731)</f>
        <v>4</v>
      </c>
      <c r="E731" s="241" t="str">
        <f t="shared" si="31"/>
        <v>Get info/marketing on local services, events, news4</v>
      </c>
      <c r="F731" s="86" t="s">
        <v>1498</v>
      </c>
      <c r="G731" s="242">
        <v>0.14601532567049805</v>
      </c>
      <c r="H731" s="245">
        <v>107.08314397418945</v>
      </c>
    </row>
    <row r="732" spans="1:8">
      <c r="A732" s="86" t="str">
        <v>loc_mark_mail</v>
      </c>
      <c r="B732" s="239">
        <v>731</v>
      </c>
      <c r="C732" s="86" t="s">
        <v>1578</v>
      </c>
      <c r="D732" s="241">
        <f>COUNTIF($C$1:$C732,C732)</f>
        <v>5</v>
      </c>
      <c r="E732" s="241" t="str">
        <f t="shared" si="31"/>
        <v>Get info/marketing on local services, events, news5</v>
      </c>
      <c r="F732" s="86" t="s">
        <v>1500</v>
      </c>
      <c r="G732" s="242">
        <v>0.15676628352490418</v>
      </c>
      <c r="H732" s="245">
        <v>99.913902069165403</v>
      </c>
    </row>
    <row r="733" spans="1:8">
      <c r="A733" s="86" t="str">
        <v>loc_mark_txt</v>
      </c>
      <c r="B733" s="239">
        <v>732</v>
      </c>
      <c r="C733" s="86" t="s">
        <v>1578</v>
      </c>
      <c r="D733" s="241">
        <f>COUNTIF($C$1:$C733,C733)</f>
        <v>6</v>
      </c>
      <c r="E733" s="241" t="str">
        <f t="shared" si="31"/>
        <v>Get info/marketing on local services, events, news6</v>
      </c>
      <c r="F733" s="86" t="s">
        <v>1502</v>
      </c>
      <c r="G733" s="242">
        <v>0.12347509578544059</v>
      </c>
      <c r="H733" s="245">
        <v>116.94029291965906</v>
      </c>
    </row>
    <row r="734" spans="1:8">
      <c r="A734" s="86" t="str">
        <v>loc_mark_web</v>
      </c>
      <c r="B734" s="239">
        <v>733</v>
      </c>
      <c r="C734" s="86" t="s">
        <v>1578</v>
      </c>
      <c r="D734" s="241">
        <f>COUNTIF($C$1:$C734,C734)</f>
        <v>7</v>
      </c>
      <c r="E734" s="241" t="str">
        <f t="shared" si="31"/>
        <v>Get info/marketing on local services, events, news7</v>
      </c>
      <c r="F734" s="86" t="s">
        <v>1504</v>
      </c>
      <c r="G734" s="242">
        <v>0.24485440613026815</v>
      </c>
      <c r="H734" s="245">
        <v>99.933440717081751</v>
      </c>
    </row>
    <row r="735" spans="1:8">
      <c r="A735" s="86" t="str">
        <v>loc_res_app</v>
      </c>
      <c r="B735" s="239">
        <v>734</v>
      </c>
      <c r="C735" s="86" t="s">
        <v>1586</v>
      </c>
      <c r="D735" s="241">
        <f>COUNTIF($C$1:$C735,C735)</f>
        <v>1</v>
      </c>
      <c r="E735" s="241" t="str">
        <f t="shared" si="31"/>
        <v>Research local services, events, news1</v>
      </c>
      <c r="F735" s="86" t="s">
        <v>1493</v>
      </c>
      <c r="G735" s="242">
        <v>0.1423409961685824</v>
      </c>
      <c r="H735" s="245">
        <v>115.86793101558865</v>
      </c>
    </row>
    <row r="736" spans="1:8">
      <c r="A736" s="86" t="str">
        <v>loc_res_call</v>
      </c>
      <c r="B736" s="239">
        <v>735</v>
      </c>
      <c r="C736" s="86" t="s">
        <v>1586</v>
      </c>
      <c r="D736" s="241">
        <f>COUNTIF($C$1:$C736,C736)</f>
        <v>2</v>
      </c>
      <c r="E736" s="241" t="str">
        <f t="shared" si="31"/>
        <v>Research local services, events, news2</v>
      </c>
      <c r="F736" s="86" t="s">
        <v>1495</v>
      </c>
      <c r="G736" s="242">
        <v>0.16683908045977008</v>
      </c>
      <c r="H736" s="245">
        <v>101.73312945606247</v>
      </c>
    </row>
    <row r="737" spans="1:8">
      <c r="A737" s="86" t="str">
        <v>loc_res_email</v>
      </c>
      <c r="B737" s="239">
        <v>736</v>
      </c>
      <c r="C737" s="86" t="s">
        <v>1586</v>
      </c>
      <c r="D737" s="241">
        <f>COUNTIF($C$1:$C737,C737)</f>
        <v>3</v>
      </c>
      <c r="E737" s="241" t="str">
        <f t="shared" si="31"/>
        <v>Research local services, events, news3</v>
      </c>
      <c r="F737" s="86" t="s">
        <v>1050</v>
      </c>
      <c r="G737" s="242">
        <v>0.25945593869731803</v>
      </c>
      <c r="H737" s="245">
        <v>101.62969296009166</v>
      </c>
    </row>
    <row r="738" spans="1:8">
      <c r="A738" s="86" t="str">
        <v>loc_res_f2f</v>
      </c>
      <c r="B738" s="239">
        <v>737</v>
      </c>
      <c r="C738" s="86" t="s">
        <v>1586</v>
      </c>
      <c r="D738" s="241">
        <f>COUNTIF($C$1:$C738,C738)</f>
        <v>4</v>
      </c>
      <c r="E738" s="241" t="str">
        <f t="shared" si="31"/>
        <v>Research local services, events, news4</v>
      </c>
      <c r="F738" s="86" t="s">
        <v>1498</v>
      </c>
      <c r="G738" s="242">
        <v>0.12379310344827588</v>
      </c>
      <c r="H738" s="245">
        <v>108.61716543090365</v>
      </c>
    </row>
    <row r="739" spans="1:8">
      <c r="A739" s="86" t="str">
        <v>loc_res_mail</v>
      </c>
      <c r="B739" s="239">
        <v>738</v>
      </c>
      <c r="C739" s="86" t="s">
        <v>1586</v>
      </c>
      <c r="D739" s="241">
        <f>COUNTIF($C$1:$C739,C739)</f>
        <v>5</v>
      </c>
      <c r="E739" s="241" t="str">
        <f t="shared" si="31"/>
        <v>Research local services, events, news5</v>
      </c>
      <c r="F739" s="86" t="s">
        <v>1500</v>
      </c>
      <c r="G739" s="242">
        <v>8.484674329501915E-2</v>
      </c>
      <c r="H739" s="245">
        <v>111.68485285994252</v>
      </c>
    </row>
    <row r="740" spans="1:8">
      <c r="A740" s="86" t="str">
        <v>loc_res_txt</v>
      </c>
      <c r="B740" s="239">
        <v>739</v>
      </c>
      <c r="C740" s="86" t="s">
        <v>1586</v>
      </c>
      <c r="D740" s="241">
        <f>COUNTIF($C$1:$C740,C740)</f>
        <v>6</v>
      </c>
      <c r="E740" s="241" t="str">
        <f t="shared" si="31"/>
        <v>Research local services, events, news6</v>
      </c>
      <c r="F740" s="86" t="s">
        <v>1502</v>
      </c>
      <c r="G740" s="242">
        <v>8.8563218390804596E-2</v>
      </c>
      <c r="H740" s="245">
        <v>132.04746125271609</v>
      </c>
    </row>
    <row r="741" spans="1:8">
      <c r="A741" s="86" t="str">
        <v>loc_res_web</v>
      </c>
      <c r="B741" s="239">
        <v>740</v>
      </c>
      <c r="C741" s="86" t="s">
        <v>1586</v>
      </c>
      <c r="D741" s="241">
        <f>COUNTIF($C$1:$C741,C741)</f>
        <v>7</v>
      </c>
      <c r="E741" s="241" t="str">
        <f t="shared" si="31"/>
        <v>Research local services, events, news7</v>
      </c>
      <c r="F741" s="86" t="s">
        <v>1504</v>
      </c>
      <c r="G741" s="242">
        <v>0.3073448275862069</v>
      </c>
      <c r="H741" s="245">
        <v>98.702012841629113</v>
      </c>
    </row>
    <row r="742" spans="1:8">
      <c r="A742" s="86" t="str">
        <v>utl_enqc_app</v>
      </c>
      <c r="B742" s="239">
        <v>741</v>
      </c>
      <c r="C742" s="86" t="s">
        <v>1594</v>
      </c>
      <c r="D742" s="241">
        <f>COUNTIF($C$1:$C742,C742)</f>
        <v>1</v>
      </c>
      <c r="E742" s="241" t="str">
        <f t="shared" si="31"/>
        <v>Make enquiry on utilities1</v>
      </c>
      <c r="F742" s="86" t="s">
        <v>1493</v>
      </c>
      <c r="G742" s="242">
        <v>0.14885823754789271</v>
      </c>
      <c r="H742" s="245">
        <v>105.78990223425406</v>
      </c>
    </row>
    <row r="743" spans="1:8">
      <c r="A743" s="86" t="str">
        <v>utl_enqc_call</v>
      </c>
      <c r="B743" s="239">
        <v>742</v>
      </c>
      <c r="C743" s="86" t="s">
        <v>1594</v>
      </c>
      <c r="D743" s="241">
        <f>COUNTIF($C$1:$C743,C743)</f>
        <v>2</v>
      </c>
      <c r="E743" s="241" t="str">
        <f t="shared" si="31"/>
        <v>Make enquiry on utilities2</v>
      </c>
      <c r="F743" s="86" t="s">
        <v>1495</v>
      </c>
      <c r="G743" s="242">
        <v>0.3515325670498084</v>
      </c>
      <c r="H743" s="245">
        <v>98.040113876557328</v>
      </c>
    </row>
    <row r="744" spans="1:8">
      <c r="A744" s="86" t="str">
        <v>utl_enqc_email</v>
      </c>
      <c r="B744" s="239">
        <v>743</v>
      </c>
      <c r="C744" s="86" t="s">
        <v>1594</v>
      </c>
      <c r="D744" s="241">
        <f>COUNTIF($C$1:$C744,C744)</f>
        <v>3</v>
      </c>
      <c r="E744" s="241" t="str">
        <f t="shared" si="31"/>
        <v>Make enquiry on utilities3</v>
      </c>
      <c r="F744" s="86" t="s">
        <v>1050</v>
      </c>
      <c r="G744" s="242">
        <v>0.37000000000000011</v>
      </c>
      <c r="H744" s="245">
        <v>100.00833452472352</v>
      </c>
    </row>
    <row r="745" spans="1:8">
      <c r="A745" s="86" t="str">
        <v>utl_enqc_f2f</v>
      </c>
      <c r="B745" s="239">
        <v>744</v>
      </c>
      <c r="C745" s="86" t="s">
        <v>1594</v>
      </c>
      <c r="D745" s="241">
        <f>COUNTIF($C$1:$C745,C745)</f>
        <v>4</v>
      </c>
      <c r="E745" s="241" t="str">
        <f t="shared" si="31"/>
        <v>Make enquiry on utilities4</v>
      </c>
      <c r="F745" s="86" t="s">
        <v>1498</v>
      </c>
      <c r="G745" s="242">
        <v>0.20800000000000002</v>
      </c>
      <c r="H745" s="245">
        <v>102.59501179852879</v>
      </c>
    </row>
    <row r="746" spans="1:8">
      <c r="A746" s="86" t="str">
        <v>utl_enqc_mail</v>
      </c>
      <c r="B746" s="239">
        <v>745</v>
      </c>
      <c r="C746" s="86" t="s">
        <v>1594</v>
      </c>
      <c r="D746" s="241">
        <f>COUNTIF($C$1:$C746,C746)</f>
        <v>5</v>
      </c>
      <c r="E746" s="241" t="str">
        <f t="shared" si="31"/>
        <v>Make enquiry on utilities5</v>
      </c>
      <c r="F746" s="86" t="s">
        <v>1500</v>
      </c>
      <c r="G746" s="242">
        <v>0.12638697318007663</v>
      </c>
      <c r="H746" s="245">
        <v>92.308478598400796</v>
      </c>
    </row>
    <row r="747" spans="1:8">
      <c r="A747" s="86" t="str">
        <v>utl_enqc_txt</v>
      </c>
      <c r="B747" s="239">
        <v>746</v>
      </c>
      <c r="C747" s="86" t="s">
        <v>1594</v>
      </c>
      <c r="D747" s="241">
        <f>COUNTIF($C$1:$C747,C747)</f>
        <v>6</v>
      </c>
      <c r="E747" s="241" t="str">
        <f t="shared" si="31"/>
        <v>Make enquiry on utilities6</v>
      </c>
      <c r="F747" s="86" t="s">
        <v>1502</v>
      </c>
      <c r="G747" s="242">
        <v>8.1593869731800758E-2</v>
      </c>
      <c r="H747" s="245">
        <v>108.79506438571751</v>
      </c>
    </row>
    <row r="748" spans="1:8">
      <c r="A748" s="86" t="str">
        <v>utl_enqc_web</v>
      </c>
      <c r="B748" s="239">
        <v>747</v>
      </c>
      <c r="C748" s="86" t="s">
        <v>1594</v>
      </c>
      <c r="D748" s="241">
        <f>COUNTIF($C$1:$C748,C748)</f>
        <v>7</v>
      </c>
      <c r="E748" s="241" t="str">
        <f t="shared" si="31"/>
        <v>Make enquiry on utilities7</v>
      </c>
      <c r="F748" s="86" t="s">
        <v>1504</v>
      </c>
      <c r="G748" s="242">
        <v>0.29234099616858233</v>
      </c>
      <c r="H748" s="245">
        <v>100.09536772191916</v>
      </c>
    </row>
    <row r="749" spans="1:8">
      <c r="A749" s="86" t="str">
        <v>utl_sub_app</v>
      </c>
      <c r="B749" s="239">
        <v>748</v>
      </c>
      <c r="C749" s="86" t="s">
        <v>1602</v>
      </c>
      <c r="D749" s="241">
        <f>COUNTIF($C$1:$C749,C749)</f>
        <v>1</v>
      </c>
      <c r="E749" s="241" t="str">
        <f t="shared" si="31"/>
        <v>Submit info to on utilities1</v>
      </c>
      <c r="F749" s="86" t="s">
        <v>1493</v>
      </c>
      <c r="G749" s="242">
        <v>0.20202681992337171</v>
      </c>
      <c r="H749" s="245">
        <v>104.33168649228823</v>
      </c>
    </row>
    <row r="750" spans="1:8">
      <c r="A750" s="86" t="str">
        <v>utl_sub_call</v>
      </c>
      <c r="B750" s="239">
        <v>749</v>
      </c>
      <c r="C750" s="86" t="s">
        <v>1602</v>
      </c>
      <c r="D750" s="241">
        <f>COUNTIF($C$1:$C750,C750)</f>
        <v>2</v>
      </c>
      <c r="E750" s="241" t="str">
        <f t="shared" si="31"/>
        <v>Submit info to on utilities2</v>
      </c>
      <c r="F750" s="86" t="s">
        <v>1495</v>
      </c>
      <c r="G750" s="242">
        <v>0.27184291187739468</v>
      </c>
      <c r="H750" s="245">
        <v>102.75792372782895</v>
      </c>
    </row>
    <row r="751" spans="1:8">
      <c r="A751" s="86" t="str">
        <v>utl_sub_email</v>
      </c>
      <c r="B751" s="239">
        <v>750</v>
      </c>
      <c r="C751" s="86" t="s">
        <v>1602</v>
      </c>
      <c r="D751" s="241">
        <f>COUNTIF($C$1:$C751,C751)</f>
        <v>3</v>
      </c>
      <c r="E751" s="241" t="str">
        <f t="shared" si="31"/>
        <v>Submit info to on utilities3</v>
      </c>
      <c r="F751" s="86" t="s">
        <v>1050</v>
      </c>
      <c r="G751" s="242">
        <v>0.28150574712643678</v>
      </c>
      <c r="H751" s="245">
        <v>98.020917929372317</v>
      </c>
    </row>
    <row r="752" spans="1:8">
      <c r="A752" s="86" t="str">
        <v>utl_sub_f2f</v>
      </c>
      <c r="B752" s="239">
        <v>751</v>
      </c>
      <c r="C752" s="86" t="s">
        <v>1602</v>
      </c>
      <c r="D752" s="241">
        <f>COUNTIF($C$1:$C752,C752)</f>
        <v>4</v>
      </c>
      <c r="E752" s="241" t="str">
        <f t="shared" si="31"/>
        <v>Submit info to on utilities4</v>
      </c>
      <c r="F752" s="86" t="s">
        <v>1498</v>
      </c>
      <c r="G752" s="242">
        <v>0.19475862068965516</v>
      </c>
      <c r="H752" s="245">
        <v>101.77332867657742</v>
      </c>
    </row>
    <row r="753" spans="1:8">
      <c r="A753" s="86" t="str">
        <v>utl_sub_mail</v>
      </c>
      <c r="B753" s="239">
        <v>752</v>
      </c>
      <c r="C753" s="86" t="s">
        <v>1602</v>
      </c>
      <c r="D753" s="241">
        <f>COUNTIF($C$1:$C753,C753)</f>
        <v>5</v>
      </c>
      <c r="E753" s="241" t="str">
        <f t="shared" si="31"/>
        <v>Submit info to on utilities5</v>
      </c>
      <c r="F753" s="86" t="s">
        <v>1500</v>
      </c>
      <c r="G753" s="242">
        <v>0.1234022988505747</v>
      </c>
      <c r="H753" s="245">
        <v>99.49317301622483</v>
      </c>
    </row>
    <row r="754" spans="1:8">
      <c r="A754" s="86" t="str">
        <v>utl_sub_txt</v>
      </c>
      <c r="B754" s="239">
        <v>753</v>
      </c>
      <c r="C754" s="86" t="s">
        <v>1602</v>
      </c>
      <c r="D754" s="241">
        <f>COUNTIF($C$1:$C754,C754)</f>
        <v>6</v>
      </c>
      <c r="E754" s="241" t="str">
        <f t="shared" si="31"/>
        <v>Submit info to on utilities6</v>
      </c>
      <c r="F754" s="86" t="s">
        <v>1502</v>
      </c>
      <c r="G754" s="242">
        <v>9.1900383141762451E-2</v>
      </c>
      <c r="H754" s="245">
        <v>109.8684512638828</v>
      </c>
    </row>
    <row r="755" spans="1:8">
      <c r="A755" s="86" t="str">
        <v>utl_sub_web</v>
      </c>
      <c r="B755" s="239">
        <v>754</v>
      </c>
      <c r="C755" s="86" t="s">
        <v>1602</v>
      </c>
      <c r="D755" s="241">
        <f>COUNTIF($C$1:$C755,C755)</f>
        <v>7</v>
      </c>
      <c r="E755" s="241" t="str">
        <f t="shared" si="31"/>
        <v>Submit info to on utilities7</v>
      </c>
      <c r="F755" s="86" t="s">
        <v>1504</v>
      </c>
      <c r="G755" s="242">
        <v>0.32508045977011496</v>
      </c>
      <c r="H755" s="245">
        <v>98.527532620014085</v>
      </c>
    </row>
    <row r="756" spans="1:8">
      <c r="A756" s="86" t="str">
        <v>utl_mark_app</v>
      </c>
      <c r="B756" s="239">
        <v>755</v>
      </c>
      <c r="C756" s="86" t="s">
        <v>1610</v>
      </c>
      <c r="D756" s="241">
        <f>COUNTIF($C$1:$C756,C756)</f>
        <v>1</v>
      </c>
      <c r="E756" s="241" t="str">
        <f t="shared" si="31"/>
        <v>Get info/marketing on utilities1</v>
      </c>
      <c r="F756" s="86" t="s">
        <v>1493</v>
      </c>
      <c r="G756" s="242">
        <v>0.16392720306513406</v>
      </c>
      <c r="H756" s="245">
        <v>107.26706550263201</v>
      </c>
    </row>
    <row r="757" spans="1:8">
      <c r="A757" s="86" t="str">
        <v>utl_mark_call</v>
      </c>
      <c r="B757" s="239">
        <v>756</v>
      </c>
      <c r="C757" s="86" t="s">
        <v>1610</v>
      </c>
      <c r="D757" s="241">
        <f>COUNTIF($C$1:$C757,C757)</f>
        <v>2</v>
      </c>
      <c r="E757" s="241" t="str">
        <f t="shared" si="31"/>
        <v>Get info/marketing on utilities2</v>
      </c>
      <c r="F757" s="86" t="s">
        <v>1495</v>
      </c>
      <c r="G757" s="242">
        <v>0.22599616858237545</v>
      </c>
      <c r="H757" s="245">
        <v>103.69361017821915</v>
      </c>
    </row>
    <row r="758" spans="1:8">
      <c r="A758" s="86" t="str">
        <v>utl_mark_email</v>
      </c>
      <c r="B758" s="239">
        <v>757</v>
      </c>
      <c r="C758" s="86" t="s">
        <v>1610</v>
      </c>
      <c r="D758" s="241">
        <f>COUNTIF($C$1:$C758,C758)</f>
        <v>3</v>
      </c>
      <c r="E758" s="241" t="str">
        <f t="shared" si="31"/>
        <v>Get info/marketing on utilities3</v>
      </c>
      <c r="F758" s="86" t="s">
        <v>1050</v>
      </c>
      <c r="G758" s="242">
        <v>0.3417126436781609</v>
      </c>
      <c r="H758" s="245">
        <v>104.27640440101807</v>
      </c>
    </row>
    <row r="759" spans="1:8">
      <c r="A759" s="86" t="str">
        <v>utl_mark_f2f</v>
      </c>
      <c r="B759" s="239">
        <v>758</v>
      </c>
      <c r="C759" s="86" t="s">
        <v>1610</v>
      </c>
      <c r="D759" s="241">
        <f>COUNTIF($C$1:$C759,C759)</f>
        <v>4</v>
      </c>
      <c r="E759" s="241" t="str">
        <f t="shared" si="31"/>
        <v>Get info/marketing on utilities4</v>
      </c>
      <c r="F759" s="86" t="s">
        <v>1498</v>
      </c>
      <c r="G759" s="242">
        <v>0.17716858237547889</v>
      </c>
      <c r="H759" s="245">
        <v>105.56233715937459</v>
      </c>
    </row>
    <row r="760" spans="1:8">
      <c r="A760" s="86" t="str">
        <v>utl_mark_mail</v>
      </c>
      <c r="B760" s="239">
        <v>759</v>
      </c>
      <c r="C760" s="86" t="s">
        <v>1610</v>
      </c>
      <c r="D760" s="241">
        <f>COUNTIF($C$1:$C760,C760)</f>
        <v>5</v>
      </c>
      <c r="E760" s="241" t="str">
        <f t="shared" si="31"/>
        <v>Get info/marketing on utilities5</v>
      </c>
      <c r="F760" s="86" t="s">
        <v>1500</v>
      </c>
      <c r="G760" s="242">
        <v>0.19296551724137936</v>
      </c>
      <c r="H760" s="245">
        <v>99.965806221778308</v>
      </c>
    </row>
    <row r="761" spans="1:8">
      <c r="A761" s="86" t="str">
        <v>utl_mark_txt</v>
      </c>
      <c r="B761" s="239">
        <v>760</v>
      </c>
      <c r="C761" s="86" t="s">
        <v>1610</v>
      </c>
      <c r="D761" s="241">
        <f>COUNTIF($C$1:$C761,C761)</f>
        <v>6</v>
      </c>
      <c r="E761" s="241" t="str">
        <f t="shared" si="31"/>
        <v>Get info/marketing on utilities6</v>
      </c>
      <c r="F761" s="86" t="s">
        <v>1502</v>
      </c>
      <c r="G761" s="242">
        <v>9.2984674329501915E-2</v>
      </c>
      <c r="H761" s="245">
        <v>104.18731147455043</v>
      </c>
    </row>
    <row r="762" spans="1:8">
      <c r="A762" s="86" t="str">
        <v>utl_mark_web</v>
      </c>
      <c r="B762" s="239">
        <v>761</v>
      </c>
      <c r="C762" s="86" t="s">
        <v>1610</v>
      </c>
      <c r="D762" s="241">
        <f>COUNTIF($C$1:$C762,C762)</f>
        <v>7</v>
      </c>
      <c r="E762" s="241" t="str">
        <f t="shared" si="31"/>
        <v>Get info/marketing on utilities7</v>
      </c>
      <c r="F762" s="86" t="s">
        <v>1504</v>
      </c>
      <c r="G762" s="242">
        <v>0.31200766283524906</v>
      </c>
      <c r="H762" s="245">
        <v>100.5459745850079</v>
      </c>
    </row>
    <row r="763" spans="1:8">
      <c r="A763" s="86" t="str">
        <v>utl_res_app</v>
      </c>
      <c r="B763" s="239">
        <v>762</v>
      </c>
      <c r="C763" s="86" t="s">
        <v>1618</v>
      </c>
      <c r="D763" s="241">
        <f>COUNTIF($C$1:$C763,C763)</f>
        <v>1</v>
      </c>
      <c r="E763" s="241" t="str">
        <f t="shared" si="31"/>
        <v>Research utilities1</v>
      </c>
      <c r="F763" s="86" t="s">
        <v>1493</v>
      </c>
      <c r="G763" s="242">
        <v>0.16631034482758617</v>
      </c>
      <c r="H763" s="245">
        <v>116.47055147481093</v>
      </c>
    </row>
    <row r="764" spans="1:8">
      <c r="A764" s="86" t="str">
        <v>utl_res_call</v>
      </c>
      <c r="B764" s="239">
        <v>763</v>
      </c>
      <c r="C764" s="86" t="s">
        <v>1618</v>
      </c>
      <c r="D764" s="241">
        <f>COUNTIF($C$1:$C764,C764)</f>
        <v>2</v>
      </c>
      <c r="E764" s="241" t="str">
        <f t="shared" si="31"/>
        <v>Research utilities2</v>
      </c>
      <c r="F764" s="86" t="s">
        <v>1495</v>
      </c>
      <c r="G764" s="242">
        <v>0.24341379310344827</v>
      </c>
      <c r="H764" s="245">
        <v>107.87367156038418</v>
      </c>
    </row>
    <row r="765" spans="1:8">
      <c r="A765" s="86" t="str">
        <v>utl_res_email</v>
      </c>
      <c r="B765" s="239">
        <v>764</v>
      </c>
      <c r="C765" s="86" t="s">
        <v>1618</v>
      </c>
      <c r="D765" s="241">
        <f>COUNTIF($C$1:$C765,C765)</f>
        <v>3</v>
      </c>
      <c r="E765" s="241" t="str">
        <f t="shared" si="31"/>
        <v>Research utilities3</v>
      </c>
      <c r="F765" s="86" t="s">
        <v>1050</v>
      </c>
      <c r="G765" s="242">
        <v>0.2337701149425287</v>
      </c>
      <c r="H765" s="245">
        <v>101.20255471845769</v>
      </c>
    </row>
    <row r="766" spans="1:8">
      <c r="A766" s="86" t="str">
        <v>utl_res_f2f</v>
      </c>
      <c r="B766" s="239">
        <v>765</v>
      </c>
      <c r="C766" s="86" t="s">
        <v>1618</v>
      </c>
      <c r="D766" s="241">
        <f>COUNTIF($C$1:$C766,C766)</f>
        <v>4</v>
      </c>
      <c r="E766" s="241" t="str">
        <f t="shared" si="31"/>
        <v>Research utilities4</v>
      </c>
      <c r="F766" s="86" t="s">
        <v>1498</v>
      </c>
      <c r="G766" s="242">
        <v>0.13852873563218393</v>
      </c>
      <c r="H766" s="245">
        <v>104.50426079249841</v>
      </c>
    </row>
    <row r="767" spans="1:8">
      <c r="A767" s="86" t="str">
        <v>utl_res_mail</v>
      </c>
      <c r="B767" s="239">
        <v>766</v>
      </c>
      <c r="C767" s="86" t="s">
        <v>1618</v>
      </c>
      <c r="D767" s="241">
        <f>COUNTIF($C$1:$C767,C767)</f>
        <v>5</v>
      </c>
      <c r="E767" s="241" t="str">
        <f t="shared" si="31"/>
        <v>Research utilities5</v>
      </c>
      <c r="F767" s="86" t="s">
        <v>1500</v>
      </c>
      <c r="G767" s="242">
        <v>8.8812260536398457E-2</v>
      </c>
      <c r="H767" s="245">
        <v>107.71116797128516</v>
      </c>
    </row>
    <row r="768" spans="1:8">
      <c r="A768" s="86" t="str">
        <v>utl_res_txt</v>
      </c>
      <c r="B768" s="239">
        <v>767</v>
      </c>
      <c r="C768" s="86" t="s">
        <v>1618</v>
      </c>
      <c r="D768" s="241">
        <f>COUNTIF($C$1:$C768,C768)</f>
        <v>6</v>
      </c>
      <c r="E768" s="241" t="str">
        <f t="shared" si="31"/>
        <v>Research utilities6</v>
      </c>
      <c r="F768" s="86" t="s">
        <v>1502</v>
      </c>
      <c r="G768" s="242">
        <v>7.5111111111111128E-2</v>
      </c>
      <c r="H768" s="245">
        <v>109.55278548810713</v>
      </c>
    </row>
    <row r="769" spans="1:8">
      <c r="A769" s="86" t="str">
        <v>utl_res_web</v>
      </c>
      <c r="B769" s="239">
        <v>768</v>
      </c>
      <c r="C769" s="86" t="s">
        <v>1618</v>
      </c>
      <c r="D769" s="241">
        <f>COUNTIF($C$1:$C769,C769)</f>
        <v>7</v>
      </c>
      <c r="E769" s="241" t="str">
        <f t="shared" si="31"/>
        <v>Research utilities7</v>
      </c>
      <c r="F769" s="86" t="s">
        <v>1504</v>
      </c>
      <c r="G769" s="242">
        <v>0.41324904214559377</v>
      </c>
      <c r="H769" s="245">
        <v>98.704848416811217</v>
      </c>
    </row>
    <row r="770" spans="1:8">
      <c r="A770" s="86" t="str">
        <v>retles_enqc_app</v>
      </c>
      <c r="B770" s="239">
        <v>769</v>
      </c>
      <c r="C770" s="86" t="s">
        <v>1626</v>
      </c>
      <c r="D770" s="241">
        <f>COUNTIF($C$1:$C770,C770)</f>
        <v>1</v>
      </c>
      <c r="E770" s="241" t="str">
        <f t="shared" si="31"/>
        <v>Make enquiry on retail and leisure1</v>
      </c>
      <c r="F770" s="86" t="s">
        <v>1493</v>
      </c>
      <c r="G770" s="242">
        <v>0.21955938697318009</v>
      </c>
      <c r="H770" s="245">
        <v>112.8159021739901</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0.39856704980842911</v>
      </c>
      <c r="H771" s="245">
        <v>99.808569281826749</v>
      </c>
    </row>
    <row r="772" spans="1:8">
      <c r="A772" s="86" t="str">
        <v>retles_enqc_eml</v>
      </c>
      <c r="B772" s="239">
        <v>771</v>
      </c>
      <c r="C772" s="86" t="s">
        <v>1626</v>
      </c>
      <c r="D772" s="241">
        <f>COUNTIF($C$1:$C772,C772)</f>
        <v>3</v>
      </c>
      <c r="E772" s="241" t="str">
        <f t="shared" si="32"/>
        <v>Make enquiry on retail and leisure3</v>
      </c>
      <c r="F772" s="86" t="s">
        <v>1050</v>
      </c>
      <c r="G772" s="242">
        <v>0.46318773946360153</v>
      </c>
      <c r="H772" s="245">
        <v>100.21608754391234</v>
      </c>
    </row>
    <row r="773" spans="1:8">
      <c r="A773" s="86" t="str">
        <v>retles_enqc_f2f</v>
      </c>
      <c r="B773" s="239">
        <v>772</v>
      </c>
      <c r="C773" s="86" t="s">
        <v>1626</v>
      </c>
      <c r="D773" s="241">
        <f>COUNTIF($C$1:$C773,C773)</f>
        <v>4</v>
      </c>
      <c r="E773" s="241" t="str">
        <f t="shared" si="32"/>
        <v>Make enquiry on retail and leisure4</v>
      </c>
      <c r="F773" s="86" t="s">
        <v>1498</v>
      </c>
      <c r="G773" s="242">
        <v>0.39328735632183914</v>
      </c>
      <c r="H773" s="245">
        <v>102.06419398327293</v>
      </c>
    </row>
    <row r="774" spans="1:8">
      <c r="A774" s="86" t="str">
        <v>retles_enqc_mail</v>
      </c>
      <c r="B774" s="239">
        <v>773</v>
      </c>
      <c r="C774" s="86" t="s">
        <v>1626</v>
      </c>
      <c r="D774" s="241">
        <f>COUNTIF($C$1:$C774,C774)</f>
        <v>5</v>
      </c>
      <c r="E774" s="241" t="str">
        <f t="shared" si="32"/>
        <v>Make enquiry on retail and leisure5</v>
      </c>
      <c r="F774" s="86" t="s">
        <v>1500</v>
      </c>
      <c r="G774" s="242">
        <v>0.18126436781609193</v>
      </c>
      <c r="H774" s="245">
        <v>110.16108395362582</v>
      </c>
    </row>
    <row r="775" spans="1:8">
      <c r="A775" s="86" t="str">
        <v>retles_enqc_txt</v>
      </c>
      <c r="B775" s="239">
        <v>774</v>
      </c>
      <c r="C775" s="86" t="s">
        <v>1626</v>
      </c>
      <c r="D775" s="241">
        <f>COUNTIF($C$1:$C775,C775)</f>
        <v>6</v>
      </c>
      <c r="E775" s="241" t="str">
        <f t="shared" si="32"/>
        <v>Make enquiry on retail and leisure6</v>
      </c>
      <c r="F775" s="86" t="s">
        <v>1502</v>
      </c>
      <c r="G775" s="242">
        <v>0.1333639846743295</v>
      </c>
      <c r="H775" s="245">
        <v>117.53607113623896</v>
      </c>
    </row>
    <row r="776" spans="1:8">
      <c r="A776" s="86" t="str">
        <v>retles_enqc_web</v>
      </c>
      <c r="B776" s="239">
        <v>775</v>
      </c>
      <c r="C776" s="86" t="s">
        <v>1626</v>
      </c>
      <c r="D776" s="241">
        <f>COUNTIF($C$1:$C776,C776)</f>
        <v>7</v>
      </c>
      <c r="E776" s="241" t="str">
        <f t="shared" si="32"/>
        <v>Make enquiry on retail and leisure7</v>
      </c>
      <c r="F776" s="86" t="s">
        <v>1504</v>
      </c>
      <c r="G776" s="242">
        <v>0.38563601532567049</v>
      </c>
      <c r="H776" s="245">
        <v>99.418207244148931</v>
      </c>
    </row>
    <row r="777" spans="1:8">
      <c r="A777" s="86" t="str">
        <v>retles_sub_app</v>
      </c>
      <c r="B777" s="239">
        <v>776</v>
      </c>
      <c r="C777" s="86" t="s">
        <v>1634</v>
      </c>
      <c r="D777" s="241">
        <f>COUNTIF($C$1:$C777,C777)</f>
        <v>1</v>
      </c>
      <c r="E777" s="241" t="str">
        <f t="shared" si="32"/>
        <v>Submit info to retail and leisure1</v>
      </c>
      <c r="F777" s="86" t="s">
        <v>1493</v>
      </c>
      <c r="G777" s="242">
        <v>0.26872030651341</v>
      </c>
      <c r="H777" s="245">
        <v>103.97877408676479</v>
      </c>
    </row>
    <row r="778" spans="1:8">
      <c r="A778" s="86" t="str">
        <v>retles_sub_call</v>
      </c>
      <c r="B778" s="239">
        <v>777</v>
      </c>
      <c r="C778" s="86" t="s">
        <v>1634</v>
      </c>
      <c r="D778" s="241">
        <f>COUNTIF($C$1:$C778,C778)</f>
        <v>2</v>
      </c>
      <c r="E778" s="241" t="str">
        <f t="shared" si="32"/>
        <v>Submit info to retail and leisure2</v>
      </c>
      <c r="F778" s="86" t="s">
        <v>1495</v>
      </c>
      <c r="G778" s="242">
        <v>0.36606513409961683</v>
      </c>
      <c r="H778" s="245">
        <v>97.617176546791995</v>
      </c>
    </row>
    <row r="779" spans="1:8">
      <c r="A779" s="86" t="str">
        <v>retles_sub_eml</v>
      </c>
      <c r="B779" s="239">
        <v>778</v>
      </c>
      <c r="C779" s="86" t="s">
        <v>1634</v>
      </c>
      <c r="D779" s="241">
        <f>COUNTIF($C$1:$C779,C779)</f>
        <v>3</v>
      </c>
      <c r="E779" s="241" t="str">
        <f t="shared" si="32"/>
        <v>Submit info to retail and leisure3</v>
      </c>
      <c r="F779" s="86" t="s">
        <v>1050</v>
      </c>
      <c r="G779" s="242">
        <v>0.36721455938697301</v>
      </c>
      <c r="H779" s="245">
        <v>99.624305397635709</v>
      </c>
    </row>
    <row r="780" spans="1:8">
      <c r="A780" s="86" t="str">
        <v>retles_sub_f2f</v>
      </c>
      <c r="B780" s="239">
        <v>779</v>
      </c>
      <c r="C780" s="86" t="s">
        <v>1634</v>
      </c>
      <c r="D780" s="241">
        <f>COUNTIF($C$1:$C780,C780)</f>
        <v>4</v>
      </c>
      <c r="E780" s="241" t="str">
        <f t="shared" si="32"/>
        <v>Submit info to retail and leisure4</v>
      </c>
      <c r="F780" s="86" t="s">
        <v>1498</v>
      </c>
      <c r="G780" s="242">
        <v>0.39870114942528745</v>
      </c>
      <c r="H780" s="245">
        <v>101.37397154672092</v>
      </c>
    </row>
    <row r="781" spans="1:8">
      <c r="A781" s="86" t="str">
        <v>retles_sub_mail</v>
      </c>
      <c r="B781" s="239">
        <v>780</v>
      </c>
      <c r="C781" s="86" t="s">
        <v>1634</v>
      </c>
      <c r="D781" s="241">
        <f>COUNTIF($C$1:$C781,C781)</f>
        <v>5</v>
      </c>
      <c r="E781" s="241" t="str">
        <f t="shared" si="32"/>
        <v>Submit info to retail and leisure5</v>
      </c>
      <c r="F781" s="86" t="s">
        <v>1500</v>
      </c>
      <c r="G781" s="242">
        <v>0.13469731800766283</v>
      </c>
      <c r="H781" s="245">
        <v>106.09378414309008</v>
      </c>
    </row>
    <row r="782" spans="1:8">
      <c r="A782" s="86" t="str">
        <v>retles_sub_txt</v>
      </c>
      <c r="B782" s="239">
        <v>781</v>
      </c>
      <c r="C782" s="86" t="s">
        <v>1634</v>
      </c>
      <c r="D782" s="241">
        <f>COUNTIF($C$1:$C782,C782)</f>
        <v>6</v>
      </c>
      <c r="E782" s="241" t="str">
        <f t="shared" si="32"/>
        <v>Submit info to retail and leisure6</v>
      </c>
      <c r="F782" s="86" t="s">
        <v>1502</v>
      </c>
      <c r="G782" s="242">
        <v>0.13042528735632186</v>
      </c>
      <c r="H782" s="245">
        <v>111.57498228764902</v>
      </c>
    </row>
    <row r="783" spans="1:8">
      <c r="A783" s="86" t="str">
        <v>retles_sub_web</v>
      </c>
      <c r="B783" s="239">
        <v>782</v>
      </c>
      <c r="C783" s="86" t="s">
        <v>1634</v>
      </c>
      <c r="D783" s="241">
        <f>COUNTIF($C$1:$C783,C783)</f>
        <v>7</v>
      </c>
      <c r="E783" s="241" t="str">
        <f t="shared" si="32"/>
        <v>Submit info to retail and leisure7</v>
      </c>
      <c r="F783" s="86" t="s">
        <v>1504</v>
      </c>
      <c r="G783" s="242">
        <v>0.43363218390804609</v>
      </c>
      <c r="H783" s="245">
        <v>98.996719906135937</v>
      </c>
    </row>
    <row r="784" spans="1:8">
      <c r="A784" s="86" t="str">
        <v>retles_mark_app</v>
      </c>
      <c r="B784" s="239">
        <v>783</v>
      </c>
      <c r="C784" s="86" t="s">
        <v>1642</v>
      </c>
      <c r="D784" s="241">
        <f>COUNTIF($C$1:$C784,C784)</f>
        <v>1</v>
      </c>
      <c r="E784" s="241" t="str">
        <f t="shared" si="32"/>
        <v>Get info/marketing on retail and leisure1</v>
      </c>
      <c r="F784" s="86" t="s">
        <v>1493</v>
      </c>
      <c r="G784" s="242">
        <v>0.22034099616858233</v>
      </c>
      <c r="H784" s="245">
        <v>101.66447892541737</v>
      </c>
    </row>
    <row r="785" spans="1:8">
      <c r="A785" s="86" t="str">
        <v>retles_mark_call</v>
      </c>
      <c r="B785" s="239">
        <v>784</v>
      </c>
      <c r="C785" s="86" t="s">
        <v>1642</v>
      </c>
      <c r="D785" s="241">
        <f>COUNTIF($C$1:$C785,C785)</f>
        <v>2</v>
      </c>
      <c r="E785" s="241" t="str">
        <f t="shared" si="32"/>
        <v>Get info/marketing on retail and leisure2</v>
      </c>
      <c r="F785" s="86" t="s">
        <v>1495</v>
      </c>
      <c r="G785" s="242">
        <v>0.2258697318007663</v>
      </c>
      <c r="H785" s="245">
        <v>102.67563915114921</v>
      </c>
    </row>
    <row r="786" spans="1:8">
      <c r="A786" s="86" t="str">
        <v>retles_mark_eml</v>
      </c>
      <c r="B786" s="239">
        <v>785</v>
      </c>
      <c r="C786" s="86" t="s">
        <v>1642</v>
      </c>
      <c r="D786" s="241">
        <f>COUNTIF($C$1:$C786,C786)</f>
        <v>3</v>
      </c>
      <c r="E786" s="241" t="str">
        <f t="shared" si="32"/>
        <v>Get info/marketing on retail and leisure3</v>
      </c>
      <c r="F786" s="86" t="s">
        <v>1050</v>
      </c>
      <c r="G786" s="242">
        <v>0.38546743295019159</v>
      </c>
      <c r="H786" s="245">
        <v>100.73143180445526</v>
      </c>
    </row>
    <row r="787" spans="1:8">
      <c r="A787" s="86" t="str">
        <v>retles_mark_f2f</v>
      </c>
      <c r="B787" s="239">
        <v>786</v>
      </c>
      <c r="C787" s="86" t="s">
        <v>1642</v>
      </c>
      <c r="D787" s="241">
        <f>COUNTIF($C$1:$C787,C787)</f>
        <v>4</v>
      </c>
      <c r="E787" s="241" t="str">
        <f t="shared" si="32"/>
        <v>Get info/marketing on retail and leisure4</v>
      </c>
      <c r="F787" s="86" t="s">
        <v>1498</v>
      </c>
      <c r="G787" s="242">
        <v>0.3144865900383142</v>
      </c>
      <c r="H787" s="245">
        <v>102.65901772348246</v>
      </c>
    </row>
    <row r="788" spans="1:8">
      <c r="A788" s="86" t="str">
        <v>retles_mark_mail</v>
      </c>
      <c r="B788" s="239">
        <v>787</v>
      </c>
      <c r="C788" s="86" t="s">
        <v>1642</v>
      </c>
      <c r="D788" s="241">
        <f>COUNTIF($C$1:$C788,C788)</f>
        <v>5</v>
      </c>
      <c r="E788" s="241" t="str">
        <f t="shared" si="32"/>
        <v>Get info/marketing on retail and leisure5</v>
      </c>
      <c r="F788" s="86" t="s">
        <v>1500</v>
      </c>
      <c r="G788" s="242">
        <v>0.20541762452107284</v>
      </c>
      <c r="H788" s="247">
        <v>101.1615025242197</v>
      </c>
    </row>
    <row r="789" spans="1:8">
      <c r="A789" s="86" t="str">
        <v>retles_mark_txt</v>
      </c>
      <c r="B789" s="239">
        <v>788</v>
      </c>
      <c r="C789" s="86" t="s">
        <v>1642</v>
      </c>
      <c r="D789" s="241">
        <f>COUNTIF($C$1:$C789,C789)</f>
        <v>6</v>
      </c>
      <c r="E789" s="241" t="str">
        <f t="shared" si="32"/>
        <v>Get info/marketing on retail and leisure6</v>
      </c>
      <c r="F789" s="86" t="s">
        <v>1502</v>
      </c>
      <c r="G789" s="242">
        <v>0.13284291187739466</v>
      </c>
      <c r="H789" s="247">
        <v>108.11338082153704</v>
      </c>
    </row>
    <row r="790" spans="1:8">
      <c r="A790" s="86" t="str">
        <v>retles_mark_web</v>
      </c>
      <c r="B790" s="239">
        <v>789</v>
      </c>
      <c r="C790" s="86" t="s">
        <v>1642</v>
      </c>
      <c r="D790" s="241">
        <f>COUNTIF($C$1:$C790,C790)</f>
        <v>7</v>
      </c>
      <c r="E790" s="241" t="str">
        <f t="shared" si="32"/>
        <v>Get info/marketing on retail and leisure7</v>
      </c>
      <c r="F790" s="86" t="s">
        <v>1504</v>
      </c>
      <c r="G790" s="242">
        <v>0.37604980842911884</v>
      </c>
      <c r="H790" s="247">
        <v>100.00376527347092</v>
      </c>
    </row>
    <row r="791" spans="1:8">
      <c r="A791" s="86" t="str">
        <v>retles_res_app</v>
      </c>
      <c r="B791" s="239">
        <v>790</v>
      </c>
      <c r="C791" s="86" t="s">
        <v>1650</v>
      </c>
      <c r="D791" s="241">
        <f>COUNTIF($C$1:$C791,C791)</f>
        <v>1</v>
      </c>
      <c r="E791" s="241" t="str">
        <f t="shared" si="32"/>
        <v>Research retail and leisure1</v>
      </c>
      <c r="F791" s="86" t="s">
        <v>1493</v>
      </c>
      <c r="G791" s="242">
        <v>0.24736015325670496</v>
      </c>
      <c r="H791" s="247">
        <v>106.20388198901081</v>
      </c>
    </row>
    <row r="792" spans="1:8">
      <c r="A792" s="86" t="str">
        <v>retles_res_call</v>
      </c>
      <c r="B792" s="239">
        <v>791</v>
      </c>
      <c r="C792" s="86" t="s">
        <v>1650</v>
      </c>
      <c r="D792" s="241">
        <f>COUNTIF($C$1:$C792,C792)</f>
        <v>2</v>
      </c>
      <c r="E792" s="241" t="str">
        <f t="shared" si="32"/>
        <v>Research retail and leisure2</v>
      </c>
      <c r="F792" s="86" t="s">
        <v>1495</v>
      </c>
      <c r="G792" s="242">
        <v>0.22652107279693484</v>
      </c>
      <c r="H792" s="247">
        <v>100.04333969247243</v>
      </c>
    </row>
    <row r="793" spans="1:8">
      <c r="A793" s="86" t="str">
        <v>retles_res_eml</v>
      </c>
      <c r="B793" s="239">
        <v>792</v>
      </c>
      <c r="C793" s="86" t="s">
        <v>1650</v>
      </c>
      <c r="D793" s="241">
        <f>COUNTIF($C$1:$C793,C793)</f>
        <v>3</v>
      </c>
      <c r="E793" s="241" t="str">
        <f t="shared" si="32"/>
        <v>Research retail and leisure3</v>
      </c>
      <c r="F793" s="86" t="s">
        <v>1050</v>
      </c>
      <c r="G793" s="242">
        <v>0.2576590038314176</v>
      </c>
      <c r="H793" s="247">
        <v>100.55994332069122</v>
      </c>
    </row>
    <row r="794" spans="1:8">
      <c r="A794" s="86" t="str">
        <v>retles_res_f2f</v>
      </c>
      <c r="B794" s="239">
        <v>793</v>
      </c>
      <c r="C794" s="86" t="s">
        <v>1650</v>
      </c>
      <c r="D794" s="241">
        <f>COUNTIF($C$1:$C794,C794)</f>
        <v>4</v>
      </c>
      <c r="E794" s="241" t="str">
        <f t="shared" si="32"/>
        <v>Research retail and leisure4</v>
      </c>
      <c r="F794" s="86" t="s">
        <v>1498</v>
      </c>
      <c r="G794" s="242">
        <v>0.37823754789272029</v>
      </c>
      <c r="H794" s="247">
        <v>98.597814238751894</v>
      </c>
    </row>
    <row r="795" spans="1:8">
      <c r="A795" s="86" t="str">
        <v>retles_res_mail</v>
      </c>
      <c r="B795" s="239">
        <v>794</v>
      </c>
      <c r="C795" s="86" t="s">
        <v>1650</v>
      </c>
      <c r="D795" s="241">
        <f>COUNTIF($C$1:$C795,C795)</f>
        <v>5</v>
      </c>
      <c r="E795" s="241" t="str">
        <f t="shared" si="32"/>
        <v>Research retail and leisure5</v>
      </c>
      <c r="F795" s="86" t="s">
        <v>1500</v>
      </c>
      <c r="G795" s="242">
        <v>0.12064750957854407</v>
      </c>
      <c r="H795" s="247">
        <v>119.3455679595363</v>
      </c>
    </row>
    <row r="796" spans="1:8">
      <c r="A796" s="86" t="str">
        <v>retles_res_txt</v>
      </c>
      <c r="B796" s="240">
        <v>795</v>
      </c>
      <c r="C796" s="86" t="s">
        <v>1650</v>
      </c>
      <c r="D796" s="241">
        <f>COUNTIF($C$1:$C796,C796)</f>
        <v>6</v>
      </c>
      <c r="E796" s="241" t="str">
        <f t="shared" si="32"/>
        <v>Research retail and leisure6</v>
      </c>
      <c r="F796" s="86" t="s">
        <v>1502</v>
      </c>
      <c r="G796" s="244">
        <v>0.10674329501915709</v>
      </c>
      <c r="H796" s="248">
        <v>125.14968265303527</v>
      </c>
    </row>
    <row r="797" spans="1:8">
      <c r="A797" s="86" t="str">
        <v>retles_res_web</v>
      </c>
      <c r="B797" s="1">
        <v>796</v>
      </c>
      <c r="C797" s="86" t="s">
        <v>1650</v>
      </c>
      <c r="D797" s="241">
        <f>COUNTIF($C$1:$C797,C797)</f>
        <v>7</v>
      </c>
      <c r="E797" s="241" t="str">
        <f t="shared" si="32"/>
        <v>Research retail and leisure7</v>
      </c>
      <c r="F797" s="86" t="s">
        <v>1504</v>
      </c>
      <c r="G797" s="68">
        <v>0.50104597701149434</v>
      </c>
      <c r="H797" s="70">
        <v>97.9611203806937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C59B3-2108-4306-AD8B-F7CF2B765DE9}">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Central &amp; Grange Ward</v>
      </c>
      <c r="C7" s="1" t="str">
        <f>BASE_PROFILE_DESC</f>
        <v>Associated Base - Cheshire West and Chester</v>
      </c>
      <c r="E7" s="1" t="str">
        <f>"Profile Title: "&amp;B7</f>
        <v>Profile Title: Ward: Central &amp; Grange Ward</v>
      </c>
      <c r="F7" s="1" t="str">
        <f>"Base Title: "&amp;C7</f>
        <v>Base Title: Associated Base - Cheshire West and Chester</v>
      </c>
    </row>
    <row r="8" spans="1:6">
      <c r="A8" s="1">
        <v>1</v>
      </c>
      <c r="B8" s="1">
        <v>5</v>
      </c>
      <c r="C8" s="1">
        <v>2777</v>
      </c>
      <c r="D8" s="1">
        <v>1</v>
      </c>
    </row>
    <row r="9" spans="1:6">
      <c r="A9" s="1">
        <v>2</v>
      </c>
      <c r="B9" s="1">
        <v>18</v>
      </c>
      <c r="C9" s="1">
        <v>5698</v>
      </c>
      <c r="D9" s="1">
        <v>2</v>
      </c>
    </row>
    <row r="10" spans="1:6">
      <c r="A10" s="1">
        <v>3</v>
      </c>
      <c r="B10" s="1">
        <v>27</v>
      </c>
      <c r="C10" s="1">
        <v>8390</v>
      </c>
      <c r="D10" s="1">
        <v>3</v>
      </c>
    </row>
    <row r="11" spans="1:6">
      <c r="A11" s="1">
        <v>4</v>
      </c>
      <c r="B11" s="1">
        <v>3</v>
      </c>
      <c r="C11" s="1">
        <v>7426</v>
      </c>
      <c r="D11" s="1">
        <v>4</v>
      </c>
    </row>
    <row r="12" spans="1:6">
      <c r="A12" s="1">
        <v>5</v>
      </c>
      <c r="B12" s="1">
        <v>3</v>
      </c>
      <c r="C12" s="1">
        <v>5184</v>
      </c>
      <c r="D12" s="1">
        <v>5</v>
      </c>
    </row>
    <row r="13" spans="1:6">
      <c r="A13" s="1">
        <v>6</v>
      </c>
      <c r="B13" s="1">
        <v>27</v>
      </c>
      <c r="C13" s="1">
        <v>1632</v>
      </c>
      <c r="D13" s="1">
        <v>6</v>
      </c>
    </row>
    <row r="14" spans="1:6">
      <c r="A14" s="1">
        <v>7</v>
      </c>
      <c r="B14" s="1">
        <v>7</v>
      </c>
      <c r="C14" s="1">
        <v>2461</v>
      </c>
      <c r="D14" s="1">
        <v>7</v>
      </c>
    </row>
    <row r="15" spans="1:6">
      <c r="A15" s="1">
        <v>8</v>
      </c>
      <c r="B15" s="1">
        <v>0</v>
      </c>
      <c r="C15" s="1">
        <v>0</v>
      </c>
      <c r="D15" s="1">
        <v>8</v>
      </c>
    </row>
    <row r="16" spans="1:6">
      <c r="A16" s="1">
        <v>9</v>
      </c>
      <c r="B16" s="1">
        <v>38</v>
      </c>
      <c r="C16" s="1">
        <v>7561</v>
      </c>
      <c r="D16" s="1">
        <v>9</v>
      </c>
    </row>
    <row r="17" spans="1:4">
      <c r="A17" s="1">
        <v>10</v>
      </c>
      <c r="B17" s="1">
        <v>50</v>
      </c>
      <c r="C17" s="1">
        <v>5238</v>
      </c>
      <c r="D17" s="1">
        <v>10</v>
      </c>
    </row>
    <row r="18" spans="1:4">
      <c r="A18" s="1">
        <v>11</v>
      </c>
      <c r="B18" s="1">
        <v>20</v>
      </c>
      <c r="C18" s="1">
        <v>2655</v>
      </c>
      <c r="D18" s="1">
        <v>11</v>
      </c>
    </row>
    <row r="19" spans="1:4">
      <c r="A19" s="1">
        <v>12</v>
      </c>
      <c r="B19" s="1">
        <v>7</v>
      </c>
      <c r="C19" s="1">
        <v>2709</v>
      </c>
      <c r="D19" s="1">
        <v>12</v>
      </c>
    </row>
    <row r="20" spans="1:4">
      <c r="A20" s="1">
        <v>13</v>
      </c>
      <c r="B20" s="1">
        <v>1</v>
      </c>
      <c r="C20" s="1">
        <v>3938</v>
      </c>
      <c r="D20" s="1">
        <v>13</v>
      </c>
    </row>
    <row r="21" spans="1:4">
      <c r="A21" s="1">
        <v>14</v>
      </c>
      <c r="B21" s="1">
        <v>19</v>
      </c>
      <c r="C21" s="1">
        <v>6104</v>
      </c>
      <c r="D21" s="1">
        <v>14</v>
      </c>
    </row>
    <row r="22" spans="1:4">
      <c r="A22" s="1">
        <v>15</v>
      </c>
      <c r="B22" s="1">
        <v>15</v>
      </c>
      <c r="C22" s="1">
        <v>6716</v>
      </c>
      <c r="D22" s="1">
        <v>15</v>
      </c>
    </row>
    <row r="23" spans="1:4">
      <c r="A23" s="1">
        <v>16</v>
      </c>
      <c r="B23" s="1">
        <v>1</v>
      </c>
      <c r="C23" s="1">
        <v>9356</v>
      </c>
      <c r="D23" s="1">
        <v>16</v>
      </c>
    </row>
    <row r="24" spans="1:4">
      <c r="A24" s="1">
        <v>17</v>
      </c>
      <c r="B24" s="1">
        <v>19</v>
      </c>
      <c r="C24" s="1">
        <v>11016</v>
      </c>
      <c r="D24" s="1">
        <v>17</v>
      </c>
    </row>
    <row r="25" spans="1:4">
      <c r="A25" s="1">
        <v>18</v>
      </c>
      <c r="B25" s="1">
        <v>0</v>
      </c>
      <c r="C25" s="1">
        <v>57</v>
      </c>
      <c r="D25" s="1">
        <v>18</v>
      </c>
    </row>
    <row r="26" spans="1:4">
      <c r="A26" s="1">
        <v>19</v>
      </c>
      <c r="B26" s="1">
        <v>0</v>
      </c>
      <c r="C26" s="1">
        <v>21269</v>
      </c>
      <c r="D26" s="1">
        <v>19</v>
      </c>
    </row>
    <row r="27" spans="1:4">
      <c r="A27" s="1">
        <v>20</v>
      </c>
      <c r="B27" s="1">
        <v>0</v>
      </c>
      <c r="C27" s="1">
        <v>11244</v>
      </c>
      <c r="D27" s="1">
        <v>20</v>
      </c>
    </row>
    <row r="28" spans="1:4">
      <c r="A28" s="1">
        <v>21</v>
      </c>
      <c r="B28" s="1">
        <v>0</v>
      </c>
      <c r="C28" s="1">
        <v>2716</v>
      </c>
      <c r="D28" s="1">
        <v>21</v>
      </c>
    </row>
    <row r="29" spans="1:4">
      <c r="A29" s="1">
        <v>22</v>
      </c>
      <c r="B29" s="1">
        <v>0</v>
      </c>
      <c r="C29" s="1">
        <v>667</v>
      </c>
      <c r="D29" s="1">
        <v>22</v>
      </c>
    </row>
    <row r="30" spans="1:4">
      <c r="A30" s="1">
        <v>23</v>
      </c>
      <c r="B30" s="1">
        <v>1</v>
      </c>
      <c r="C30" s="1">
        <v>6358</v>
      </c>
      <c r="D30" s="1">
        <v>23</v>
      </c>
    </row>
    <row r="31" spans="1:4">
      <c r="A31" s="1">
        <v>24</v>
      </c>
      <c r="B31" s="1">
        <v>0</v>
      </c>
      <c r="C31" s="1">
        <v>11759</v>
      </c>
      <c r="D31" s="1">
        <v>24</v>
      </c>
    </row>
    <row r="32" spans="1:4">
      <c r="A32" s="1">
        <v>25</v>
      </c>
      <c r="B32" s="1">
        <v>0</v>
      </c>
      <c r="C32" s="1">
        <v>8487</v>
      </c>
      <c r="D32" s="1">
        <v>25</v>
      </c>
    </row>
    <row r="33" spans="1:4">
      <c r="A33" s="1">
        <v>26</v>
      </c>
      <c r="B33" s="1">
        <v>0</v>
      </c>
      <c r="C33" s="1">
        <v>71</v>
      </c>
      <c r="D33" s="1">
        <v>26</v>
      </c>
    </row>
    <row r="34" spans="1:4">
      <c r="A34" s="1">
        <v>27</v>
      </c>
      <c r="B34" s="1">
        <v>2</v>
      </c>
      <c r="C34" s="1">
        <v>339</v>
      </c>
      <c r="D34" s="1">
        <v>27</v>
      </c>
    </row>
    <row r="35" spans="1:4">
      <c r="A35" s="1">
        <v>28</v>
      </c>
      <c r="B35" s="1">
        <v>0</v>
      </c>
      <c r="C35" s="1">
        <v>0</v>
      </c>
      <c r="D35" s="1">
        <v>28</v>
      </c>
    </row>
    <row r="37" spans="1:4">
      <c r="B37" s="1">
        <f>SUM(B8:B35)</f>
        <v>263</v>
      </c>
      <c r="C37" s="1">
        <f>SUM(C8:C35)</f>
        <v>151828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724C251A-A4F4-4997-B32A-5FE7B6808774}"/>
</file>

<file path=customXml/itemProps2.xml><?xml version="1.0" encoding="utf-8"?>
<ds:datastoreItem xmlns:ds="http://schemas.openxmlformats.org/officeDocument/2006/customXml" ds:itemID="{ADFA66AF-8E43-4D31-A669-9D3CFD90D43D}"/>
</file>

<file path=customXml/itemProps3.xml><?xml version="1.0" encoding="utf-8"?>
<ds:datastoreItem xmlns:ds="http://schemas.openxmlformats.org/officeDocument/2006/customXml" ds:itemID="{AA4065D8-94E5-45CD-8ECF-45CA0FCC929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Central and Grange Wellbeing Ward Profile</dc:title>
  <dc:creator>HUXLEY, Lee</dc:creator>
  <cp:lastModifiedBy>HUXLEY, Lee</cp:lastModifiedBy>
  <dcterms:created xsi:type="dcterms:W3CDTF">2022-07-26T15:22:55Z</dcterms:created>
  <dcterms:modified xsi:type="dcterms:W3CDTF">2022-07-26T15:25:18Z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