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5CF3E2EF-B128-474B-8EAC-4C51863625B6}" xr6:coauthVersionLast="47" xr6:coauthVersionMax="47" xr10:uidLastSave="{95420AB0-0098-4694-9868-4726C81C8F21}"/>
  <bookViews>
    <workbookView xWindow="1900" yWindow="1900" windowWidth="14400" windowHeight="7360" xr2:uid="{CF61E4AD-3418-4EB7-99D7-168A74E957B5}"/>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E645" i="14"/>
  <c r="D645" i="14"/>
  <c r="D644" i="14"/>
  <c r="E644" i="14" s="1"/>
  <c r="D643" i="14"/>
  <c r="E643" i="14" s="1"/>
  <c r="D642" i="14"/>
  <c r="E642" i="14" s="1"/>
  <c r="E641" i="14"/>
  <c r="D641" i="14"/>
  <c r="D640" i="14"/>
  <c r="E640" i="14" s="1"/>
  <c r="D639" i="14"/>
  <c r="E639" i="14" s="1"/>
  <c r="D638" i="14"/>
  <c r="E638" i="14" s="1"/>
  <c r="E637" i="14"/>
  <c r="D637" i="14"/>
  <c r="D636" i="14"/>
  <c r="E636" i="14" s="1"/>
  <c r="D635" i="14"/>
  <c r="E635" i="14" s="1"/>
  <c r="D634" i="14"/>
  <c r="E634" i="14" s="1"/>
  <c r="E633" i="14"/>
  <c r="D633" i="14"/>
  <c r="D632" i="14"/>
  <c r="E632" i="14" s="1"/>
  <c r="D631" i="14"/>
  <c r="E631" i="14" s="1"/>
  <c r="D630" i="14"/>
  <c r="E630" i="14" s="1"/>
  <c r="E629" i="14"/>
  <c r="D629" i="14"/>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E455" i="14"/>
  <c r="D455" i="14"/>
  <c r="D454" i="14"/>
  <c r="E454" i="14" s="1"/>
  <c r="D453" i="14"/>
  <c r="E453" i="14" s="1"/>
  <c r="D452" i="14"/>
  <c r="E452" i="14" s="1"/>
  <c r="D451" i="14"/>
  <c r="E451" i="14" s="1"/>
  <c r="D450" i="14"/>
  <c r="E450" i="14" s="1"/>
  <c r="D449" i="14"/>
  <c r="E449" i="14" s="1"/>
  <c r="D448" i="14"/>
  <c r="E448" i="14" s="1"/>
  <c r="E447" i="14"/>
  <c r="D447" i="14"/>
  <c r="D446" i="14"/>
  <c r="E446" i="14" s="1"/>
  <c r="D445" i="14"/>
  <c r="E445" i="14" s="1"/>
  <c r="D444" i="14"/>
  <c r="E444" i="14" s="1"/>
  <c r="D443" i="14"/>
  <c r="E443" i="14" s="1"/>
  <c r="D442" i="14"/>
  <c r="E442" i="14" s="1"/>
  <c r="D441" i="14"/>
  <c r="E441" i="14" s="1"/>
  <c r="D440" i="14"/>
  <c r="E440" i="14" s="1"/>
  <c r="E439" i="14"/>
  <c r="D439" i="14"/>
  <c r="D438" i="14"/>
  <c r="E438" i="14" s="1"/>
  <c r="D437" i="14"/>
  <c r="E437" i="14" s="1"/>
  <c r="D436" i="14"/>
  <c r="E436" i="14" s="1"/>
  <c r="D435" i="14"/>
  <c r="E435" i="14" s="1"/>
  <c r="D434" i="14"/>
  <c r="E434" i="14" s="1"/>
  <c r="D433" i="14"/>
  <c r="E433" i="14" s="1"/>
  <c r="D432" i="14"/>
  <c r="E432" i="14" s="1"/>
  <c r="E431" i="14"/>
  <c r="D431" i="14"/>
  <c r="D430" i="14"/>
  <c r="E430" i="14" s="1"/>
  <c r="D429" i="14"/>
  <c r="E429" i="14" s="1"/>
  <c r="D428" i="14"/>
  <c r="E428" i="14" s="1"/>
  <c r="E427" i="14"/>
  <c r="D427" i="14"/>
  <c r="D426" i="14"/>
  <c r="E426" i="14" s="1"/>
  <c r="D425" i="14"/>
  <c r="E425" i="14" s="1"/>
  <c r="D424" i="14"/>
  <c r="E424" i="14" s="1"/>
  <c r="E423" i="14"/>
  <c r="D423" i="14"/>
  <c r="D422" i="14"/>
  <c r="E422" i="14" s="1"/>
  <c r="D421" i="14"/>
  <c r="E421" i="14" s="1"/>
  <c r="D420" i="14"/>
  <c r="E420" i="14" s="1"/>
  <c r="E419" i="14"/>
  <c r="D419" i="14"/>
  <c r="D418" i="14"/>
  <c r="E418" i="14" s="1"/>
  <c r="D417" i="14"/>
  <c r="E417" i="14" s="1"/>
  <c r="D416" i="14"/>
  <c r="E416" i="14" s="1"/>
  <c r="E415" i="14"/>
  <c r="D415" i="14"/>
  <c r="D414" i="14"/>
  <c r="E414" i="14" s="1"/>
  <c r="D413" i="14"/>
  <c r="E413" i="14" s="1"/>
  <c r="D412" i="14"/>
  <c r="E412" i="14" s="1"/>
  <c r="E411" i="14"/>
  <c r="D411" i="14"/>
  <c r="D410" i="14"/>
  <c r="E410" i="14" s="1"/>
  <c r="D409" i="14"/>
  <c r="E409" i="14" s="1"/>
  <c r="D408" i="14"/>
  <c r="E408" i="14" s="1"/>
  <c r="E407" i="14"/>
  <c r="D407" i="14"/>
  <c r="D406" i="14"/>
  <c r="E406" i="14" s="1"/>
  <c r="D405" i="14"/>
  <c r="E405" i="14" s="1"/>
  <c r="D404" i="14"/>
  <c r="E404" i="14" s="1"/>
  <c r="E403" i="14"/>
  <c r="D403" i="14"/>
  <c r="D402" i="14"/>
  <c r="E402" i="14" s="1"/>
  <c r="D401" i="14"/>
  <c r="E401" i="14" s="1"/>
  <c r="D400" i="14"/>
  <c r="E400" i="14" s="1"/>
  <c r="E399" i="14"/>
  <c r="D399" i="14"/>
  <c r="D398" i="14"/>
  <c r="E398" i="14" s="1"/>
  <c r="D397" i="14"/>
  <c r="E397" i="14" s="1"/>
  <c r="D396" i="14"/>
  <c r="E396" i="14" s="1"/>
  <c r="E395" i="14"/>
  <c r="D395" i="14"/>
  <c r="D394" i="14"/>
  <c r="E394" i="14" s="1"/>
  <c r="D393" i="14"/>
  <c r="E393" i="14" s="1"/>
  <c r="D392" i="14"/>
  <c r="E392" i="14" s="1"/>
  <c r="E391" i="14"/>
  <c r="D391" i="14"/>
  <c r="D390" i="14"/>
  <c r="E390" i="14" s="1"/>
  <c r="D389" i="14"/>
  <c r="E389" i="14" s="1"/>
  <c r="D388" i="14"/>
  <c r="E388" i="14" s="1"/>
  <c r="E387" i="14"/>
  <c r="D387" i="14"/>
  <c r="D386" i="14"/>
  <c r="E386" i="14" s="1"/>
  <c r="D385" i="14"/>
  <c r="E385" i="14" s="1"/>
  <c r="D384" i="14"/>
  <c r="E384" i="14" s="1"/>
  <c r="E383" i="14"/>
  <c r="D383" i="14"/>
  <c r="D382" i="14"/>
  <c r="E382" i="14" s="1"/>
  <c r="D381" i="14"/>
  <c r="E381" i="14" s="1"/>
  <c r="D380" i="14"/>
  <c r="E380" i="14" s="1"/>
  <c r="E379" i="14"/>
  <c r="D379" i="14"/>
  <c r="D378" i="14"/>
  <c r="E378" i="14" s="1"/>
  <c r="D377" i="14"/>
  <c r="E377" i="14" s="1"/>
  <c r="D376" i="14"/>
  <c r="E376" i="14" s="1"/>
  <c r="E375" i="14"/>
  <c r="D375" i="14"/>
  <c r="D374" i="14"/>
  <c r="E374" i="14" s="1"/>
  <c r="D373" i="14"/>
  <c r="E373" i="14" s="1"/>
  <c r="D372" i="14"/>
  <c r="E372" i="14" s="1"/>
  <c r="E371" i="14"/>
  <c r="D371" i="14"/>
  <c r="D370" i="14"/>
  <c r="E370" i="14" s="1"/>
  <c r="D369" i="14"/>
  <c r="E369" i="14" s="1"/>
  <c r="D368" i="14"/>
  <c r="E368" i="14" s="1"/>
  <c r="E367" i="14"/>
  <c r="D367" i="14"/>
  <c r="D366" i="14"/>
  <c r="E366" i="14" s="1"/>
  <c r="D365" i="14"/>
  <c r="E365" i="14" s="1"/>
  <c r="D364" i="14"/>
  <c r="E364" i="14" s="1"/>
  <c r="E363" i="14"/>
  <c r="D363" i="14"/>
  <c r="D362" i="14"/>
  <c r="E362" i="14" s="1"/>
  <c r="D361" i="14"/>
  <c r="E361" i="14" s="1"/>
  <c r="D360" i="14"/>
  <c r="E360" i="14" s="1"/>
  <c r="E359" i="14"/>
  <c r="D359" i="14"/>
  <c r="D358" i="14"/>
  <c r="E358" i="14" s="1"/>
  <c r="D357" i="14"/>
  <c r="E357" i="14" s="1"/>
  <c r="D356" i="14"/>
  <c r="E356" i="14" s="1"/>
  <c r="E355" i="14"/>
  <c r="D355" i="14"/>
  <c r="D354" i="14"/>
  <c r="E354" i="14" s="1"/>
  <c r="D353" i="14"/>
  <c r="E353" i="14" s="1"/>
  <c r="D352" i="14"/>
  <c r="E352" i="14" s="1"/>
  <c r="E351" i="14"/>
  <c r="D351" i="14"/>
  <c r="D350" i="14"/>
  <c r="E350" i="14" s="1"/>
  <c r="D349" i="14"/>
  <c r="E349" i="14" s="1"/>
  <c r="D348" i="14"/>
  <c r="E348" i="14" s="1"/>
  <c r="E347" i="14"/>
  <c r="D347" i="14"/>
  <c r="D346" i="14"/>
  <c r="E346" i="14" s="1"/>
  <c r="D345" i="14"/>
  <c r="E345" i="14" s="1"/>
  <c r="D344" i="14"/>
  <c r="E344" i="14" s="1"/>
  <c r="E343" i="14"/>
  <c r="D343" i="14"/>
  <c r="D342" i="14"/>
  <c r="E342" i="14" s="1"/>
  <c r="D341" i="14"/>
  <c r="E341" i="14" s="1"/>
  <c r="D340" i="14"/>
  <c r="E340" i="14" s="1"/>
  <c r="E339" i="14"/>
  <c r="D339" i="14"/>
  <c r="D338" i="14"/>
  <c r="E338" i="14" s="1"/>
  <c r="D337" i="14"/>
  <c r="E337" i="14" s="1"/>
  <c r="D336" i="14"/>
  <c r="E336" i="14" s="1"/>
  <c r="E335" i="14"/>
  <c r="D335" i="14"/>
  <c r="D334" i="14"/>
  <c r="E334" i="14" s="1"/>
  <c r="D333" i="14"/>
  <c r="E333" i="14" s="1"/>
  <c r="D332" i="14"/>
  <c r="E332" i="14" s="1"/>
  <c r="E331" i="14"/>
  <c r="D331" i="14"/>
  <c r="D330" i="14"/>
  <c r="E330" i="14" s="1"/>
  <c r="D329" i="14"/>
  <c r="E329" i="14" s="1"/>
  <c r="D328" i="14"/>
  <c r="E328" i="14" s="1"/>
  <c r="E327" i="14"/>
  <c r="D327" i="14"/>
  <c r="D326" i="14"/>
  <c r="E326" i="14" s="1"/>
  <c r="D325" i="14"/>
  <c r="E325" i="14" s="1"/>
  <c r="D324" i="14"/>
  <c r="E324" i="14" s="1"/>
  <c r="E323" i="14"/>
  <c r="D323" i="14"/>
  <c r="D322" i="14"/>
  <c r="E322" i="14" s="1"/>
  <c r="D321" i="14"/>
  <c r="E321" i="14" s="1"/>
  <c r="D320" i="14"/>
  <c r="E320" i="14" s="1"/>
  <c r="E319" i="14"/>
  <c r="D319" i="14"/>
  <c r="D318" i="14"/>
  <c r="E318" i="14" s="1"/>
  <c r="D317" i="14"/>
  <c r="E317" i="14" s="1"/>
  <c r="D316" i="14"/>
  <c r="E316" i="14" s="1"/>
  <c r="E315" i="14"/>
  <c r="D315" i="14"/>
  <c r="D314" i="14"/>
  <c r="E314" i="14" s="1"/>
  <c r="D313" i="14"/>
  <c r="E313" i="14" s="1"/>
  <c r="D312" i="14"/>
  <c r="E312" i="14" s="1"/>
  <c r="E311" i="14"/>
  <c r="D311" i="14"/>
  <c r="D310" i="14"/>
  <c r="E310" i="14" s="1"/>
  <c r="D309" i="14"/>
  <c r="E309" i="14" s="1"/>
  <c r="D308" i="14"/>
  <c r="E308" i="14" s="1"/>
  <c r="E307" i="14"/>
  <c r="D307" i="14"/>
  <c r="D306" i="14"/>
  <c r="E306" i="14" s="1"/>
  <c r="D305" i="14"/>
  <c r="E305" i="14" s="1"/>
  <c r="D304" i="14"/>
  <c r="E304" i="14" s="1"/>
  <c r="E303" i="14"/>
  <c r="D303" i="14"/>
  <c r="D302" i="14"/>
  <c r="E302" i="14" s="1"/>
  <c r="D301" i="14"/>
  <c r="E301" i="14" s="1"/>
  <c r="D300" i="14"/>
  <c r="E300" i="14" s="1"/>
  <c r="E299" i="14"/>
  <c r="D299" i="14"/>
  <c r="D298" i="14"/>
  <c r="E298" i="14" s="1"/>
  <c r="D297" i="14"/>
  <c r="E297" i="14" s="1"/>
  <c r="D296" i="14"/>
  <c r="E296" i="14" s="1"/>
  <c r="E295" i="14"/>
  <c r="D295" i="14"/>
  <c r="D294" i="14"/>
  <c r="E294" i="14" s="1"/>
  <c r="D293" i="14"/>
  <c r="E293" i="14" s="1"/>
  <c r="D292" i="14"/>
  <c r="E292" i="14" s="1"/>
  <c r="E291" i="14"/>
  <c r="D291" i="14"/>
  <c r="E290" i="14"/>
  <c r="D290" i="14"/>
  <c r="E289" i="14"/>
  <c r="D289" i="14"/>
  <c r="E288" i="14"/>
  <c r="D288" i="14"/>
  <c r="E287" i="14"/>
  <c r="D287" i="14"/>
  <c r="E286" i="14"/>
  <c r="D286" i="14"/>
  <c r="E285" i="14"/>
  <c r="D285" i="14"/>
  <c r="E284" i="14"/>
  <c r="D284" i="14"/>
  <c r="E283" i="14"/>
  <c r="D283" i="14"/>
  <c r="E282" i="14"/>
  <c r="D282" i="14"/>
  <c r="E281" i="14"/>
  <c r="D281" i="14"/>
  <c r="E280" i="14"/>
  <c r="D280" i="14"/>
  <c r="E279" i="14"/>
  <c r="D279" i="14"/>
  <c r="E278" i="14"/>
  <c r="D278" i="14"/>
  <c r="E277" i="14"/>
  <c r="D277" i="14"/>
  <c r="E276" i="14"/>
  <c r="D276" i="14"/>
  <c r="E275" i="14"/>
  <c r="D275" i="14"/>
  <c r="E274" i="14"/>
  <c r="D274" i="14"/>
  <c r="E273" i="14"/>
  <c r="D273" i="14"/>
  <c r="E272" i="14"/>
  <c r="D272" i="14"/>
  <c r="E271" i="14"/>
  <c r="D271" i="14"/>
  <c r="E270" i="14"/>
  <c r="D270" i="14"/>
  <c r="E269" i="14"/>
  <c r="D269" i="14"/>
  <c r="E268" i="14"/>
  <c r="D268" i="14"/>
  <c r="E267" i="14"/>
  <c r="D267" i="14"/>
  <c r="E266" i="14"/>
  <c r="D266" i="14"/>
  <c r="E265" i="14"/>
  <c r="D265" i="14"/>
  <c r="E264" i="14"/>
  <c r="D264" i="14"/>
  <c r="D263" i="14"/>
  <c r="E263" i="14" s="1"/>
  <c r="E262" i="14"/>
  <c r="D262" i="14"/>
  <c r="D261" i="14"/>
  <c r="E261" i="14" s="1"/>
  <c r="E260" i="14"/>
  <c r="D260" i="14"/>
  <c r="D259" i="14"/>
  <c r="E259" i="14" s="1"/>
  <c r="E258" i="14"/>
  <c r="D258" i="14"/>
  <c r="D257" i="14"/>
  <c r="E257" i="14" s="1"/>
  <c r="E256" i="14"/>
  <c r="D256" i="14"/>
  <c r="D255" i="14"/>
  <c r="E255" i="14" s="1"/>
  <c r="D254" i="14"/>
  <c r="E254" i="14" s="1"/>
  <c r="D253" i="14"/>
  <c r="E253" i="14" s="1"/>
  <c r="D252" i="14"/>
  <c r="E252" i="14" s="1"/>
  <c r="D251" i="14"/>
  <c r="E251" i="14" s="1"/>
  <c r="D250" i="14"/>
  <c r="E250" i="14" s="1"/>
  <c r="D249" i="14"/>
  <c r="E249" i="14" s="1"/>
  <c r="E248" i="14"/>
  <c r="D248" i="14"/>
  <c r="D247" i="14"/>
  <c r="E247" i="14" s="1"/>
  <c r="D246" i="14"/>
  <c r="E246" i="14" s="1"/>
  <c r="D245" i="14"/>
  <c r="E245" i="14" s="1"/>
  <c r="D244" i="14"/>
  <c r="E244" i="14" s="1"/>
  <c r="D243" i="14"/>
  <c r="E243" i="14" s="1"/>
  <c r="D242" i="14"/>
  <c r="E242" i="14" s="1"/>
  <c r="D241" i="14"/>
  <c r="E241" i="14" s="1"/>
  <c r="E240" i="14"/>
  <c r="D240" i="14"/>
  <c r="D239" i="14"/>
  <c r="E239" i="14" s="1"/>
  <c r="D238" i="14"/>
  <c r="E238" i="14" s="1"/>
  <c r="D237" i="14"/>
  <c r="E237" i="14" s="1"/>
  <c r="D236" i="14"/>
  <c r="E236" i="14" s="1"/>
  <c r="D235" i="14"/>
  <c r="E235" i="14" s="1"/>
  <c r="E234" i="14"/>
  <c r="D234" i="14"/>
  <c r="D233" i="14"/>
  <c r="E233" i="14" s="1"/>
  <c r="E232" i="14"/>
  <c r="D232" i="14"/>
  <c r="D231" i="14"/>
  <c r="E231" i="14" s="1"/>
  <c r="D230" i="14"/>
  <c r="E230" i="14" s="1"/>
  <c r="D229" i="14"/>
  <c r="E229" i="14" s="1"/>
  <c r="D228" i="14"/>
  <c r="E228" i="14" s="1"/>
  <c r="D227" i="14"/>
  <c r="E227" i="14" s="1"/>
  <c r="E226" i="14"/>
  <c r="D226" i="14"/>
  <c r="D225" i="14"/>
  <c r="E225" i="14" s="1"/>
  <c r="E224" i="14"/>
  <c r="D224" i="14"/>
  <c r="D223" i="14"/>
  <c r="E223" i="14" s="1"/>
  <c r="E222" i="14"/>
  <c r="D222" i="14"/>
  <c r="D221" i="14"/>
  <c r="E221" i="14" s="1"/>
  <c r="D220" i="14"/>
  <c r="E220" i="14" s="1"/>
  <c r="D219" i="14"/>
  <c r="E219" i="14" s="1"/>
  <c r="E218" i="14"/>
  <c r="D218" i="14"/>
  <c r="D217" i="14"/>
  <c r="E217" i="14" s="1"/>
  <c r="D216" i="14"/>
  <c r="E216" i="14" s="1"/>
  <c r="D215" i="14"/>
  <c r="E215" i="14" s="1"/>
  <c r="E214" i="14"/>
  <c r="D214" i="14"/>
  <c r="D213" i="14"/>
  <c r="E213" i="14" s="1"/>
  <c r="D212" i="14"/>
  <c r="E212" i="14" s="1"/>
  <c r="D211" i="14"/>
  <c r="E211" i="14" s="1"/>
  <c r="E210" i="14"/>
  <c r="D210" i="14"/>
  <c r="D209" i="14"/>
  <c r="E209" i="14" s="1"/>
  <c r="D208" i="14"/>
  <c r="E208" i="14" s="1"/>
  <c r="D207" i="14"/>
  <c r="E207" i="14" s="1"/>
  <c r="E206" i="14"/>
  <c r="D206" i="14"/>
  <c r="D205" i="14"/>
  <c r="E205" i="14" s="1"/>
  <c r="D204" i="14"/>
  <c r="E204" i="14" s="1"/>
  <c r="D203" i="14"/>
  <c r="E203" i="14" s="1"/>
  <c r="E202" i="14"/>
  <c r="D202" i="14"/>
  <c r="D201" i="14"/>
  <c r="E201" i="14" s="1"/>
  <c r="D200" i="14"/>
  <c r="E200" i="14" s="1"/>
  <c r="D199" i="14"/>
  <c r="E199" i="14" s="1"/>
  <c r="E198" i="14"/>
  <c r="D198" i="14"/>
  <c r="D197" i="14"/>
  <c r="E197" i="14" s="1"/>
  <c r="D196" i="14"/>
  <c r="E196" i="14" s="1"/>
  <c r="D195" i="14"/>
  <c r="E195" i="14" s="1"/>
  <c r="E194" i="14"/>
  <c r="D194" i="14"/>
  <c r="D193" i="14"/>
  <c r="E193" i="14" s="1"/>
  <c r="D192" i="14"/>
  <c r="E192" i="14" s="1"/>
  <c r="D191" i="14"/>
  <c r="E191" i="14" s="1"/>
  <c r="E190" i="14"/>
  <c r="D190" i="14"/>
  <c r="D189" i="14"/>
  <c r="E189" i="14" s="1"/>
  <c r="D188" i="14"/>
  <c r="E188" i="14" s="1"/>
  <c r="D187" i="14"/>
  <c r="E187" i="14" s="1"/>
  <c r="E186" i="14"/>
  <c r="D186" i="14"/>
  <c r="D185" i="14"/>
  <c r="E185" i="14" s="1"/>
  <c r="D184" i="14"/>
  <c r="E184" i="14" s="1"/>
  <c r="D183" i="14"/>
  <c r="E183" i="14" s="1"/>
  <c r="E182" i="14"/>
  <c r="D182" i="14"/>
  <c r="D181" i="14"/>
  <c r="E181" i="14" s="1"/>
  <c r="D180" i="14"/>
  <c r="E180" i="14" s="1"/>
  <c r="D179" i="14"/>
  <c r="E179" i="14" s="1"/>
  <c r="E178" i="14"/>
  <c r="D178" i="14"/>
  <c r="D177" i="14"/>
  <c r="E177" i="14" s="1"/>
  <c r="D176" i="14"/>
  <c r="E176" i="14" s="1"/>
  <c r="D175" i="14"/>
  <c r="E175" i="14" s="1"/>
  <c r="E174" i="14"/>
  <c r="D174" i="14"/>
  <c r="D173" i="14"/>
  <c r="E173" i="14" s="1"/>
  <c r="D172" i="14"/>
  <c r="E172" i="14" s="1"/>
  <c r="D171" i="14"/>
  <c r="E171" i="14" s="1"/>
  <c r="E170" i="14"/>
  <c r="D170" i="14"/>
  <c r="D169" i="14"/>
  <c r="E169" i="14" s="1"/>
  <c r="D168" i="14"/>
  <c r="E168" i="14" s="1"/>
  <c r="D167" i="14"/>
  <c r="E167" i="14" s="1"/>
  <c r="E166" i="14"/>
  <c r="D166" i="14"/>
  <c r="D165" i="14"/>
  <c r="E165" i="14" s="1"/>
  <c r="D164" i="14"/>
  <c r="E164" i="14" s="1"/>
  <c r="D163" i="14"/>
  <c r="E163" i="14" s="1"/>
  <c r="E162" i="14"/>
  <c r="D162" i="14"/>
  <c r="D161" i="14"/>
  <c r="E161" i="14" s="1"/>
  <c r="D160" i="14"/>
  <c r="E160" i="14" s="1"/>
  <c r="D159" i="14"/>
  <c r="E159" i="14" s="1"/>
  <c r="E158" i="14"/>
  <c r="D158" i="14"/>
  <c r="D157" i="14"/>
  <c r="E157" i="14" s="1"/>
  <c r="D156" i="14"/>
  <c r="E156" i="14" s="1"/>
  <c r="D155" i="14"/>
  <c r="E155" i="14" s="1"/>
  <c r="E154" i="14"/>
  <c r="D154" i="14"/>
  <c r="D153" i="14"/>
  <c r="E153" i="14" s="1"/>
  <c r="D152" i="14"/>
  <c r="E152" i="14" s="1"/>
  <c r="D151" i="14"/>
  <c r="E151" i="14" s="1"/>
  <c r="E150" i="14"/>
  <c r="D150" i="14"/>
  <c r="D149" i="14"/>
  <c r="E149" i="14" s="1"/>
  <c r="D148" i="14"/>
  <c r="E148" i="14" s="1"/>
  <c r="D147" i="14"/>
  <c r="E147" i="14" s="1"/>
  <c r="E146" i="14"/>
  <c r="D146" i="14"/>
  <c r="D145" i="14"/>
  <c r="E145" i="14" s="1"/>
  <c r="D144" i="14"/>
  <c r="E144" i="14" s="1"/>
  <c r="D143" i="14"/>
  <c r="E143" i="14" s="1"/>
  <c r="E142" i="14"/>
  <c r="D142" i="14"/>
  <c r="D141" i="14"/>
  <c r="E141" i="14" s="1"/>
  <c r="D140" i="14"/>
  <c r="E140" i="14" s="1"/>
  <c r="D139" i="14"/>
  <c r="E139" i="14" s="1"/>
  <c r="E138" i="14"/>
  <c r="D138" i="14"/>
  <c r="D137" i="14"/>
  <c r="E137" i="14" s="1"/>
  <c r="D136" i="14"/>
  <c r="E136" i="14" s="1"/>
  <c r="D135" i="14"/>
  <c r="E135" i="14" s="1"/>
  <c r="E134" i="14"/>
  <c r="D134" i="14"/>
  <c r="D133" i="14"/>
  <c r="E133" i="14" s="1"/>
  <c r="D132" i="14"/>
  <c r="E132" i="14" s="1"/>
  <c r="D131" i="14"/>
  <c r="E131" i="14" s="1"/>
  <c r="E130" i="14"/>
  <c r="D130" i="14"/>
  <c r="D129" i="14"/>
  <c r="E129" i="14" s="1"/>
  <c r="D128" i="14"/>
  <c r="E128" i="14" s="1"/>
  <c r="D127" i="14"/>
  <c r="E127" i="14" s="1"/>
  <c r="E126" i="14"/>
  <c r="D126" i="14"/>
  <c r="D125" i="14"/>
  <c r="E125" i="14" s="1"/>
  <c r="D124" i="14"/>
  <c r="E124" i="14" s="1"/>
  <c r="D123" i="14"/>
  <c r="E123" i="14" s="1"/>
  <c r="E122" i="14"/>
  <c r="D122" i="14"/>
  <c r="D121" i="14"/>
  <c r="E121" i="14" s="1"/>
  <c r="D120" i="14"/>
  <c r="E120" i="14" s="1"/>
  <c r="D119" i="14"/>
  <c r="E119" i="14" s="1"/>
  <c r="E118" i="14"/>
  <c r="D118" i="14"/>
  <c r="D117" i="14"/>
  <c r="E117" i="14" s="1"/>
  <c r="D116" i="14"/>
  <c r="E116" i="14" s="1"/>
  <c r="D115" i="14"/>
  <c r="E115" i="14" s="1"/>
  <c r="E114" i="14"/>
  <c r="D114" i="14"/>
  <c r="D113" i="14"/>
  <c r="E113" i="14" s="1"/>
  <c r="D112" i="14"/>
  <c r="E112" i="14" s="1"/>
  <c r="D111" i="14"/>
  <c r="E111" i="14" s="1"/>
  <c r="E110" i="14"/>
  <c r="D110" i="14"/>
  <c r="D109" i="14"/>
  <c r="E109" i="14" s="1"/>
  <c r="D108" i="14"/>
  <c r="E108" i="14" s="1"/>
  <c r="D107" i="14"/>
  <c r="E107" i="14" s="1"/>
  <c r="E106" i="14"/>
  <c r="D106" i="14"/>
  <c r="D105" i="14"/>
  <c r="E105" i="14" s="1"/>
  <c r="D104" i="14"/>
  <c r="E104" i="14" s="1"/>
  <c r="D103" i="14"/>
  <c r="E103" i="14" s="1"/>
  <c r="E102" i="14"/>
  <c r="D102" i="14"/>
  <c r="E101" i="14"/>
  <c r="D101" i="14"/>
  <c r="E100" i="14"/>
  <c r="D100" i="14"/>
  <c r="E99" i="14"/>
  <c r="D99" i="14"/>
  <c r="E98" i="14"/>
  <c r="D98" i="14"/>
  <c r="J97" i="14"/>
  <c r="D97" i="14"/>
  <c r="E97" i="14" s="1"/>
  <c r="J96" i="14"/>
  <c r="D96" i="14"/>
  <c r="E96" i="14" s="1"/>
  <c r="J95" i="14"/>
  <c r="D95" i="14"/>
  <c r="E95" i="14" s="1"/>
  <c r="J94" i="14"/>
  <c r="D94" i="14"/>
  <c r="E94" i="14" s="1"/>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E46" i="14"/>
  <c r="D46" i="14"/>
  <c r="J45" i="14"/>
  <c r="E45" i="14"/>
  <c r="D45" i="14"/>
  <c r="J44" i="14"/>
  <c r="E44" i="14"/>
  <c r="D44" i="14"/>
  <c r="J43" i="14"/>
  <c r="E43" i="14"/>
  <c r="D43" i="14"/>
  <c r="J42" i="14"/>
  <c r="E42" i="14"/>
  <c r="D42" i="14"/>
  <c r="J41" i="14"/>
  <c r="E41" i="14"/>
  <c r="D41" i="14"/>
  <c r="J40" i="14"/>
  <c r="D40" i="14"/>
  <c r="E40" i="14" s="1"/>
  <c r="J39" i="14"/>
  <c r="E39" i="14"/>
  <c r="D39" i="14"/>
  <c r="J38" i="14"/>
  <c r="D38" i="14"/>
  <c r="E38" i="14" s="1"/>
  <c r="J37" i="14"/>
  <c r="E37" i="14"/>
  <c r="D37" i="14"/>
  <c r="J36" i="14"/>
  <c r="D36" i="14"/>
  <c r="E36" i="14" s="1"/>
  <c r="J35" i="14"/>
  <c r="E35" i="14"/>
  <c r="D35" i="14"/>
  <c r="J34" i="14"/>
  <c r="D34" i="14"/>
  <c r="E34" i="14" s="1"/>
  <c r="J33" i="14"/>
  <c r="E33" i="14"/>
  <c r="D33" i="14"/>
  <c r="J32" i="14"/>
  <c r="D32" i="14"/>
  <c r="E32" i="14" s="1"/>
  <c r="J31" i="14"/>
  <c r="E31" i="14"/>
  <c r="D31" i="14"/>
  <c r="J30" i="14"/>
  <c r="D30" i="14"/>
  <c r="E30" i="14" s="1"/>
  <c r="J29" i="14"/>
  <c r="E29" i="14"/>
  <c r="D29" i="14"/>
  <c r="J28" i="14"/>
  <c r="D28" i="14"/>
  <c r="E28" i="14" s="1"/>
  <c r="J27" i="14"/>
  <c r="E27" i="14"/>
  <c r="D27" i="14"/>
  <c r="J26" i="14"/>
  <c r="D26" i="14"/>
  <c r="E26" i="14" s="1"/>
  <c r="J25" i="14"/>
  <c r="E25" i="14"/>
  <c r="D25" i="14"/>
  <c r="J24" i="14"/>
  <c r="E24" i="14"/>
  <c r="D24" i="14"/>
  <c r="J23" i="14"/>
  <c r="E23" i="14"/>
  <c r="D23" i="14"/>
  <c r="J22" i="14"/>
  <c r="D22" i="14"/>
  <c r="E22" i="14" s="1"/>
  <c r="J21" i="14"/>
  <c r="D21" i="14"/>
  <c r="E21" i="14" s="1"/>
  <c r="J20" i="14"/>
  <c r="E20" i="14"/>
  <c r="D20" i="14"/>
  <c r="J19" i="14"/>
  <c r="D19" i="14"/>
  <c r="E19" i="14" s="1"/>
  <c r="J18" i="14"/>
  <c r="D18" i="14"/>
  <c r="E18" i="14" s="1"/>
  <c r="J17" i="14"/>
  <c r="E17" i="14"/>
  <c r="D17" i="14"/>
  <c r="AH16" i="14"/>
  <c r="AF16" i="14"/>
  <c r="AD16" i="14"/>
  <c r="J16" i="14"/>
  <c r="E16" i="14"/>
  <c r="D16" i="14"/>
  <c r="J15" i="14"/>
  <c r="D15" i="14"/>
  <c r="E15" i="14" s="1"/>
  <c r="J14" i="14"/>
  <c r="E14" i="14"/>
  <c r="D14" i="14"/>
  <c r="J13" i="14"/>
  <c r="D13" i="14"/>
  <c r="E13" i="14" s="1"/>
  <c r="J12" i="14"/>
  <c r="E12" i="14"/>
  <c r="D12" i="14"/>
  <c r="J11" i="14"/>
  <c r="D11" i="14"/>
  <c r="E11" i="14" s="1"/>
  <c r="J10" i="14"/>
  <c r="E10" i="14"/>
  <c r="D10" i="14"/>
  <c r="J9" i="14"/>
  <c r="D9" i="14"/>
  <c r="E9" i="14" s="1"/>
  <c r="J8" i="14"/>
  <c r="E8" i="14"/>
  <c r="D8" i="14"/>
  <c r="J7" i="14"/>
  <c r="D7" i="14"/>
  <c r="E7" i="14" s="1"/>
  <c r="J6" i="14"/>
  <c r="E6" i="14"/>
  <c r="D6" i="14"/>
  <c r="J5" i="14"/>
  <c r="D5" i="14"/>
  <c r="E5" i="14" s="1"/>
  <c r="J4" i="14"/>
  <c r="E4" i="14"/>
  <c r="D4" i="14"/>
  <c r="J3" i="14"/>
  <c r="D3" i="14"/>
  <c r="E3" i="14" s="1"/>
  <c r="Y2" i="14"/>
  <c r="X2" i="14"/>
  <c r="W2" i="14"/>
  <c r="R2" i="14" a="1"/>
  <c r="R2" i="14" s="1"/>
  <c r="Q2" i="14" s="1" a="1"/>
  <c r="Q2" i="14" s="1"/>
  <c r="N2" i="14"/>
  <c r="O2" i="14" s="1"/>
  <c r="N2" i="14" a="1"/>
  <c r="K2" i="14"/>
  <c r="S2" i="14" s="1" a="1"/>
  <c r="S2" i="14" s="1"/>
  <c r="K2" i="14" a="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G51" i="11" s="1"/>
  <c r="E15" i="11"/>
  <c r="I15" i="11" s="1"/>
  <c r="G14" i="11"/>
  <c r="I14" i="11" s="1"/>
  <c r="E14" i="11"/>
  <c r="E51" i="11" s="1"/>
  <c r="N50" i="10"/>
  <c r="G17" i="10"/>
  <c r="I17" i="10" s="1"/>
  <c r="E17" i="10"/>
  <c r="G16" i="10"/>
  <c r="E16" i="10"/>
  <c r="I16" i="10" s="1"/>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F73" i="8"/>
  <c r="E73" i="8"/>
  <c r="D73" i="8"/>
  <c r="C73" i="8"/>
  <c r="B73" i="8"/>
  <c r="F72" i="8"/>
  <c r="D72" i="8"/>
  <c r="C72" i="8"/>
  <c r="E72" i="8" s="1"/>
  <c r="B72" i="8"/>
  <c r="D71" i="8"/>
  <c r="F71" i="8" s="1"/>
  <c r="C71" i="8"/>
  <c r="E71" i="8" s="1"/>
  <c r="B71" i="8"/>
  <c r="E70" i="8"/>
  <c r="D70" i="8"/>
  <c r="F70" i="8" s="1"/>
  <c r="C70" i="8"/>
  <c r="B70" i="8"/>
  <c r="F69" i="8"/>
  <c r="E69" i="8"/>
  <c r="D69" i="8"/>
  <c r="C69" i="8"/>
  <c r="B69" i="8"/>
  <c r="F68" i="8"/>
  <c r="D68" i="8"/>
  <c r="C68" i="8"/>
  <c r="E68" i="8" s="1"/>
  <c r="B68" i="8"/>
  <c r="D67" i="8"/>
  <c r="F67" i="8" s="1"/>
  <c r="C67" i="8"/>
  <c r="E67" i="8" s="1"/>
  <c r="B67" i="8"/>
  <c r="E66" i="8"/>
  <c r="D66" i="8"/>
  <c r="F66" i="8" s="1"/>
  <c r="C66" i="8"/>
  <c r="B66" i="8"/>
  <c r="F65" i="8"/>
  <c r="E65" i="8"/>
  <c r="D65" i="8"/>
  <c r="C65" i="8"/>
  <c r="B65" i="8"/>
  <c r="F64" i="8"/>
  <c r="D64" i="8"/>
  <c r="C64" i="8"/>
  <c r="E64" i="8" s="1"/>
  <c r="B64" i="8"/>
  <c r="D63" i="8"/>
  <c r="F63" i="8" s="1"/>
  <c r="C63" i="8"/>
  <c r="E63" i="8" s="1"/>
  <c r="B63" i="8"/>
  <c r="E62" i="8"/>
  <c r="D62" i="8"/>
  <c r="F62" i="8" s="1"/>
  <c r="C62" i="8"/>
  <c r="B62" i="8"/>
  <c r="F61" i="8"/>
  <c r="E61" i="8"/>
  <c r="D61" i="8"/>
  <c r="C61" i="8"/>
  <c r="B61" i="8"/>
  <c r="F60" i="8"/>
  <c r="D60" i="8"/>
  <c r="C60" i="8"/>
  <c r="E60" i="8" s="1"/>
  <c r="B60" i="8"/>
  <c r="D59" i="8"/>
  <c r="F59" i="8" s="1"/>
  <c r="C59" i="8"/>
  <c r="E59" i="8" s="1"/>
  <c r="B59" i="8"/>
  <c r="E58" i="8"/>
  <c r="D58" i="8"/>
  <c r="F58" i="8" s="1"/>
  <c r="C58" i="8"/>
  <c r="B58" i="8"/>
  <c r="F57" i="8"/>
  <c r="E57" i="8"/>
  <c r="D57" i="8"/>
  <c r="C57" i="8"/>
  <c r="B57" i="8"/>
  <c r="F56" i="8"/>
  <c r="D56" i="8"/>
  <c r="C56" i="8"/>
  <c r="E56" i="8" s="1"/>
  <c r="B56" i="8"/>
  <c r="D55" i="8"/>
  <c r="F55" i="8" s="1"/>
  <c r="C55" i="8"/>
  <c r="E55" i="8" s="1"/>
  <c r="B55" i="8"/>
  <c r="E54" i="8"/>
  <c r="D54" i="8"/>
  <c r="F54" i="8" s="1"/>
  <c r="C54" i="8"/>
  <c r="B54" i="8"/>
  <c r="F53" i="8"/>
  <c r="E53" i="8"/>
  <c r="D53" i="8"/>
  <c r="C53" i="8"/>
  <c r="B53" i="8"/>
  <c r="F52" i="8"/>
  <c r="D52" i="8"/>
  <c r="C52" i="8"/>
  <c r="E52" i="8" s="1"/>
  <c r="B52" i="8"/>
  <c r="D51" i="8"/>
  <c r="F51" i="8" s="1"/>
  <c r="C51" i="8"/>
  <c r="E51" i="8" s="1"/>
  <c r="B51" i="8"/>
  <c r="E50" i="8"/>
  <c r="D50" i="8"/>
  <c r="F50" i="8" s="1"/>
  <c r="C50" i="8"/>
  <c r="B50" i="8"/>
  <c r="F49" i="8"/>
  <c r="E49" i="8"/>
  <c r="D49" i="8"/>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c r="AE798" i="6" a="1"/>
  <c r="AD798" i="6" a="1"/>
  <c r="AD798" i="6" s="1"/>
  <c r="AC798" i="6" a="1"/>
  <c r="AC798" i="6" s="1"/>
  <c r="AB798" i="6" a="1"/>
  <c r="AB798" i="6" s="1"/>
  <c r="AA798" i="6"/>
  <c r="AA798" i="6" a="1"/>
  <c r="Z798" i="6" a="1"/>
  <c r="Z798" i="6" s="1"/>
  <c r="Y798" i="6" a="1"/>
  <c r="Y798" i="6" s="1"/>
  <c r="X798" i="6" a="1"/>
  <c r="X798" i="6" s="1"/>
  <c r="W798" i="6"/>
  <c r="W798" i="6" a="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c r="U797" i="6" a="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c r="Y796" i="6" a="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c r="U795" i="6" a="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c r="AC794" i="6" a="1"/>
  <c r="AB794" i="6" a="1"/>
  <c r="AB794" i="6" s="1"/>
  <c r="AA794" i="6" a="1"/>
  <c r="AA794" i="6" s="1"/>
  <c r="Z794" i="6" a="1"/>
  <c r="Z794" i="6" s="1"/>
  <c r="Y794" i="6" a="1"/>
  <c r="Y794" i="6" s="1"/>
  <c r="X794" i="6" a="1"/>
  <c r="X794" i="6" s="1"/>
  <c r="W794" i="6" a="1"/>
  <c r="W794" i="6" s="1"/>
  <c r="V794" i="6" a="1"/>
  <c r="V794" i="6" s="1"/>
  <c r="U794" i="6"/>
  <c r="U794" i="6" a="1"/>
  <c r="T794" i="6" a="1"/>
  <c r="T794" i="6" s="1"/>
  <c r="S794" i="6" a="1"/>
  <c r="S794" i="6" s="1"/>
  <c r="R794" i="6" a="1"/>
  <c r="R794" i="6" s="1"/>
  <c r="Q794" i="6" a="1"/>
  <c r="Q794" i="6" s="1"/>
  <c r="P794" i="6" a="1"/>
  <c r="P794" i="6" s="1"/>
  <c r="O794" i="6" a="1"/>
  <c r="O794" i="6" s="1"/>
  <c r="N794" i="6" a="1"/>
  <c r="N794" i="6" s="1"/>
  <c r="M794" i="6"/>
  <c r="M794" i="6" a="1"/>
  <c r="L794" i="6" a="1"/>
  <c r="L794" i="6" s="1"/>
  <c r="K794" i="6" a="1"/>
  <c r="K794" i="6" s="1"/>
  <c r="AI793" i="6" a="1"/>
  <c r="AI793" i="6" s="1"/>
  <c r="AH793" i="6" a="1"/>
  <c r="AH793" i="6" s="1"/>
  <c r="AG793" i="6"/>
  <c r="AG793" i="6" a="1"/>
  <c r="AF793" i="6" a="1"/>
  <c r="AF793" i="6" s="1"/>
  <c r="AE793" i="6" a="1"/>
  <c r="AE793" i="6" s="1"/>
  <c r="AD793" i="6" a="1"/>
  <c r="AD793" i="6" s="1"/>
  <c r="AC793" i="6" a="1"/>
  <c r="AC793" i="6" s="1"/>
  <c r="AB793" i="6" a="1"/>
  <c r="AB793" i="6" s="1"/>
  <c r="AA793" i="6" a="1"/>
  <c r="AA793" i="6" s="1"/>
  <c r="Z793" i="6" a="1"/>
  <c r="Z793" i="6" s="1"/>
  <c r="Y793" i="6"/>
  <c r="Y793" i="6" a="1"/>
  <c r="X793" i="6" a="1"/>
  <c r="X793" i="6" s="1"/>
  <c r="W793" i="6" a="1"/>
  <c r="W793" i="6" s="1"/>
  <c r="V793" i="6" a="1"/>
  <c r="V793" i="6" s="1"/>
  <c r="U793" i="6" a="1"/>
  <c r="U793" i="6" s="1"/>
  <c r="T793" i="6" a="1"/>
  <c r="T793" i="6" s="1"/>
  <c r="S793" i="6" a="1"/>
  <c r="S793" i="6" s="1"/>
  <c r="R793" i="6" a="1"/>
  <c r="R793" i="6" s="1"/>
  <c r="Q793" i="6"/>
  <c r="Q793" i="6" a="1"/>
  <c r="P793" i="6"/>
  <c r="P793" i="6" a="1"/>
  <c r="O793" i="6"/>
  <c r="O793" i="6" a="1"/>
  <c r="N793" i="6"/>
  <c r="N793" i="6" a="1"/>
  <c r="M793" i="6"/>
  <c r="M793" i="6" a="1"/>
  <c r="L793" i="6"/>
  <c r="L793" i="6" a="1"/>
  <c r="K793" i="6"/>
  <c r="K793" i="6" a="1"/>
  <c r="AI792" i="6"/>
  <c r="AI792" i="6" a="1"/>
  <c r="AH792" i="6"/>
  <c r="AH792" i="6" a="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c r="K788" i="6" a="1"/>
  <c r="AI787" i="6"/>
  <c r="AI787" i="6" a="1"/>
  <c r="AH787" i="6" a="1"/>
  <c r="AH787" i="6" s="1"/>
  <c r="AG787" i="6" a="1"/>
  <c r="AG787" i="6" s="1"/>
  <c r="AF787" i="6" a="1"/>
  <c r="AF787" i="6" s="1"/>
  <c r="AE787" i="6" a="1"/>
  <c r="AE787" i="6" s="1"/>
  <c r="AD787" i="6" a="1"/>
  <c r="AD787" i="6" s="1"/>
  <c r="AC787" i="6" a="1"/>
  <c r="AC787" i="6" s="1"/>
  <c r="AB787" i="6" a="1"/>
  <c r="AB787" i="6" s="1"/>
  <c r="AA787" i="6"/>
  <c r="AA787" i="6" a="1"/>
  <c r="Z787" i="6" a="1"/>
  <c r="Z787" i="6" s="1"/>
  <c r="Y787" i="6" a="1"/>
  <c r="Y787" i="6" s="1"/>
  <c r="X787" i="6" a="1"/>
  <c r="X787" i="6" s="1"/>
  <c r="W787" i="6" a="1"/>
  <c r="W787" i="6" s="1"/>
  <c r="V787" i="6" a="1"/>
  <c r="V787" i="6" s="1"/>
  <c r="U787" i="6" a="1"/>
  <c r="U787" i="6" s="1"/>
  <c r="T787" i="6" a="1"/>
  <c r="T787" i="6" s="1"/>
  <c r="S787" i="6"/>
  <c r="S787" i="6" a="1"/>
  <c r="R787" i="6" a="1"/>
  <c r="R787" i="6" s="1"/>
  <c r="Q787" i="6" a="1"/>
  <c r="Q787" i="6" s="1"/>
  <c r="P787" i="6" a="1"/>
  <c r="P787" i="6" s="1"/>
  <c r="O787" i="6" a="1"/>
  <c r="O787" i="6" s="1"/>
  <c r="N787" i="6" a="1"/>
  <c r="N787" i="6" s="1"/>
  <c r="M787" i="6"/>
  <c r="M787" i="6" a="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c r="K770" i="6" a="1"/>
  <c r="AI769" i="6"/>
  <c r="AI769" i="6" a="1"/>
  <c r="AH769" i="6" a="1"/>
  <c r="AH769" i="6" s="1"/>
  <c r="AG769" i="6" a="1"/>
  <c r="AG769" i="6" s="1"/>
  <c r="AF769" i="6" a="1"/>
  <c r="AF769" i="6" s="1"/>
  <c r="AE769" i="6" a="1"/>
  <c r="AE769" i="6" s="1"/>
  <c r="AD769" i="6" a="1"/>
  <c r="AD769" i="6" s="1"/>
  <c r="AC769" i="6" a="1"/>
  <c r="AC769" i="6" s="1"/>
  <c r="AB769" i="6" a="1"/>
  <c r="AB769" i="6" s="1"/>
  <c r="AA769" i="6"/>
  <c r="AA769" i="6" a="1"/>
  <c r="Z769" i="6" a="1"/>
  <c r="Z769" i="6" s="1"/>
  <c r="Y769" i="6" a="1"/>
  <c r="Y769" i="6" s="1"/>
  <c r="X769" i="6" a="1"/>
  <c r="X769" i="6" s="1"/>
  <c r="W769" i="6" a="1"/>
  <c r="W769" i="6" s="1"/>
  <c r="V769" i="6" a="1"/>
  <c r="V769" i="6" s="1"/>
  <c r="U769" i="6" a="1"/>
  <c r="U769" i="6" s="1"/>
  <c r="T769" i="6" a="1"/>
  <c r="T769" i="6" s="1"/>
  <c r="S769" i="6"/>
  <c r="S769" i="6" a="1"/>
  <c r="R769" i="6" a="1"/>
  <c r="R769" i="6" s="1"/>
  <c r="Q769" i="6" a="1"/>
  <c r="Q769" i="6" s="1"/>
  <c r="P769" i="6" a="1"/>
  <c r="P769" i="6" s="1"/>
  <c r="O769" i="6" a="1"/>
  <c r="O769" i="6" s="1"/>
  <c r="N769" i="6" a="1"/>
  <c r="N769" i="6" s="1"/>
  <c r="M769" i="6" a="1"/>
  <c r="M769" i="6" s="1"/>
  <c r="L769" i="6" a="1"/>
  <c r="L769" i="6" s="1"/>
  <c r="K769" i="6"/>
  <c r="K769" i="6" a="1"/>
  <c r="AI768" i="6"/>
  <c r="AI768" i="6" a="1"/>
  <c r="AH768" i="6" a="1"/>
  <c r="AH768" i="6" s="1"/>
  <c r="AG768" i="6" a="1"/>
  <c r="AG768" i="6" s="1"/>
  <c r="AF768" i="6" a="1"/>
  <c r="AF768" i="6" s="1"/>
  <c r="AE768" i="6" a="1"/>
  <c r="AE768" i="6" s="1"/>
  <c r="AD768" i="6" a="1"/>
  <c r="AD768" i="6" s="1"/>
  <c r="AC768" i="6" a="1"/>
  <c r="AC768" i="6" s="1"/>
  <c r="AB768" i="6" a="1"/>
  <c r="AB768" i="6" s="1"/>
  <c r="AA768" i="6"/>
  <c r="AA768" i="6" a="1"/>
  <c r="Z768" i="6" a="1"/>
  <c r="Z768" i="6" s="1"/>
  <c r="Y768" i="6" a="1"/>
  <c r="Y768" i="6" s="1"/>
  <c r="X768" i="6" a="1"/>
  <c r="X768" i="6" s="1"/>
  <c r="W768" i="6" a="1"/>
  <c r="W768" i="6" s="1"/>
  <c r="V768" i="6" a="1"/>
  <c r="V768" i="6" s="1"/>
  <c r="U768" i="6" a="1"/>
  <c r="U768" i="6" s="1"/>
  <c r="T768" i="6" a="1"/>
  <c r="T768" i="6" s="1"/>
  <c r="S768" i="6" a="1"/>
  <c r="S768" i="6" s="1"/>
  <c r="R768" i="6" a="1"/>
  <c r="R768" i="6" s="1"/>
  <c r="Q768" i="6"/>
  <c r="Q768" i="6" a="1"/>
  <c r="P768" i="6" a="1"/>
  <c r="P768" i="6" s="1"/>
  <c r="O768" i="6" a="1"/>
  <c r="O768" i="6" s="1"/>
  <c r="N768" i="6" a="1"/>
  <c r="N768" i="6" s="1"/>
  <c r="M768" i="6" a="1"/>
  <c r="M768" i="6" s="1"/>
  <c r="L768" i="6" a="1"/>
  <c r="L768" i="6" s="1"/>
  <c r="K768" i="6"/>
  <c r="K768" i="6" a="1"/>
  <c r="AI767" i="6" a="1"/>
  <c r="AI767" i="6" s="1"/>
  <c r="AH767" i="6" a="1"/>
  <c r="AH767" i="6" s="1"/>
  <c r="AG767" i="6"/>
  <c r="AG767" i="6" a="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c r="M767" i="6" a="1"/>
  <c r="L767" i="6" a="1"/>
  <c r="L767" i="6" s="1"/>
  <c r="K767" i="6" a="1"/>
  <c r="K767" i="6" s="1"/>
  <c r="AI766" i="6"/>
  <c r="AI766" i="6" a="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c r="Q766" i="6" a="1"/>
  <c r="P766" i="6" a="1"/>
  <c r="P766" i="6" s="1"/>
  <c r="O766" i="6" a="1"/>
  <c r="O766" i="6" s="1"/>
  <c r="N766" i="6" a="1"/>
  <c r="N766" i="6" s="1"/>
  <c r="M766" i="6" a="1"/>
  <c r="M766" i="6" s="1"/>
  <c r="L766" i="6" a="1"/>
  <c r="L766" i="6" s="1"/>
  <c r="K766" i="6"/>
  <c r="K766" i="6" a="1"/>
  <c r="AI765" i="6" a="1"/>
  <c r="AI765" i="6" s="1"/>
  <c r="AH765" i="6" a="1"/>
  <c r="AH765" i="6" s="1"/>
  <c r="AG765" i="6" a="1"/>
  <c r="AG765" i="6" s="1"/>
  <c r="AF765" i="6" a="1"/>
  <c r="AF765" i="6" s="1"/>
  <c r="AE765" i="6"/>
  <c r="AE765" i="6" a="1"/>
  <c r="AD765" i="6" a="1"/>
  <c r="AD765" i="6" s="1"/>
  <c r="AC765" i="6" a="1"/>
  <c r="AC765" i="6" s="1"/>
  <c r="AB765" i="6" a="1"/>
  <c r="AB765" i="6" s="1"/>
  <c r="AA765" i="6" a="1"/>
  <c r="AA765" i="6" s="1"/>
  <c r="Z765" i="6" a="1"/>
  <c r="Z765" i="6" s="1"/>
  <c r="Y765" i="6"/>
  <c r="Y765" i="6" a="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c r="M765" i="6" a="1"/>
  <c r="L765" i="6" a="1"/>
  <c r="L765" i="6" s="1"/>
  <c r="K765" i="6" a="1"/>
  <c r="K765" i="6" s="1"/>
  <c r="AI764" i="6" a="1"/>
  <c r="AI764" i="6" s="1"/>
  <c r="AH764" i="6" a="1"/>
  <c r="AH764" i="6" s="1"/>
  <c r="AG764" i="6"/>
  <c r="AG764" i="6" a="1"/>
  <c r="AF764" i="6" a="1"/>
  <c r="AF764" i="6" s="1"/>
  <c r="AE764" i="6" a="1"/>
  <c r="AE764" i="6" s="1"/>
  <c r="AD764" i="6" a="1"/>
  <c r="AD764" i="6" s="1"/>
  <c r="AC764" i="6" a="1"/>
  <c r="AC764" i="6" s="1"/>
  <c r="AB764" i="6" a="1"/>
  <c r="AB764" i="6" s="1"/>
  <c r="AA764" i="6"/>
  <c r="AA764" i="6" a="1"/>
  <c r="Z764" i="6" a="1"/>
  <c r="Z764" i="6" s="1"/>
  <c r="Y764" i="6" a="1"/>
  <c r="Y764" i="6" s="1"/>
  <c r="X764" i="6" a="1"/>
  <c r="X764" i="6" s="1"/>
  <c r="W764" i="6" a="1"/>
  <c r="W764" i="6" s="1"/>
  <c r="V764" i="6" a="1"/>
  <c r="V764" i="6" s="1"/>
  <c r="U764" i="6"/>
  <c r="U764" i="6" a="1"/>
  <c r="T764" i="6" a="1"/>
  <c r="T764" i="6" s="1"/>
  <c r="S764" i="6" a="1"/>
  <c r="S764" i="6" s="1"/>
  <c r="R764" i="6" a="1"/>
  <c r="R764" i="6" s="1"/>
  <c r="Q764" i="6"/>
  <c r="Q764" i="6" a="1"/>
  <c r="P764" i="6" a="1"/>
  <c r="P764" i="6" s="1"/>
  <c r="O764" i="6" a="1"/>
  <c r="O764" i="6" s="1"/>
  <c r="N764" i="6" a="1"/>
  <c r="N764" i="6" s="1"/>
  <c r="M764" i="6" a="1"/>
  <c r="M764" i="6" s="1"/>
  <c r="L764" i="6" a="1"/>
  <c r="L764" i="6" s="1"/>
  <c r="K764" i="6"/>
  <c r="K764" i="6" a="1"/>
  <c r="AI763" i="6" a="1"/>
  <c r="AI763" i="6" s="1"/>
  <c r="AH763" i="6" a="1"/>
  <c r="AH763" i="6" s="1"/>
  <c r="AG763" i="6" a="1"/>
  <c r="AG763" i="6" s="1"/>
  <c r="AF763" i="6" a="1"/>
  <c r="AF763" i="6" s="1"/>
  <c r="AE763" i="6"/>
  <c r="AE763" i="6" a="1"/>
  <c r="AD763" i="6" a="1"/>
  <c r="AD763" i="6" s="1"/>
  <c r="AC763" i="6"/>
  <c r="AC763" i="6" a="1"/>
  <c r="AB763" i="6" a="1"/>
  <c r="AB763" i="6" s="1"/>
  <c r="AA763" i="6" a="1"/>
  <c r="AA763" i="6" s="1"/>
  <c r="Z763" i="6" a="1"/>
  <c r="Z763" i="6" s="1"/>
  <c r="Y763" i="6" a="1"/>
  <c r="Y763" i="6" s="1"/>
  <c r="X763" i="6" a="1"/>
  <c r="X763" i="6" s="1"/>
  <c r="W763" i="6"/>
  <c r="W763" i="6" a="1"/>
  <c r="V763" i="6" a="1"/>
  <c r="V763" i="6" s="1"/>
  <c r="U763" i="6" a="1"/>
  <c r="U763" i="6" s="1"/>
  <c r="T763" i="6" a="1"/>
  <c r="T763" i="6" s="1"/>
  <c r="S763" i="6" a="1"/>
  <c r="S763" i="6" s="1"/>
  <c r="R763" i="6" a="1"/>
  <c r="R763" i="6" s="1"/>
  <c r="Q763" i="6" a="1"/>
  <c r="Q763" i="6" s="1"/>
  <c r="P763" i="6" a="1"/>
  <c r="P763" i="6" s="1"/>
  <c r="O763" i="6" a="1"/>
  <c r="O763" i="6" s="1"/>
  <c r="N763" i="6" a="1"/>
  <c r="N763" i="6" s="1"/>
  <c r="M763" i="6"/>
  <c r="M763" i="6" a="1"/>
  <c r="L763" i="6" a="1"/>
  <c r="L763" i="6" s="1"/>
  <c r="K763" i="6" a="1"/>
  <c r="K763" i="6" s="1"/>
  <c r="AI762" i="6" a="1"/>
  <c r="AI762" i="6" s="1"/>
  <c r="AH762" i="6" a="1"/>
  <c r="AH762" i="6" s="1"/>
  <c r="AG762" i="6"/>
  <c r="AG762" i="6" a="1"/>
  <c r="AF762" i="6" a="1"/>
  <c r="AF762" i="6" s="1"/>
  <c r="AE762" i="6" a="1"/>
  <c r="AE762" i="6" s="1"/>
  <c r="AD762" i="6" a="1"/>
  <c r="AD762" i="6" s="1"/>
  <c r="AC762" i="6" a="1"/>
  <c r="AC762" i="6" s="1"/>
  <c r="AB762" i="6" a="1"/>
  <c r="AB762" i="6" s="1"/>
  <c r="AA762" i="6"/>
  <c r="AA762" i="6" a="1"/>
  <c r="Z762" i="6" a="1"/>
  <c r="Z762" i="6" s="1"/>
  <c r="Y762" i="6"/>
  <c r="Y762" i="6" a="1"/>
  <c r="X762" i="6" a="1"/>
  <c r="X762" i="6" s="1"/>
  <c r="W762" i="6" a="1"/>
  <c r="W762" i="6" s="1"/>
  <c r="V762" i="6" a="1"/>
  <c r="V762" i="6" s="1"/>
  <c r="U762" i="6" a="1"/>
  <c r="U762" i="6" s="1"/>
  <c r="T762" i="6" a="1"/>
  <c r="T762" i="6" s="1"/>
  <c r="S762" i="6"/>
  <c r="S762" i="6" a="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c r="AE761" i="6" a="1"/>
  <c r="AD761" i="6" a="1"/>
  <c r="AD761" i="6" s="1"/>
  <c r="AC761" i="6" a="1"/>
  <c r="AC761" i="6" s="1"/>
  <c r="AB761" i="6" a="1"/>
  <c r="AB761" i="6" s="1"/>
  <c r="AA761" i="6" a="1"/>
  <c r="AA761" i="6" s="1"/>
  <c r="Z761" i="6" a="1"/>
  <c r="Z761" i="6" s="1"/>
  <c r="Y761" i="6" a="1"/>
  <c r="Y761" i="6" s="1"/>
  <c r="X761" i="6" a="1"/>
  <c r="X761" i="6" s="1"/>
  <c r="W761" i="6" a="1"/>
  <c r="W761" i="6" s="1"/>
  <c r="V761" i="6" a="1"/>
  <c r="V761" i="6" s="1"/>
  <c r="U761" i="6"/>
  <c r="U761" i="6" a="1"/>
  <c r="T761" i="6" a="1"/>
  <c r="T761" i="6" s="1"/>
  <c r="S761" i="6" a="1"/>
  <c r="S761" i="6" s="1"/>
  <c r="R761" i="6" a="1"/>
  <c r="R761" i="6" s="1"/>
  <c r="Q761" i="6" a="1"/>
  <c r="Q761" i="6" s="1"/>
  <c r="P761" i="6" a="1"/>
  <c r="P761" i="6" s="1"/>
  <c r="O761" i="6"/>
  <c r="O761" i="6" a="1"/>
  <c r="N761" i="6" a="1"/>
  <c r="N761" i="6" s="1"/>
  <c r="M761" i="6" a="1"/>
  <c r="M761" i="6" s="1"/>
  <c r="L761" i="6" a="1"/>
  <c r="L761" i="6" s="1"/>
  <c r="K761" i="6" a="1"/>
  <c r="K761" i="6" s="1"/>
  <c r="AI760" i="6" a="1"/>
  <c r="AI760" i="6" s="1"/>
  <c r="AH760" i="6" a="1"/>
  <c r="AH760" i="6" s="1"/>
  <c r="AG760" i="6"/>
  <c r="AG760" i="6" a="1"/>
  <c r="AF760" i="6" a="1"/>
  <c r="AF760" i="6" s="1"/>
  <c r="AE760" i="6" a="1"/>
  <c r="AE760" i="6" s="1"/>
  <c r="AD760" i="6" a="1"/>
  <c r="AD760" i="6" s="1"/>
  <c r="AC760" i="6" a="1"/>
  <c r="AC760" i="6" s="1"/>
  <c r="AB760" i="6" a="1"/>
  <c r="AB760" i="6" s="1"/>
  <c r="AA760" i="6"/>
  <c r="AA760" i="6" a="1"/>
  <c r="Z760" i="6" a="1"/>
  <c r="Z760" i="6" s="1"/>
  <c r="Y760" i="6" a="1"/>
  <c r="Y760" i="6" s="1"/>
  <c r="X760" i="6" a="1"/>
  <c r="X760" i="6" s="1"/>
  <c r="W760" i="6" a="1"/>
  <c r="W760" i="6" s="1"/>
  <c r="V760" i="6" a="1"/>
  <c r="V760" i="6" s="1"/>
  <c r="U760" i="6" a="1"/>
  <c r="U760" i="6" s="1"/>
  <c r="T760" i="6" a="1"/>
  <c r="T760" i="6" s="1"/>
  <c r="S760" i="6" a="1"/>
  <c r="S760" i="6" s="1"/>
  <c r="R760" i="6" a="1"/>
  <c r="R760" i="6" s="1"/>
  <c r="Q760" i="6"/>
  <c r="Q760" i="6" a="1"/>
  <c r="P760" i="6" a="1"/>
  <c r="P760" i="6" s="1"/>
  <c r="O760" i="6" a="1"/>
  <c r="O760" i="6" s="1"/>
  <c r="N760" i="6" a="1"/>
  <c r="N760" i="6" s="1"/>
  <c r="M760" i="6" a="1"/>
  <c r="M760" i="6" s="1"/>
  <c r="L760" i="6" a="1"/>
  <c r="L760" i="6" s="1"/>
  <c r="K760" i="6"/>
  <c r="K760" i="6" a="1"/>
  <c r="AI759" i="6" a="1"/>
  <c r="AI759" i="6" s="1"/>
  <c r="AH759" i="6" a="1"/>
  <c r="AH759" i="6" s="1"/>
  <c r="AG759" i="6"/>
  <c r="AG759" i="6" a="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c r="U758" i="6" a="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c r="K747" i="6" a="1"/>
  <c r="AI746" i="6" a="1"/>
  <c r="AI746" i="6" s="1"/>
  <c r="AH746" i="6" a="1"/>
  <c r="AH746" i="6" s="1"/>
  <c r="AG746" i="6" a="1"/>
  <c r="AG746" i="6" s="1"/>
  <c r="AF746" i="6"/>
  <c r="AF746" i="6" a="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c r="X735" i="6" a="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c r="AC711" i="6" a="1"/>
  <c r="AB711" i="6" a="1"/>
  <c r="AB711" i="6" s="1"/>
  <c r="AA711" i="6" a="1"/>
  <c r="AA711" i="6" s="1"/>
  <c r="Z711" i="6" a="1"/>
  <c r="Z711" i="6" s="1"/>
  <c r="Y711" i="6"/>
  <c r="Y711" i="6" a="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c r="AE641" i="6" a="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c r="AC640" i="6" a="1"/>
  <c r="AB640" i="6" a="1"/>
  <c r="AB640" i="6" s="1"/>
  <c r="AA640" i="6" a="1"/>
  <c r="AA640" i="6" s="1"/>
  <c r="Z640" i="6" a="1"/>
  <c r="Z640" i="6" s="1"/>
  <c r="Y640" i="6"/>
  <c r="Y640" i="6" a="1"/>
  <c r="X640" i="6" a="1"/>
  <c r="X640" i="6" s="1"/>
  <c r="W640" i="6" a="1"/>
  <c r="W640" i="6" s="1"/>
  <c r="V640" i="6" a="1"/>
  <c r="V640" i="6" s="1"/>
  <c r="U640" i="6"/>
  <c r="U640" i="6" a="1"/>
  <c r="T640" i="6" a="1"/>
  <c r="T640" i="6" s="1"/>
  <c r="S640" i="6" a="1"/>
  <c r="S640" i="6" s="1"/>
  <c r="R640" i="6" a="1"/>
  <c r="R640" i="6" s="1"/>
  <c r="Q640" i="6"/>
  <c r="Q640" i="6" a="1"/>
  <c r="P640" i="6" a="1"/>
  <c r="P640" i="6" s="1"/>
  <c r="O640" i="6" a="1"/>
  <c r="O640" i="6" s="1"/>
  <c r="N640" i="6" a="1"/>
  <c r="N640" i="6" s="1"/>
  <c r="M640" i="6"/>
  <c r="M640" i="6" a="1"/>
  <c r="L640" i="6" a="1"/>
  <c r="L640" i="6" s="1"/>
  <c r="K640" i="6" a="1"/>
  <c r="K640" i="6" s="1"/>
  <c r="AI639" i="6" a="1"/>
  <c r="AI639" i="6" s="1"/>
  <c r="AH639" i="6" a="1"/>
  <c r="AH639" i="6" s="1"/>
  <c r="AG639" i="6"/>
  <c r="AG639" i="6" a="1"/>
  <c r="AF639" i="6" a="1"/>
  <c r="AF639" i="6" s="1"/>
  <c r="AE639" i="6" a="1"/>
  <c r="AE639" i="6" s="1"/>
  <c r="AD639" i="6" a="1"/>
  <c r="AD639" i="6" s="1"/>
  <c r="AC639" i="6"/>
  <c r="AC639" i="6" a="1"/>
  <c r="AB639" i="6" a="1"/>
  <c r="AB639" i="6" s="1"/>
  <c r="AA639" i="6" a="1"/>
  <c r="AA639" i="6" s="1"/>
  <c r="Z639" i="6" a="1"/>
  <c r="Z639" i="6" s="1"/>
  <c r="Y639" i="6"/>
  <c r="Y639" i="6" a="1"/>
  <c r="X639" i="6" a="1"/>
  <c r="X639" i="6" s="1"/>
  <c r="W639" i="6" a="1"/>
  <c r="W639" i="6" s="1"/>
  <c r="V639" i="6" a="1"/>
  <c r="V639" i="6" s="1"/>
  <c r="U639" i="6"/>
  <c r="U639" i="6" a="1"/>
  <c r="T639" i="6" a="1"/>
  <c r="T639" i="6" s="1"/>
  <c r="S639" i="6" a="1"/>
  <c r="S639" i="6" s="1"/>
  <c r="R639" i="6" a="1"/>
  <c r="R639" i="6" s="1"/>
  <c r="Q639" i="6"/>
  <c r="Q639" i="6" a="1"/>
  <c r="P639" i="6" a="1"/>
  <c r="P639" i="6" s="1"/>
  <c r="O639" i="6" a="1"/>
  <c r="O639" i="6" s="1"/>
  <c r="N639" i="6" a="1"/>
  <c r="N639" i="6" s="1"/>
  <c r="M639" i="6"/>
  <c r="M639" i="6" a="1"/>
  <c r="L639" i="6" a="1"/>
  <c r="L639" i="6" s="1"/>
  <c r="K639" i="6" a="1"/>
  <c r="K639" i="6" s="1"/>
  <c r="AI638" i="6" a="1"/>
  <c r="AI638" i="6" s="1"/>
  <c r="AH638" i="6" a="1"/>
  <c r="AH638" i="6" s="1"/>
  <c r="AG638" i="6"/>
  <c r="AG638" i="6" a="1"/>
  <c r="AF638" i="6" a="1"/>
  <c r="AF638" i="6" s="1"/>
  <c r="AE638" i="6" a="1"/>
  <c r="AE638" i="6" s="1"/>
  <c r="AD638" i="6" a="1"/>
  <c r="AD638" i="6" s="1"/>
  <c r="AC638" i="6"/>
  <c r="AC638" i="6" a="1"/>
  <c r="AB638" i="6" a="1"/>
  <c r="AB638" i="6" s="1"/>
  <c r="AA638" i="6" a="1"/>
  <c r="AA638" i="6" s="1"/>
  <c r="Z638" i="6" a="1"/>
  <c r="Z638" i="6" s="1"/>
  <c r="Y638" i="6"/>
  <c r="Y638" i="6" a="1"/>
  <c r="X638" i="6" a="1"/>
  <c r="X638" i="6" s="1"/>
  <c r="W638" i="6" a="1"/>
  <c r="W638" i="6" s="1"/>
  <c r="V638" i="6" a="1"/>
  <c r="V638" i="6" s="1"/>
  <c r="U638" i="6"/>
  <c r="U638" i="6" a="1"/>
  <c r="T638" i="6" a="1"/>
  <c r="T638" i="6" s="1"/>
  <c r="S638" i="6" a="1"/>
  <c r="S638" i="6" s="1"/>
  <c r="R638" i="6" a="1"/>
  <c r="R638" i="6" s="1"/>
  <c r="Q638" i="6"/>
  <c r="Q638" i="6" a="1"/>
  <c r="P638" i="6" a="1"/>
  <c r="P638" i="6" s="1"/>
  <c r="O638" i="6" a="1"/>
  <c r="O638" i="6" s="1"/>
  <c r="N638" i="6" a="1"/>
  <c r="N638" i="6" s="1"/>
  <c r="M638" i="6"/>
  <c r="M638" i="6" a="1"/>
  <c r="L638" i="6" a="1"/>
  <c r="L638" i="6" s="1"/>
  <c r="K638" i="6" a="1"/>
  <c r="K638" i="6" s="1"/>
  <c r="AI637" i="6" a="1"/>
  <c r="AI637" i="6" s="1"/>
  <c r="AH637" i="6" a="1"/>
  <c r="AH637" i="6" s="1"/>
  <c r="AG637" i="6"/>
  <c r="AG637" i="6" a="1"/>
  <c r="AF637" i="6" a="1"/>
  <c r="AF637" i="6" s="1"/>
  <c r="AE637" i="6" a="1"/>
  <c r="AE637" i="6" s="1"/>
  <c r="AD637" i="6" a="1"/>
  <c r="AD637" i="6" s="1"/>
  <c r="AC637" i="6"/>
  <c r="AC637" i="6" a="1"/>
  <c r="AB637" i="6" a="1"/>
  <c r="AB637" i="6" s="1"/>
  <c r="AA637" i="6" a="1"/>
  <c r="AA637" i="6" s="1"/>
  <c r="Z637" i="6" a="1"/>
  <c r="Z637" i="6" s="1"/>
  <c r="Y637" i="6"/>
  <c r="Y637" i="6" a="1"/>
  <c r="X637" i="6" a="1"/>
  <c r="X637" i="6" s="1"/>
  <c r="W637" i="6" a="1"/>
  <c r="W637" i="6" s="1"/>
  <c r="V637" i="6" a="1"/>
  <c r="V637" i="6" s="1"/>
  <c r="U637" i="6"/>
  <c r="U637" i="6" a="1"/>
  <c r="T637" i="6" a="1"/>
  <c r="T637" i="6" s="1"/>
  <c r="S637" i="6" a="1"/>
  <c r="S637" i="6" s="1"/>
  <c r="R637" i="6" a="1"/>
  <c r="R637" i="6" s="1"/>
  <c r="Q637" i="6"/>
  <c r="Q637" i="6" a="1"/>
  <c r="P637" i="6" a="1"/>
  <c r="P637" i="6" s="1"/>
  <c r="O637" i="6" a="1"/>
  <c r="O637" i="6" s="1"/>
  <c r="N637" i="6" a="1"/>
  <c r="N637" i="6" s="1"/>
  <c r="M637" i="6"/>
  <c r="M637" i="6" a="1"/>
  <c r="L637" i="6" a="1"/>
  <c r="L637" i="6" s="1"/>
  <c r="K637" i="6" a="1"/>
  <c r="K637" i="6" s="1"/>
  <c r="AI636" i="6" a="1"/>
  <c r="AI636" i="6" s="1"/>
  <c r="AH636" i="6" a="1"/>
  <c r="AH636" i="6" s="1"/>
  <c r="AG636" i="6"/>
  <c r="AG636" i="6" a="1"/>
  <c r="AF636" i="6" a="1"/>
  <c r="AF636" i="6" s="1"/>
  <c r="AE636" i="6" a="1"/>
  <c r="AE636" i="6" s="1"/>
  <c r="AD636" i="6" a="1"/>
  <c r="AD636" i="6" s="1"/>
  <c r="AC636" i="6"/>
  <c r="AC636" i="6" a="1"/>
  <c r="AB636" i="6" a="1"/>
  <c r="AB636" i="6" s="1"/>
  <c r="AA636" i="6" a="1"/>
  <c r="AA636" i="6" s="1"/>
  <c r="Z636" i="6" a="1"/>
  <c r="Z636" i="6" s="1"/>
  <c r="Y636" i="6"/>
  <c r="Y636" i="6" a="1"/>
  <c r="X636" i="6" a="1"/>
  <c r="X636" i="6" s="1"/>
  <c r="W636" i="6" a="1"/>
  <c r="W636" i="6" s="1"/>
  <c r="V636" i="6" a="1"/>
  <c r="V636" i="6" s="1"/>
  <c r="U636" i="6"/>
  <c r="U636" i="6" a="1"/>
  <c r="T636" i="6" a="1"/>
  <c r="T636" i="6" s="1"/>
  <c r="S636" i="6" a="1"/>
  <c r="S636" i="6" s="1"/>
  <c r="R636" i="6" a="1"/>
  <c r="R636" i="6" s="1"/>
  <c r="Q636" i="6" a="1"/>
  <c r="Q636" i="6" s="1"/>
  <c r="P636" i="6" a="1"/>
  <c r="P636" i="6" s="1"/>
  <c r="O636" i="6"/>
  <c r="O636" i="6" a="1"/>
  <c r="N636" i="6" a="1"/>
  <c r="N636" i="6" s="1"/>
  <c r="M636" i="6" a="1"/>
  <c r="M636" i="6" s="1"/>
  <c r="L636" i="6" a="1"/>
  <c r="L636" i="6" s="1"/>
  <c r="K636" i="6" a="1"/>
  <c r="K636" i="6" s="1"/>
  <c r="AI635" i="6" a="1"/>
  <c r="AI635" i="6" s="1"/>
  <c r="AH635" i="6" a="1"/>
  <c r="AH635" i="6" s="1"/>
  <c r="AG635" i="6"/>
  <c r="AG635" i="6" a="1"/>
  <c r="AF635" i="6" a="1"/>
  <c r="AF635" i="6" s="1"/>
  <c r="AE635" i="6" a="1"/>
  <c r="AE635" i="6" s="1"/>
  <c r="AD635" i="6" a="1"/>
  <c r="AD635" i="6" s="1"/>
  <c r="AC635" i="6" a="1"/>
  <c r="AC635" i="6" s="1"/>
  <c r="AB635" i="6" a="1"/>
  <c r="AB635" i="6" s="1"/>
  <c r="AA635" i="6" a="1"/>
  <c r="AA635" i="6" s="1"/>
  <c r="Z635" i="6" a="1"/>
  <c r="Z635" i="6" s="1"/>
  <c r="Y635" i="6"/>
  <c r="Y635" i="6" a="1"/>
  <c r="X635" i="6" a="1"/>
  <c r="X635" i="6" s="1"/>
  <c r="W635" i="6" a="1"/>
  <c r="W635" i="6" s="1"/>
  <c r="V635" i="6" a="1"/>
  <c r="V635" i="6" s="1"/>
  <c r="U635" i="6" a="1"/>
  <c r="U635" i="6" s="1"/>
  <c r="T635" i="6" a="1"/>
  <c r="T635" i="6" s="1"/>
  <c r="S635" i="6" a="1"/>
  <c r="S635" i="6" s="1"/>
  <c r="R635" i="6" a="1"/>
  <c r="R635" i="6" s="1"/>
  <c r="Q635" i="6"/>
  <c r="Q635" i="6" a="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c r="AC634" i="6" a="1"/>
  <c r="AB634" i="6" a="1"/>
  <c r="AB634" i="6" s="1"/>
  <c r="AA634" i="6" a="1"/>
  <c r="AA634" i="6" s="1"/>
  <c r="Z634" i="6" a="1"/>
  <c r="Z634" i="6" s="1"/>
  <c r="Y634" i="6" a="1"/>
  <c r="Y634" i="6" s="1"/>
  <c r="X634" i="6" a="1"/>
  <c r="X634" i="6" s="1"/>
  <c r="W634" i="6" a="1"/>
  <c r="W634" i="6" s="1"/>
  <c r="V634" i="6" a="1"/>
  <c r="V634" i="6" s="1"/>
  <c r="U634" i="6"/>
  <c r="U634" i="6" a="1"/>
  <c r="T634" i="6" a="1"/>
  <c r="T634" i="6" s="1"/>
  <c r="S634" i="6" a="1"/>
  <c r="S634" i="6" s="1"/>
  <c r="R634" i="6" a="1"/>
  <c r="R634" i="6" s="1"/>
  <c r="Q634" i="6" a="1"/>
  <c r="Q634" i="6" s="1"/>
  <c r="P634" i="6" a="1"/>
  <c r="P634" i="6" s="1"/>
  <c r="O634" i="6" a="1"/>
  <c r="O634" i="6" s="1"/>
  <c r="N634" i="6" a="1"/>
  <c r="N634" i="6" s="1"/>
  <c r="M634" i="6"/>
  <c r="M634" i="6" a="1"/>
  <c r="L634" i="6" a="1"/>
  <c r="L634" i="6" s="1"/>
  <c r="K634" i="6" a="1"/>
  <c r="K634" i="6" s="1"/>
  <c r="AI633" i="6"/>
  <c r="AI633" i="6" a="1"/>
  <c r="AH633" i="6" a="1"/>
  <c r="AH633" i="6" s="1"/>
  <c r="AG633" i="6" a="1"/>
  <c r="AG633" i="6" s="1"/>
  <c r="AF633" i="6" a="1"/>
  <c r="AF633" i="6" s="1"/>
  <c r="AE633" i="6" a="1"/>
  <c r="AE633" i="6" s="1"/>
  <c r="AD633" i="6" a="1"/>
  <c r="AD633" i="6" s="1"/>
  <c r="AC633" i="6" a="1"/>
  <c r="AC633" i="6" s="1"/>
  <c r="AB633" i="6" a="1"/>
  <c r="AB633" i="6" s="1"/>
  <c r="AA633" i="6"/>
  <c r="AA633" i="6" a="1"/>
  <c r="Z633" i="6" a="1"/>
  <c r="Z633" i="6" s="1"/>
  <c r="Y633" i="6" a="1"/>
  <c r="Y633" i="6" s="1"/>
  <c r="X633" i="6" a="1"/>
  <c r="X633" i="6" s="1"/>
  <c r="W633" i="6" a="1"/>
  <c r="W633" i="6" s="1"/>
  <c r="V633" i="6" a="1"/>
  <c r="V633" i="6" s="1"/>
  <c r="U633" i="6" a="1"/>
  <c r="U633" i="6" s="1"/>
  <c r="T633" i="6" a="1"/>
  <c r="T633" i="6" s="1"/>
  <c r="S633" i="6"/>
  <c r="S633" i="6" a="1"/>
  <c r="R633" i="6" a="1"/>
  <c r="R633" i="6" s="1"/>
  <c r="Q633" i="6" a="1"/>
  <c r="Q633" i="6" s="1"/>
  <c r="P633" i="6" a="1"/>
  <c r="P633" i="6" s="1"/>
  <c r="O633" i="6" a="1"/>
  <c r="O633" i="6" s="1"/>
  <c r="N633" i="6" a="1"/>
  <c r="N633" i="6" s="1"/>
  <c r="M633" i="6" a="1"/>
  <c r="M633" i="6" s="1"/>
  <c r="L633" i="6" a="1"/>
  <c r="L633" i="6" s="1"/>
  <c r="K633" i="6"/>
  <c r="K633" i="6" a="1"/>
  <c r="AI632" i="6" a="1"/>
  <c r="AI632" i="6" s="1"/>
  <c r="AH632" i="6" a="1"/>
  <c r="AH632" i="6" s="1"/>
  <c r="AG632" i="6" a="1"/>
  <c r="AG632" i="6" s="1"/>
  <c r="AF632" i="6" a="1"/>
  <c r="AF632" i="6" s="1"/>
  <c r="AE632" i="6"/>
  <c r="AE632" i="6" a="1"/>
  <c r="AD632" i="6" a="1"/>
  <c r="AD632" i="6" s="1"/>
  <c r="AC632" i="6" a="1"/>
  <c r="AC632" i="6" s="1"/>
  <c r="AB632" i="6" a="1"/>
  <c r="AB632" i="6" s="1"/>
  <c r="AA632" i="6" a="1"/>
  <c r="AA632" i="6" s="1"/>
  <c r="Z632" i="6" a="1"/>
  <c r="Z632" i="6" s="1"/>
  <c r="Y632" i="6" a="1"/>
  <c r="Y632" i="6" s="1"/>
  <c r="X632" i="6" a="1"/>
  <c r="X632" i="6" s="1"/>
  <c r="W632" i="6"/>
  <c r="W632" i="6" a="1"/>
  <c r="V632" i="6" a="1"/>
  <c r="V632" i="6" s="1"/>
  <c r="U632" i="6" a="1"/>
  <c r="U632" i="6" s="1"/>
  <c r="T632" i="6" a="1"/>
  <c r="T632" i="6" s="1"/>
  <c r="S632" i="6" a="1"/>
  <c r="S632" i="6" s="1"/>
  <c r="R632" i="6" a="1"/>
  <c r="R632" i="6" s="1"/>
  <c r="Q632" i="6" a="1"/>
  <c r="Q632" i="6" s="1"/>
  <c r="P632" i="6" a="1"/>
  <c r="P632" i="6" s="1"/>
  <c r="O632" i="6"/>
  <c r="O632" i="6" a="1"/>
  <c r="N632" i="6" a="1"/>
  <c r="N632" i="6" s="1"/>
  <c r="M632" i="6" a="1"/>
  <c r="M632" i="6" s="1"/>
  <c r="L632" i="6" a="1"/>
  <c r="L632" i="6" s="1"/>
  <c r="K632" i="6" a="1"/>
  <c r="K632" i="6" s="1"/>
  <c r="AI631" i="6" a="1"/>
  <c r="AI631" i="6" s="1"/>
  <c r="AH631" i="6" a="1"/>
  <c r="AH631" i="6" s="1"/>
  <c r="AG631" i="6"/>
  <c r="AG631" i="6" a="1"/>
  <c r="AF631" i="6" a="1"/>
  <c r="AF631" i="6" s="1"/>
  <c r="AE631" i="6" a="1"/>
  <c r="AE631" i="6" s="1"/>
  <c r="AD631" i="6" a="1"/>
  <c r="AD631" i="6" s="1"/>
  <c r="AC631" i="6" a="1"/>
  <c r="AC631" i="6" s="1"/>
  <c r="AB631" i="6" a="1"/>
  <c r="AB631" i="6" s="1"/>
  <c r="AA631" i="6" a="1"/>
  <c r="AA631" i="6" s="1"/>
  <c r="Z631" i="6" a="1"/>
  <c r="Z631" i="6" s="1"/>
  <c r="Y631" i="6"/>
  <c r="Y631" i="6" a="1"/>
  <c r="X631" i="6" a="1"/>
  <c r="X631" i="6" s="1"/>
  <c r="W631" i="6" a="1"/>
  <c r="W631" i="6" s="1"/>
  <c r="V631" i="6" a="1"/>
  <c r="V631" i="6" s="1"/>
  <c r="U631" i="6" a="1"/>
  <c r="U631" i="6" s="1"/>
  <c r="T631" i="6" a="1"/>
  <c r="T631" i="6" s="1"/>
  <c r="S631" i="6" a="1"/>
  <c r="S631" i="6" s="1"/>
  <c r="R631" i="6" a="1"/>
  <c r="R631" i="6" s="1"/>
  <c r="Q631" i="6"/>
  <c r="Q631" i="6" a="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c r="AC630" i="6" a="1"/>
  <c r="AB630" i="6" a="1"/>
  <c r="AB630" i="6" s="1"/>
  <c r="AA630" i="6" a="1"/>
  <c r="AA630" i="6" s="1"/>
  <c r="Z630" i="6" a="1"/>
  <c r="Z630" i="6" s="1"/>
  <c r="Y630" i="6" a="1"/>
  <c r="Y630" i="6" s="1"/>
  <c r="X630" i="6" a="1"/>
  <c r="X630" i="6" s="1"/>
  <c r="W630" i="6" a="1"/>
  <c r="W630" i="6" s="1"/>
  <c r="V630" i="6" a="1"/>
  <c r="V630" i="6" s="1"/>
  <c r="U630" i="6"/>
  <c r="U630" i="6" a="1"/>
  <c r="T630" i="6" a="1"/>
  <c r="T630" i="6" s="1"/>
  <c r="S630" i="6" a="1"/>
  <c r="S630" i="6" s="1"/>
  <c r="R630" i="6" a="1"/>
  <c r="R630" i="6" s="1"/>
  <c r="Q630" i="6" a="1"/>
  <c r="Q630" i="6" s="1"/>
  <c r="P630" i="6" a="1"/>
  <c r="P630" i="6" s="1"/>
  <c r="O630" i="6" a="1"/>
  <c r="O630" i="6" s="1"/>
  <c r="N630" i="6" a="1"/>
  <c r="N630" i="6" s="1"/>
  <c r="M630" i="6"/>
  <c r="M630" i="6" a="1"/>
  <c r="L630" i="6" a="1"/>
  <c r="L630" i="6" s="1"/>
  <c r="K630" i="6" a="1"/>
  <c r="K630" i="6" s="1"/>
  <c r="AI629" i="6"/>
  <c r="AI629" i="6" a="1"/>
  <c r="AH629" i="6" a="1"/>
  <c r="AH629" i="6" s="1"/>
  <c r="AG629" i="6" a="1"/>
  <c r="AG629" i="6" s="1"/>
  <c r="AF629" i="6" a="1"/>
  <c r="AF629" i="6" s="1"/>
  <c r="AE629" i="6" a="1"/>
  <c r="AE629" i="6" s="1"/>
  <c r="AD629" i="6" a="1"/>
  <c r="AD629" i="6" s="1"/>
  <c r="AC629" i="6" a="1"/>
  <c r="AC629" i="6" s="1"/>
  <c r="AB629" i="6" a="1"/>
  <c r="AB629" i="6" s="1"/>
  <c r="AA629" i="6"/>
  <c r="AA629" i="6" a="1"/>
  <c r="Z629" i="6" a="1"/>
  <c r="Z629" i="6" s="1"/>
  <c r="Y629" i="6" a="1"/>
  <c r="Y629" i="6" s="1"/>
  <c r="X629" i="6" a="1"/>
  <c r="X629" i="6" s="1"/>
  <c r="W629" i="6" a="1"/>
  <c r="W629" i="6" s="1"/>
  <c r="V629" i="6" a="1"/>
  <c r="V629" i="6" s="1"/>
  <c r="U629" i="6" a="1"/>
  <c r="U629" i="6" s="1"/>
  <c r="T629" i="6" a="1"/>
  <c r="T629" i="6" s="1"/>
  <c r="S629" i="6"/>
  <c r="S629" i="6" a="1"/>
  <c r="R629" i="6" a="1"/>
  <c r="R629" i="6" s="1"/>
  <c r="Q629" i="6" a="1"/>
  <c r="Q629" i="6" s="1"/>
  <c r="P629" i="6" a="1"/>
  <c r="P629" i="6" s="1"/>
  <c r="O629" i="6" a="1"/>
  <c r="O629" i="6" s="1"/>
  <c r="N629" i="6" a="1"/>
  <c r="N629" i="6" s="1"/>
  <c r="M629" i="6" a="1"/>
  <c r="M629" i="6" s="1"/>
  <c r="L629" i="6" a="1"/>
  <c r="L629" i="6" s="1"/>
  <c r="K629" i="6"/>
  <c r="K629" i="6" a="1"/>
  <c r="AI628" i="6" a="1"/>
  <c r="AI628" i="6" s="1"/>
  <c r="AH628" i="6" a="1"/>
  <c r="AH628" i="6" s="1"/>
  <c r="AG628" i="6" a="1"/>
  <c r="AG628" i="6" s="1"/>
  <c r="AF628" i="6" a="1"/>
  <c r="AF628" i="6" s="1"/>
  <c r="AE628" i="6"/>
  <c r="AE628" i="6" a="1"/>
  <c r="AD628" i="6" a="1"/>
  <c r="AD628" i="6" s="1"/>
  <c r="AC628" i="6" a="1"/>
  <c r="AC628" i="6" s="1"/>
  <c r="AB628" i="6" a="1"/>
  <c r="AB628" i="6" s="1"/>
  <c r="AA628" i="6" a="1"/>
  <c r="AA628" i="6" s="1"/>
  <c r="Z628" i="6" a="1"/>
  <c r="Z628" i="6" s="1"/>
  <c r="Y628" i="6" a="1"/>
  <c r="Y628" i="6" s="1"/>
  <c r="X628" i="6" a="1"/>
  <c r="X628" i="6" s="1"/>
  <c r="W628" i="6"/>
  <c r="W628" i="6" a="1"/>
  <c r="V628" i="6" a="1"/>
  <c r="V628" i="6" s="1"/>
  <c r="U628" i="6" a="1"/>
  <c r="U628" i="6" s="1"/>
  <c r="T628" i="6" a="1"/>
  <c r="T628" i="6" s="1"/>
  <c r="S628" i="6" a="1"/>
  <c r="S628" i="6" s="1"/>
  <c r="R628" i="6" a="1"/>
  <c r="R628" i="6" s="1"/>
  <c r="Q628" i="6" a="1"/>
  <c r="Q628" i="6" s="1"/>
  <c r="P628" i="6" a="1"/>
  <c r="P628" i="6" s="1"/>
  <c r="O628" i="6"/>
  <c r="O628" i="6" a="1"/>
  <c r="N628" i="6" a="1"/>
  <c r="N628" i="6" s="1"/>
  <c r="M628" i="6" a="1"/>
  <c r="M628" i="6" s="1"/>
  <c r="L628" i="6" a="1"/>
  <c r="L628" i="6" s="1"/>
  <c r="K628" i="6" a="1"/>
  <c r="K628" i="6" s="1"/>
  <c r="AI627" i="6" a="1"/>
  <c r="AI627" i="6" s="1"/>
  <c r="AH627" i="6" a="1"/>
  <c r="AH627" i="6" s="1"/>
  <c r="AG627" i="6"/>
  <c r="AG627" i="6" a="1"/>
  <c r="AF627" i="6" a="1"/>
  <c r="AF627" i="6" s="1"/>
  <c r="AE627" i="6" a="1"/>
  <c r="AE627" i="6" s="1"/>
  <c r="AD627" i="6" a="1"/>
  <c r="AD627" i="6" s="1"/>
  <c r="AC627" i="6" a="1"/>
  <c r="AC627" i="6" s="1"/>
  <c r="AB627" i="6" a="1"/>
  <c r="AB627" i="6" s="1"/>
  <c r="AA627" i="6" a="1"/>
  <c r="AA627" i="6" s="1"/>
  <c r="Z627" i="6" a="1"/>
  <c r="Z627" i="6" s="1"/>
  <c r="Y627" i="6"/>
  <c r="Y627" i="6" a="1"/>
  <c r="X627" i="6" a="1"/>
  <c r="X627" i="6" s="1"/>
  <c r="W627" i="6" a="1"/>
  <c r="W627" i="6" s="1"/>
  <c r="V627" i="6" a="1"/>
  <c r="V627" i="6" s="1"/>
  <c r="U627" i="6" a="1"/>
  <c r="U627" i="6" s="1"/>
  <c r="T627" i="6" a="1"/>
  <c r="T627" i="6" s="1"/>
  <c r="S627" i="6" a="1"/>
  <c r="S627" i="6" s="1"/>
  <c r="R627" i="6" a="1"/>
  <c r="R627" i="6" s="1"/>
  <c r="Q627" i="6"/>
  <c r="Q627" i="6" a="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c r="AC626" i="6" a="1"/>
  <c r="AB626" i="6" a="1"/>
  <c r="AB626" i="6" s="1"/>
  <c r="AA626" i="6" a="1"/>
  <c r="AA626" i="6" s="1"/>
  <c r="Z626" i="6" a="1"/>
  <c r="Z626" i="6" s="1"/>
  <c r="Y626" i="6" a="1"/>
  <c r="Y626" i="6" s="1"/>
  <c r="X626" i="6" a="1"/>
  <c r="X626" i="6" s="1"/>
  <c r="W626" i="6" a="1"/>
  <c r="W626" i="6" s="1"/>
  <c r="V626" i="6" a="1"/>
  <c r="V626" i="6" s="1"/>
  <c r="U626" i="6"/>
  <c r="U626" i="6" a="1"/>
  <c r="T626" i="6" a="1"/>
  <c r="T626" i="6" s="1"/>
  <c r="S626" i="6" a="1"/>
  <c r="S626" i="6" s="1"/>
  <c r="R626" i="6" a="1"/>
  <c r="R626" i="6" s="1"/>
  <c r="Q626" i="6" a="1"/>
  <c r="Q626" i="6" s="1"/>
  <c r="P626" i="6" a="1"/>
  <c r="P626" i="6" s="1"/>
  <c r="O626" i="6" a="1"/>
  <c r="O626" i="6" s="1"/>
  <c r="N626" i="6" a="1"/>
  <c r="N626" i="6" s="1"/>
  <c r="M626" i="6"/>
  <c r="M626" i="6" a="1"/>
  <c r="L626" i="6" a="1"/>
  <c r="L626" i="6" s="1"/>
  <c r="K626" i="6" a="1"/>
  <c r="K626" i="6" s="1"/>
  <c r="AI625" i="6"/>
  <c r="AI625" i="6" a="1"/>
  <c r="AH625" i="6" a="1"/>
  <c r="AH625" i="6" s="1"/>
  <c r="AG625" i="6" a="1"/>
  <c r="AG625" i="6" s="1"/>
  <c r="AF625" i="6" a="1"/>
  <c r="AF625" i="6" s="1"/>
  <c r="AE625" i="6" a="1"/>
  <c r="AE625" i="6" s="1"/>
  <c r="AD625" i="6" a="1"/>
  <c r="AD625" i="6" s="1"/>
  <c r="AC625" i="6" a="1"/>
  <c r="AC625" i="6" s="1"/>
  <c r="AB625" i="6" a="1"/>
  <c r="AB625" i="6" s="1"/>
  <c r="AA625" i="6"/>
  <c r="AA625" i="6" a="1"/>
  <c r="Z625" i="6" a="1"/>
  <c r="Z625" i="6" s="1"/>
  <c r="Y625" i="6" a="1"/>
  <c r="Y625" i="6" s="1"/>
  <c r="X625" i="6" a="1"/>
  <c r="X625" i="6" s="1"/>
  <c r="W625" i="6" a="1"/>
  <c r="W625" i="6" s="1"/>
  <c r="V625" i="6" a="1"/>
  <c r="V625" i="6" s="1"/>
  <c r="U625" i="6" a="1"/>
  <c r="U625" i="6" s="1"/>
  <c r="T625" i="6" a="1"/>
  <c r="T625" i="6" s="1"/>
  <c r="S625" i="6"/>
  <c r="S625" i="6" a="1"/>
  <c r="R625" i="6" a="1"/>
  <c r="R625" i="6" s="1"/>
  <c r="Q625" i="6" a="1"/>
  <c r="Q625" i="6" s="1"/>
  <c r="P625" i="6" a="1"/>
  <c r="P625" i="6" s="1"/>
  <c r="O625" i="6" a="1"/>
  <c r="O625" i="6" s="1"/>
  <c r="N625" i="6" a="1"/>
  <c r="N625" i="6" s="1"/>
  <c r="M625" i="6" a="1"/>
  <c r="M625" i="6" s="1"/>
  <c r="L625" i="6" a="1"/>
  <c r="L625" i="6" s="1"/>
  <c r="K625" i="6"/>
  <c r="K625" i="6" a="1"/>
  <c r="AI624" i="6" a="1"/>
  <c r="AI624" i="6" s="1"/>
  <c r="AH624" i="6" a="1"/>
  <c r="AH624" i="6" s="1"/>
  <c r="AG624" i="6" a="1"/>
  <c r="AG624" i="6" s="1"/>
  <c r="AF624" i="6" a="1"/>
  <c r="AF624" i="6" s="1"/>
  <c r="AE624" i="6"/>
  <c r="AE624" i="6" a="1"/>
  <c r="AD624" i="6" a="1"/>
  <c r="AD624" i="6" s="1"/>
  <c r="AC624" i="6" a="1"/>
  <c r="AC624" i="6" s="1"/>
  <c r="AB624" i="6" a="1"/>
  <c r="AB624" i="6" s="1"/>
  <c r="AA624" i="6" a="1"/>
  <c r="AA624" i="6" s="1"/>
  <c r="Z624" i="6" a="1"/>
  <c r="Z624" i="6" s="1"/>
  <c r="Y624" i="6" a="1"/>
  <c r="Y624" i="6" s="1"/>
  <c r="X624" i="6" a="1"/>
  <c r="X624" i="6" s="1"/>
  <c r="W624" i="6"/>
  <c r="W624" i="6" a="1"/>
  <c r="V624" i="6" a="1"/>
  <c r="V624" i="6" s="1"/>
  <c r="U624" i="6" a="1"/>
  <c r="U624" i="6" s="1"/>
  <c r="T624" i="6" a="1"/>
  <c r="T624" i="6" s="1"/>
  <c r="S624" i="6" a="1"/>
  <c r="S624" i="6" s="1"/>
  <c r="R624" i="6" a="1"/>
  <c r="R624" i="6" s="1"/>
  <c r="Q624" i="6" a="1"/>
  <c r="Q624" i="6" s="1"/>
  <c r="P624" i="6" a="1"/>
  <c r="P624" i="6" s="1"/>
  <c r="O624" i="6"/>
  <c r="O624" i="6" a="1"/>
  <c r="N624" i="6" a="1"/>
  <c r="N624" i="6" s="1"/>
  <c r="M624" i="6" a="1"/>
  <c r="M624" i="6" s="1"/>
  <c r="L624" i="6" a="1"/>
  <c r="L624" i="6" s="1"/>
  <c r="K624" i="6" a="1"/>
  <c r="K624" i="6" s="1"/>
  <c r="AI623" i="6" a="1"/>
  <c r="AI623" i="6" s="1"/>
  <c r="AH623" i="6" a="1"/>
  <c r="AH623" i="6" s="1"/>
  <c r="AG623" i="6"/>
  <c r="AG623" i="6" a="1"/>
  <c r="AF623" i="6" a="1"/>
  <c r="AF623" i="6" s="1"/>
  <c r="AE623" i="6" a="1"/>
  <c r="AE623" i="6" s="1"/>
  <c r="AD623" i="6" a="1"/>
  <c r="AD623" i="6" s="1"/>
  <c r="AC623" i="6" a="1"/>
  <c r="AC623" i="6" s="1"/>
  <c r="AB623" i="6" a="1"/>
  <c r="AB623" i="6" s="1"/>
  <c r="AA623" i="6" a="1"/>
  <c r="AA623" i="6" s="1"/>
  <c r="Z623" i="6" a="1"/>
  <c r="Z623" i="6" s="1"/>
  <c r="Y623" i="6"/>
  <c r="Y623" i="6" a="1"/>
  <c r="X623" i="6" a="1"/>
  <c r="X623" i="6" s="1"/>
  <c r="W623" i="6" a="1"/>
  <c r="W623" i="6" s="1"/>
  <c r="V623" i="6" a="1"/>
  <c r="V623" i="6" s="1"/>
  <c r="U623" i="6" a="1"/>
  <c r="U623" i="6" s="1"/>
  <c r="T623" i="6" a="1"/>
  <c r="T623" i="6" s="1"/>
  <c r="S623" i="6" a="1"/>
  <c r="S623" i="6" s="1"/>
  <c r="R623" i="6" a="1"/>
  <c r="R623" i="6" s="1"/>
  <c r="Q623" i="6"/>
  <c r="Q623" i="6" a="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c r="AC622" i="6" a="1"/>
  <c r="AB622" i="6" a="1"/>
  <c r="AB622" i="6" s="1"/>
  <c r="AA622" i="6" a="1"/>
  <c r="AA622" i="6" s="1"/>
  <c r="Z622" i="6" a="1"/>
  <c r="Z622" i="6" s="1"/>
  <c r="Y622" i="6" a="1"/>
  <c r="Y622" i="6" s="1"/>
  <c r="X622" i="6" a="1"/>
  <c r="X622" i="6" s="1"/>
  <c r="W622" i="6" a="1"/>
  <c r="W622" i="6" s="1"/>
  <c r="V622" i="6" a="1"/>
  <c r="V622" i="6" s="1"/>
  <c r="U622" i="6"/>
  <c r="U622" i="6" a="1"/>
  <c r="T622" i="6" a="1"/>
  <c r="T622" i="6" s="1"/>
  <c r="S622" i="6" a="1"/>
  <c r="S622" i="6" s="1"/>
  <c r="R622" i="6" a="1"/>
  <c r="R622" i="6" s="1"/>
  <c r="Q622" i="6" a="1"/>
  <c r="Q622" i="6" s="1"/>
  <c r="P622" i="6" a="1"/>
  <c r="P622" i="6" s="1"/>
  <c r="O622" i="6" a="1"/>
  <c r="O622" i="6" s="1"/>
  <c r="N622" i="6" a="1"/>
  <c r="N622" i="6" s="1"/>
  <c r="M622" i="6"/>
  <c r="M622" i="6" a="1"/>
  <c r="L622" i="6" a="1"/>
  <c r="L622" i="6" s="1"/>
  <c r="K622" i="6" a="1"/>
  <c r="K622" i="6" s="1"/>
  <c r="AI621" i="6"/>
  <c r="AI621" i="6" a="1"/>
  <c r="AH621" i="6" a="1"/>
  <c r="AH621" i="6" s="1"/>
  <c r="AG621" i="6" a="1"/>
  <c r="AG621" i="6" s="1"/>
  <c r="AF621" i="6" a="1"/>
  <c r="AF621" i="6" s="1"/>
  <c r="AE621" i="6" a="1"/>
  <c r="AE621" i="6" s="1"/>
  <c r="AD621" i="6" a="1"/>
  <c r="AD621" i="6" s="1"/>
  <c r="AC621" i="6" a="1"/>
  <c r="AC621" i="6" s="1"/>
  <c r="AB621" i="6" a="1"/>
  <c r="AB621" i="6" s="1"/>
  <c r="AA621" i="6"/>
  <c r="AA621" i="6" a="1"/>
  <c r="Z621" i="6" a="1"/>
  <c r="Z621" i="6" s="1"/>
  <c r="Y621" i="6" a="1"/>
  <c r="Y621" i="6" s="1"/>
  <c r="X621" i="6" a="1"/>
  <c r="X621" i="6" s="1"/>
  <c r="W621" i="6" a="1"/>
  <c r="W621" i="6" s="1"/>
  <c r="V621" i="6" a="1"/>
  <c r="V621" i="6" s="1"/>
  <c r="U621" i="6" a="1"/>
  <c r="U621" i="6" s="1"/>
  <c r="T621" i="6" a="1"/>
  <c r="T621" i="6" s="1"/>
  <c r="S621" i="6"/>
  <c r="S621" i="6" a="1"/>
  <c r="R621" i="6" a="1"/>
  <c r="R621" i="6" s="1"/>
  <c r="Q621" i="6" a="1"/>
  <c r="Q621" i="6" s="1"/>
  <c r="P621" i="6" a="1"/>
  <c r="P621" i="6" s="1"/>
  <c r="O621" i="6" a="1"/>
  <c r="O621" i="6" s="1"/>
  <c r="N621" i="6" a="1"/>
  <c r="N621" i="6" s="1"/>
  <c r="M621" i="6" a="1"/>
  <c r="M621" i="6" s="1"/>
  <c r="L621" i="6" a="1"/>
  <c r="L621" i="6" s="1"/>
  <c r="K621" i="6"/>
  <c r="K621" i="6" a="1"/>
  <c r="AI620" i="6" a="1"/>
  <c r="AI620" i="6" s="1"/>
  <c r="AH620" i="6" a="1"/>
  <c r="AH620" i="6" s="1"/>
  <c r="AG620" i="6" a="1"/>
  <c r="AG620" i="6" s="1"/>
  <c r="AF620" i="6" a="1"/>
  <c r="AF620" i="6" s="1"/>
  <c r="AE620" i="6"/>
  <c r="AE620" i="6" a="1"/>
  <c r="AD620" i="6" a="1"/>
  <c r="AD620" i="6" s="1"/>
  <c r="AC620" i="6" a="1"/>
  <c r="AC620" i="6" s="1"/>
  <c r="AB620" i="6" a="1"/>
  <c r="AB620" i="6" s="1"/>
  <c r="AA620" i="6" a="1"/>
  <c r="AA620" i="6" s="1"/>
  <c r="Z620" i="6" a="1"/>
  <c r="Z620" i="6" s="1"/>
  <c r="Y620" i="6" a="1"/>
  <c r="Y620" i="6" s="1"/>
  <c r="X620" i="6" a="1"/>
  <c r="X620" i="6" s="1"/>
  <c r="W620" i="6"/>
  <c r="W620" i="6" a="1"/>
  <c r="V620" i="6" a="1"/>
  <c r="V620" i="6" s="1"/>
  <c r="U620" i="6" a="1"/>
  <c r="U620" i="6" s="1"/>
  <c r="T620" i="6" a="1"/>
  <c r="T620" i="6" s="1"/>
  <c r="S620" i="6" a="1"/>
  <c r="S620" i="6" s="1"/>
  <c r="R620" i="6" a="1"/>
  <c r="R620" i="6" s="1"/>
  <c r="Q620" i="6" a="1"/>
  <c r="Q620" i="6" s="1"/>
  <c r="P620" i="6" a="1"/>
  <c r="P620" i="6" s="1"/>
  <c r="O620" i="6"/>
  <c r="O620" i="6" a="1"/>
  <c r="N620" i="6" a="1"/>
  <c r="N620" i="6" s="1"/>
  <c r="M620" i="6" a="1"/>
  <c r="M620" i="6" s="1"/>
  <c r="L620" i="6" a="1"/>
  <c r="L620" i="6" s="1"/>
  <c r="K620" i="6" a="1"/>
  <c r="K620" i="6" s="1"/>
  <c r="AI619" i="6" a="1"/>
  <c r="AI619" i="6" s="1"/>
  <c r="AH619" i="6" a="1"/>
  <c r="AH619" i="6" s="1"/>
  <c r="AG619" i="6"/>
  <c r="AG619" i="6" a="1"/>
  <c r="AF619" i="6" a="1"/>
  <c r="AF619" i="6" s="1"/>
  <c r="AE619" i="6" a="1"/>
  <c r="AE619" i="6" s="1"/>
  <c r="AD619" i="6" a="1"/>
  <c r="AD619" i="6" s="1"/>
  <c r="AC619" i="6" a="1"/>
  <c r="AC619" i="6" s="1"/>
  <c r="AB619" i="6" a="1"/>
  <c r="AB619" i="6" s="1"/>
  <c r="AA619" i="6" a="1"/>
  <c r="AA619" i="6" s="1"/>
  <c r="Z619" i="6" a="1"/>
  <c r="Z619" i="6" s="1"/>
  <c r="Y619" i="6"/>
  <c r="Y619" i="6" a="1"/>
  <c r="X619" i="6" a="1"/>
  <c r="X619" i="6" s="1"/>
  <c r="W619" i="6" a="1"/>
  <c r="W619" i="6" s="1"/>
  <c r="V619" i="6" a="1"/>
  <c r="V619" i="6" s="1"/>
  <c r="U619" i="6" a="1"/>
  <c r="U619" i="6" s="1"/>
  <c r="T619" i="6" a="1"/>
  <c r="T619" i="6" s="1"/>
  <c r="S619" i="6" a="1"/>
  <c r="S619" i="6" s="1"/>
  <c r="R619" i="6" a="1"/>
  <c r="R619" i="6" s="1"/>
  <c r="Q619" i="6"/>
  <c r="Q619" i="6" a="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c r="AC618" i="6" a="1"/>
  <c r="AB618" i="6" a="1"/>
  <c r="AB618" i="6" s="1"/>
  <c r="AA618" i="6" a="1"/>
  <c r="AA618" i="6" s="1"/>
  <c r="Z618" i="6" a="1"/>
  <c r="Z618" i="6" s="1"/>
  <c r="Y618" i="6" a="1"/>
  <c r="Y618" i="6" s="1"/>
  <c r="X618" i="6" a="1"/>
  <c r="X618" i="6" s="1"/>
  <c r="W618" i="6" a="1"/>
  <c r="W618" i="6" s="1"/>
  <c r="V618" i="6" a="1"/>
  <c r="V618" i="6" s="1"/>
  <c r="U618" i="6"/>
  <c r="U618" i="6" a="1"/>
  <c r="T618" i="6" a="1"/>
  <c r="T618" i="6" s="1"/>
  <c r="S618" i="6" a="1"/>
  <c r="S618" i="6" s="1"/>
  <c r="R618" i="6" a="1"/>
  <c r="R618" i="6" s="1"/>
  <c r="Q618" i="6" a="1"/>
  <c r="Q618" i="6" s="1"/>
  <c r="P618" i="6" a="1"/>
  <c r="P618" i="6" s="1"/>
  <c r="O618" i="6" a="1"/>
  <c r="O618" i="6" s="1"/>
  <c r="N618" i="6" a="1"/>
  <c r="N618" i="6" s="1"/>
  <c r="M618" i="6"/>
  <c r="M618" i="6" a="1"/>
  <c r="L618" i="6" a="1"/>
  <c r="L618" i="6" s="1"/>
  <c r="K618" i="6" a="1"/>
  <c r="K618" i="6" s="1"/>
  <c r="AI617" i="6"/>
  <c r="AI617" i="6" a="1"/>
  <c r="AH617" i="6" a="1"/>
  <c r="AH617" i="6" s="1"/>
  <c r="AG617" i="6" a="1"/>
  <c r="AG617" i="6" s="1"/>
  <c r="AF617" i="6" a="1"/>
  <c r="AF617" i="6" s="1"/>
  <c r="AE617" i="6" a="1"/>
  <c r="AE617" i="6" s="1"/>
  <c r="AD617" i="6" a="1"/>
  <c r="AD617" i="6" s="1"/>
  <c r="AC617" i="6" a="1"/>
  <c r="AC617" i="6" s="1"/>
  <c r="AB617" i="6" a="1"/>
  <c r="AB617" i="6" s="1"/>
  <c r="AA617" i="6"/>
  <c r="AA617" i="6" a="1"/>
  <c r="Z617" i="6" a="1"/>
  <c r="Z617" i="6" s="1"/>
  <c r="Y617" i="6" a="1"/>
  <c r="Y617" i="6" s="1"/>
  <c r="X617" i="6" a="1"/>
  <c r="X617" i="6" s="1"/>
  <c r="W617" i="6" a="1"/>
  <c r="W617" i="6" s="1"/>
  <c r="V617" i="6" a="1"/>
  <c r="V617" i="6" s="1"/>
  <c r="U617" i="6" a="1"/>
  <c r="U617" i="6" s="1"/>
  <c r="T617" i="6" a="1"/>
  <c r="T617" i="6" s="1"/>
  <c r="S617" i="6"/>
  <c r="S617" i="6" a="1"/>
  <c r="R617" i="6" a="1"/>
  <c r="R617" i="6" s="1"/>
  <c r="Q617" i="6" a="1"/>
  <c r="Q617" i="6" s="1"/>
  <c r="P617" i="6" a="1"/>
  <c r="P617" i="6" s="1"/>
  <c r="O617" i="6" a="1"/>
  <c r="O617" i="6" s="1"/>
  <c r="N617" i="6" a="1"/>
  <c r="N617" i="6" s="1"/>
  <c r="M617" i="6" a="1"/>
  <c r="M617" i="6" s="1"/>
  <c r="L617" i="6" a="1"/>
  <c r="L617" i="6" s="1"/>
  <c r="K617" i="6"/>
  <c r="K617" i="6" a="1"/>
  <c r="AI616" i="6" a="1"/>
  <c r="AI616" i="6" s="1"/>
  <c r="AH616" i="6" a="1"/>
  <c r="AH616" i="6" s="1"/>
  <c r="AG616" i="6" a="1"/>
  <c r="AG616" i="6" s="1"/>
  <c r="AF616" i="6" a="1"/>
  <c r="AF616" i="6" s="1"/>
  <c r="AE616" i="6"/>
  <c r="AE616" i="6" a="1"/>
  <c r="AD616" i="6" a="1"/>
  <c r="AD616" i="6" s="1"/>
  <c r="AC616" i="6" a="1"/>
  <c r="AC616" i="6" s="1"/>
  <c r="AB616" i="6" a="1"/>
  <c r="AB616" i="6" s="1"/>
  <c r="AA616" i="6" a="1"/>
  <c r="AA616" i="6" s="1"/>
  <c r="Z616" i="6" a="1"/>
  <c r="Z616" i="6" s="1"/>
  <c r="Y616" i="6" a="1"/>
  <c r="Y616" i="6" s="1"/>
  <c r="X616" i="6" a="1"/>
  <c r="X616" i="6" s="1"/>
  <c r="W616" i="6"/>
  <c r="W616" i="6" a="1"/>
  <c r="V616" i="6" a="1"/>
  <c r="V616" i="6" s="1"/>
  <c r="U616" i="6" a="1"/>
  <c r="U616" i="6" s="1"/>
  <c r="T616" i="6" a="1"/>
  <c r="T616" i="6" s="1"/>
  <c r="S616" i="6" a="1"/>
  <c r="S616" i="6" s="1"/>
  <c r="R616" i="6" a="1"/>
  <c r="R616" i="6" s="1"/>
  <c r="Q616" i="6" a="1"/>
  <c r="Q616" i="6" s="1"/>
  <c r="P616" i="6" a="1"/>
  <c r="P616" i="6" s="1"/>
  <c r="O616" i="6"/>
  <c r="O616" i="6" a="1"/>
  <c r="N616" i="6" a="1"/>
  <c r="N616" i="6" s="1"/>
  <c r="M616" i="6" a="1"/>
  <c r="M616" i="6" s="1"/>
  <c r="L616" i="6" a="1"/>
  <c r="L616" i="6" s="1"/>
  <c r="K616" i="6" a="1"/>
  <c r="K616" i="6" s="1"/>
  <c r="AI615" i="6" a="1"/>
  <c r="AI615" i="6" s="1"/>
  <c r="AH615" i="6" a="1"/>
  <c r="AH615" i="6" s="1"/>
  <c r="AG615" i="6"/>
  <c r="AG615" i="6" a="1"/>
  <c r="AF615" i="6" a="1"/>
  <c r="AF615" i="6" s="1"/>
  <c r="AE615" i="6" a="1"/>
  <c r="AE615" i="6" s="1"/>
  <c r="AD615" i="6" a="1"/>
  <c r="AD615" i="6" s="1"/>
  <c r="AC615" i="6" a="1"/>
  <c r="AC615" i="6" s="1"/>
  <c r="AB615" i="6" a="1"/>
  <c r="AB615" i="6" s="1"/>
  <c r="AA615" i="6" a="1"/>
  <c r="AA615" i="6" s="1"/>
  <c r="Z615" i="6" a="1"/>
  <c r="Z615" i="6" s="1"/>
  <c r="Y615" i="6"/>
  <c r="Y615" i="6" a="1"/>
  <c r="X615" i="6" a="1"/>
  <c r="X615" i="6" s="1"/>
  <c r="W615" i="6" a="1"/>
  <c r="W615" i="6" s="1"/>
  <c r="V615" i="6" a="1"/>
  <c r="V615" i="6" s="1"/>
  <c r="U615" i="6" a="1"/>
  <c r="U615" i="6" s="1"/>
  <c r="T615" i="6" a="1"/>
  <c r="T615" i="6" s="1"/>
  <c r="S615" i="6" a="1"/>
  <c r="S615" i="6" s="1"/>
  <c r="R615" i="6" a="1"/>
  <c r="R615" i="6" s="1"/>
  <c r="Q615" i="6"/>
  <c r="Q615" i="6" a="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c r="AC614" i="6" a="1"/>
  <c r="AB614" i="6" a="1"/>
  <c r="AB614" i="6" s="1"/>
  <c r="AA614" i="6" a="1"/>
  <c r="AA614" i="6" s="1"/>
  <c r="Z614" i="6" a="1"/>
  <c r="Z614" i="6" s="1"/>
  <c r="Y614" i="6" a="1"/>
  <c r="Y614" i="6" s="1"/>
  <c r="X614" i="6" a="1"/>
  <c r="X614" i="6" s="1"/>
  <c r="W614" i="6" a="1"/>
  <c r="W614" i="6" s="1"/>
  <c r="V614" i="6" a="1"/>
  <c r="V614" i="6" s="1"/>
  <c r="U614" i="6"/>
  <c r="U614" i="6" a="1"/>
  <c r="T614" i="6" a="1"/>
  <c r="T614" i="6" s="1"/>
  <c r="S614" i="6" a="1"/>
  <c r="S614" i="6" s="1"/>
  <c r="R614" i="6" a="1"/>
  <c r="R614" i="6" s="1"/>
  <c r="Q614" i="6" a="1"/>
  <c r="Q614" i="6" s="1"/>
  <c r="P614" i="6" a="1"/>
  <c r="P614" i="6" s="1"/>
  <c r="O614" i="6" a="1"/>
  <c r="O614" i="6" s="1"/>
  <c r="N614" i="6" a="1"/>
  <c r="N614" i="6" s="1"/>
  <c r="M614" i="6"/>
  <c r="M614" i="6" a="1"/>
  <c r="L614" i="6" a="1"/>
  <c r="L614" i="6" s="1"/>
  <c r="K614" i="6" a="1"/>
  <c r="K614" i="6" s="1"/>
  <c r="AI613" i="6"/>
  <c r="AI613" i="6" a="1"/>
  <c r="AH613" i="6" a="1"/>
  <c r="AH613" i="6" s="1"/>
  <c r="AG613" i="6" a="1"/>
  <c r="AG613" i="6" s="1"/>
  <c r="AF613" i="6" a="1"/>
  <c r="AF613" i="6" s="1"/>
  <c r="AE613" i="6" a="1"/>
  <c r="AE613" i="6" s="1"/>
  <c r="AD613" i="6" a="1"/>
  <c r="AD613" i="6" s="1"/>
  <c r="AC613" i="6" a="1"/>
  <c r="AC613" i="6" s="1"/>
  <c r="AB613" i="6" a="1"/>
  <c r="AB613" i="6" s="1"/>
  <c r="AA613" i="6"/>
  <c r="AA613" i="6" a="1"/>
  <c r="Z613" i="6" a="1"/>
  <c r="Z613" i="6" s="1"/>
  <c r="Y613" i="6" a="1"/>
  <c r="Y613" i="6" s="1"/>
  <c r="X613" i="6" a="1"/>
  <c r="X613" i="6" s="1"/>
  <c r="W613" i="6" a="1"/>
  <c r="W613" i="6" s="1"/>
  <c r="V613" i="6" a="1"/>
  <c r="V613" i="6" s="1"/>
  <c r="U613" i="6" a="1"/>
  <c r="U613" i="6" s="1"/>
  <c r="T613" i="6" a="1"/>
  <c r="T613" i="6" s="1"/>
  <c r="S613" i="6"/>
  <c r="S613" i="6" a="1"/>
  <c r="R613" i="6" a="1"/>
  <c r="R613" i="6" s="1"/>
  <c r="Q613" i="6" a="1"/>
  <c r="Q613" i="6" s="1"/>
  <c r="P613" i="6" a="1"/>
  <c r="P613" i="6" s="1"/>
  <c r="O613" i="6" a="1"/>
  <c r="O613" i="6" s="1"/>
  <c r="N613" i="6" a="1"/>
  <c r="N613" i="6" s="1"/>
  <c r="M613" i="6" a="1"/>
  <c r="M613" i="6" s="1"/>
  <c r="L613" i="6" a="1"/>
  <c r="L613" i="6" s="1"/>
  <c r="K613" i="6"/>
  <c r="K613" i="6" a="1"/>
  <c r="AI612" i="6" a="1"/>
  <c r="AI612" i="6" s="1"/>
  <c r="AH612" i="6" a="1"/>
  <c r="AH612" i="6" s="1"/>
  <c r="AG612" i="6" a="1"/>
  <c r="AG612" i="6" s="1"/>
  <c r="AF612" i="6" a="1"/>
  <c r="AF612" i="6" s="1"/>
  <c r="AE612" i="6"/>
  <c r="AE612" i="6" a="1"/>
  <c r="AD612" i="6" a="1"/>
  <c r="AD612" i="6" s="1"/>
  <c r="AC612" i="6" a="1"/>
  <c r="AC612" i="6" s="1"/>
  <c r="AB612" i="6" a="1"/>
  <c r="AB612" i="6" s="1"/>
  <c r="AA612" i="6" a="1"/>
  <c r="AA612" i="6" s="1"/>
  <c r="Z612" i="6" a="1"/>
  <c r="Z612" i="6" s="1"/>
  <c r="Y612" i="6" a="1"/>
  <c r="Y612" i="6" s="1"/>
  <c r="X612" i="6" a="1"/>
  <c r="X612" i="6" s="1"/>
  <c r="W612" i="6"/>
  <c r="W612" i="6" a="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c r="AG611" i="6" a="1"/>
  <c r="AF611" i="6" a="1"/>
  <c r="AF611" i="6" s="1"/>
  <c r="AE611" i="6" a="1"/>
  <c r="AE611" i="6" s="1"/>
  <c r="AD611" i="6" a="1"/>
  <c r="AD611" i="6" s="1"/>
  <c r="AC611" i="6" a="1"/>
  <c r="AC611" i="6" s="1"/>
  <c r="AB611" i="6" a="1"/>
  <c r="AB611" i="6" s="1"/>
  <c r="AA611" i="6" a="1"/>
  <c r="AA611" i="6" s="1"/>
  <c r="Z611" i="6" a="1"/>
  <c r="Z611" i="6" s="1"/>
  <c r="Y611" i="6"/>
  <c r="Y611" i="6" a="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c r="U610" i="6" a="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c r="AC609" i="6" a="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c r="M609" i="6" a="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c r="Y608" i="6" a="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c r="Y607" i="6" a="1"/>
  <c r="X607" i="6" a="1"/>
  <c r="X607" i="6" s="1"/>
  <c r="W607" i="6" a="1"/>
  <c r="W607" i="6" s="1"/>
  <c r="V607" i="6" a="1"/>
  <c r="V607" i="6" s="1"/>
  <c r="U607" i="6"/>
  <c r="U607" i="6" a="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c r="AG606" i="6" a="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c r="U606" i="6" a="1"/>
  <c r="T606" i="6" a="1"/>
  <c r="T606" i="6" s="1"/>
  <c r="S606" i="6" a="1"/>
  <c r="S606" i="6" s="1"/>
  <c r="R606" i="6" a="1"/>
  <c r="R606" i="6" s="1"/>
  <c r="Q606" i="6"/>
  <c r="Q606" i="6" a="1"/>
  <c r="P606" i="6" a="1"/>
  <c r="P606" i="6" s="1"/>
  <c r="O606" i="6" a="1"/>
  <c r="O606" i="6" s="1"/>
  <c r="N606" i="6" a="1"/>
  <c r="N606" i="6" s="1"/>
  <c r="M606" i="6" a="1"/>
  <c r="M606" i="6" s="1"/>
  <c r="L606" i="6" a="1"/>
  <c r="L606" i="6" s="1"/>
  <c r="K606" i="6" a="1"/>
  <c r="K606" i="6" s="1"/>
  <c r="AI605" i="6" a="1"/>
  <c r="AI605" i="6" s="1"/>
  <c r="AH605" i="6" a="1"/>
  <c r="AH605" i="6" s="1"/>
  <c r="AG605" i="6"/>
  <c r="AG605" i="6" a="1"/>
  <c r="AF605" i="6" a="1"/>
  <c r="AF605" i="6" s="1"/>
  <c r="AE605" i="6" a="1"/>
  <c r="AE605" i="6" s="1"/>
  <c r="AD605" i="6" a="1"/>
  <c r="AD605" i="6" s="1"/>
  <c r="AC605" i="6"/>
  <c r="AC605" i="6" a="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c r="Q605" i="6" a="1"/>
  <c r="P605" i="6" a="1"/>
  <c r="P605" i="6" s="1"/>
  <c r="O605" i="6" a="1"/>
  <c r="O605" i="6" s="1"/>
  <c r="N605" i="6" a="1"/>
  <c r="N605" i="6" s="1"/>
  <c r="M605" i="6"/>
  <c r="M605" i="6" a="1"/>
  <c r="L605" i="6" a="1"/>
  <c r="L605" i="6" s="1"/>
  <c r="K605" i="6" a="1"/>
  <c r="K605" i="6" s="1"/>
  <c r="AI604" i="6" a="1"/>
  <c r="AI604" i="6" s="1"/>
  <c r="AH604" i="6" a="1"/>
  <c r="AH604" i="6" s="1"/>
  <c r="AG604" i="6" a="1"/>
  <c r="AG604" i="6" s="1"/>
  <c r="AF604" i="6" a="1"/>
  <c r="AF604" i="6" s="1"/>
  <c r="AE604" i="6" a="1"/>
  <c r="AE604" i="6" s="1"/>
  <c r="AD604" i="6" a="1"/>
  <c r="AD604" i="6" s="1"/>
  <c r="AC604" i="6"/>
  <c r="AC604" i="6" a="1"/>
  <c r="AB604" i="6" a="1"/>
  <c r="AB604" i="6" s="1"/>
  <c r="AA604" i="6" a="1"/>
  <c r="AA604" i="6" s="1"/>
  <c r="Z604" i="6" a="1"/>
  <c r="Z604" i="6" s="1"/>
  <c r="Y604" i="6"/>
  <c r="Y604" i="6" a="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c r="U603" i="6" a="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c r="AG602" i="6" a="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c r="Q602" i="6" a="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c r="AC601" i="6" a="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c r="Q601" i="6" a="1"/>
  <c r="P601" i="6" a="1"/>
  <c r="P601" i="6" s="1"/>
  <c r="O601" i="6" a="1"/>
  <c r="O601" i="6" s="1"/>
  <c r="N601" i="6" a="1"/>
  <c r="N601" i="6" s="1"/>
  <c r="M601" i="6"/>
  <c r="M601" i="6" a="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c r="Y600" i="6" a="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c r="U599" i="6" a="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c r="AG598" i="6" a="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c r="Q598" i="6" a="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c r="AC597" i="6" a="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c r="Q597" i="6" a="1"/>
  <c r="P597" i="6" a="1"/>
  <c r="P597" i="6" s="1"/>
  <c r="O597" i="6" a="1"/>
  <c r="O597" i="6" s="1"/>
  <c r="N597" i="6" a="1"/>
  <c r="N597" i="6" s="1"/>
  <c r="M597" i="6"/>
  <c r="M597" i="6" a="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c r="Y596" i="6" a="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c r="U595" i="6" a="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c r="AG594" i="6" a="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c r="Q594" i="6" a="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c r="AC593" i="6" a="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c r="Q593" i="6" a="1"/>
  <c r="P593" i="6" a="1"/>
  <c r="P593" i="6" s="1"/>
  <c r="O593" i="6" a="1"/>
  <c r="O593" i="6" s="1"/>
  <c r="N593" i="6" a="1"/>
  <c r="N593" i="6" s="1"/>
  <c r="M593" i="6"/>
  <c r="M593" i="6" a="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c r="Y592" i="6" a="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c r="AH581" i="6" a="1"/>
  <c r="AG581" i="6" a="1"/>
  <c r="AG581" i="6" s="1"/>
  <c r="AF581" i="6" a="1"/>
  <c r="AF581" i="6" s="1"/>
  <c r="AE581" i="6" a="1"/>
  <c r="AE581" i="6" s="1"/>
  <c r="AD581" i="6"/>
  <c r="AD581" i="6" a="1"/>
  <c r="AC581" i="6" a="1"/>
  <c r="AC581" i="6" s="1"/>
  <c r="AB581" i="6" a="1"/>
  <c r="AB581" i="6" s="1"/>
  <c r="AA581" i="6" a="1"/>
  <c r="AA581" i="6" s="1"/>
  <c r="Z581" i="6"/>
  <c r="Z581" i="6" a="1"/>
  <c r="Y581" i="6" a="1"/>
  <c r="Y581" i="6" s="1"/>
  <c r="X581" i="6" a="1"/>
  <c r="X581" i="6" s="1"/>
  <c r="W581" i="6" a="1"/>
  <c r="W581" i="6" s="1"/>
  <c r="V581" i="6"/>
  <c r="V581" i="6" a="1"/>
  <c r="U581" i="6" a="1"/>
  <c r="U581" i="6" s="1"/>
  <c r="T581" i="6" a="1"/>
  <c r="T581" i="6" s="1"/>
  <c r="S581" i="6" a="1"/>
  <c r="S581" i="6" s="1"/>
  <c r="R581" i="6"/>
  <c r="R581" i="6" a="1"/>
  <c r="Q581" i="6" a="1"/>
  <c r="Q581" i="6" s="1"/>
  <c r="P581" i="6" a="1"/>
  <c r="P581" i="6" s="1"/>
  <c r="O581" i="6" a="1"/>
  <c r="O581" i="6" s="1"/>
  <c r="N581" i="6"/>
  <c r="N581" i="6" a="1"/>
  <c r="M581" i="6" a="1"/>
  <c r="M581" i="6" s="1"/>
  <c r="L581" i="6" a="1"/>
  <c r="L581" i="6" s="1"/>
  <c r="K581" i="6" a="1"/>
  <c r="K581" i="6" s="1"/>
  <c r="AI580" i="6"/>
  <c r="AI580" i="6" a="1"/>
  <c r="AH580" i="6" a="1"/>
  <c r="AH580" i="6" s="1"/>
  <c r="AG580" i="6" a="1"/>
  <c r="AG580" i="6" s="1"/>
  <c r="AF580" i="6" a="1"/>
  <c r="AF580" i="6" s="1"/>
  <c r="AE580" i="6"/>
  <c r="AE580" i="6" a="1"/>
  <c r="AD580" i="6" a="1"/>
  <c r="AD580" i="6" s="1"/>
  <c r="AC580" i="6" a="1"/>
  <c r="AC580" i="6" s="1"/>
  <c r="AB580" i="6" a="1"/>
  <c r="AB580" i="6" s="1"/>
  <c r="AA580" i="6"/>
  <c r="AA580" i="6" a="1"/>
  <c r="Z580" i="6" a="1"/>
  <c r="Z580" i="6" s="1"/>
  <c r="Y580" i="6" a="1"/>
  <c r="Y580" i="6" s="1"/>
  <c r="X580" i="6" a="1"/>
  <c r="X580" i="6" s="1"/>
  <c r="W580" i="6"/>
  <c r="W580" i="6" a="1"/>
  <c r="V580" i="6" a="1"/>
  <c r="V580" i="6" s="1"/>
  <c r="U580" i="6" a="1"/>
  <c r="U580" i="6" s="1"/>
  <c r="T580" i="6" a="1"/>
  <c r="T580" i="6" s="1"/>
  <c r="S580" i="6"/>
  <c r="S580" i="6" a="1"/>
  <c r="R580" i="6" a="1"/>
  <c r="R580" i="6" s="1"/>
  <c r="Q580" i="6" a="1"/>
  <c r="Q580" i="6" s="1"/>
  <c r="P580" i="6" a="1"/>
  <c r="P580" i="6" s="1"/>
  <c r="O580" i="6"/>
  <c r="O580" i="6" a="1"/>
  <c r="N580" i="6" a="1"/>
  <c r="N580" i="6" s="1"/>
  <c r="M580" i="6" a="1"/>
  <c r="M580" i="6" s="1"/>
  <c r="L580" i="6" a="1"/>
  <c r="L580" i="6" s="1"/>
  <c r="K580" i="6"/>
  <c r="K580" i="6" a="1"/>
  <c r="AI579" i="6" a="1"/>
  <c r="AI579" i="6" s="1"/>
  <c r="AH579" i="6" a="1"/>
  <c r="AH579" i="6" s="1"/>
  <c r="AG579" i="6" a="1"/>
  <c r="AG579" i="6" s="1"/>
  <c r="AF579" i="6"/>
  <c r="AF579" i="6" a="1"/>
  <c r="AE579" i="6" a="1"/>
  <c r="AE579" i="6" s="1"/>
  <c r="AD579" i="6" a="1"/>
  <c r="AD579" i="6" s="1"/>
  <c r="AC579" i="6" a="1"/>
  <c r="AC579" i="6" s="1"/>
  <c r="AB579" i="6"/>
  <c r="AB579" i="6" a="1"/>
  <c r="AA579" i="6" a="1"/>
  <c r="AA579" i="6" s="1"/>
  <c r="Z579" i="6" a="1"/>
  <c r="Z579" i="6" s="1"/>
  <c r="Y579" i="6"/>
  <c r="Y579" i="6" a="1"/>
  <c r="X579" i="6" a="1"/>
  <c r="X579" i="6" s="1"/>
  <c r="W579" i="6" a="1"/>
  <c r="W579" i="6" s="1"/>
  <c r="V579" i="6" a="1"/>
  <c r="V579" i="6" s="1"/>
  <c r="U579" i="6" a="1"/>
  <c r="U579" i="6" s="1"/>
  <c r="T579" i="6" a="1"/>
  <c r="T579" i="6" s="1"/>
  <c r="S579" i="6" a="1"/>
  <c r="S579" i="6" s="1"/>
  <c r="R579" i="6" a="1"/>
  <c r="R579" i="6" s="1"/>
  <c r="Q579" i="6"/>
  <c r="Q579" i="6" a="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c r="AC578" i="6" a="1"/>
  <c r="AB578" i="6" a="1"/>
  <c r="AB578" i="6" s="1"/>
  <c r="AA578" i="6" a="1"/>
  <c r="AA578" i="6" s="1"/>
  <c r="Z578" i="6" a="1"/>
  <c r="Z578" i="6" s="1"/>
  <c r="Y578" i="6" a="1"/>
  <c r="Y578" i="6" s="1"/>
  <c r="X578" i="6" a="1"/>
  <c r="X578" i="6" s="1"/>
  <c r="W578" i="6" a="1"/>
  <c r="W578" i="6" s="1"/>
  <c r="V578" i="6" a="1"/>
  <c r="V578" i="6" s="1"/>
  <c r="U578" i="6"/>
  <c r="U578" i="6" a="1"/>
  <c r="T578" i="6" a="1"/>
  <c r="T578" i="6" s="1"/>
  <c r="S578" i="6" a="1"/>
  <c r="S578" i="6" s="1"/>
  <c r="R578" i="6" a="1"/>
  <c r="R578" i="6" s="1"/>
  <c r="Q578" i="6" a="1"/>
  <c r="Q578" i="6" s="1"/>
  <c r="P578" i="6" a="1"/>
  <c r="P578" i="6" s="1"/>
  <c r="O578" i="6" a="1"/>
  <c r="O578" i="6" s="1"/>
  <c r="N578" i="6" a="1"/>
  <c r="N578" i="6" s="1"/>
  <c r="M578" i="6"/>
  <c r="M578" i="6" a="1"/>
  <c r="L578" i="6" a="1"/>
  <c r="L578" i="6" s="1"/>
  <c r="K578" i="6" a="1"/>
  <c r="K578" i="6" s="1"/>
  <c r="AI577" i="6" a="1"/>
  <c r="AI577" i="6" s="1"/>
  <c r="AH577" i="6" a="1"/>
  <c r="AH577" i="6" s="1"/>
  <c r="AG577" i="6"/>
  <c r="AG577" i="6" a="1"/>
  <c r="AF577" i="6" a="1"/>
  <c r="AF577" i="6" s="1"/>
  <c r="AE577" i="6"/>
  <c r="AE577" i="6" a="1"/>
  <c r="AD577" i="6" a="1"/>
  <c r="AD577" i="6" s="1"/>
  <c r="AC577" i="6" a="1"/>
  <c r="AC577" i="6" s="1"/>
  <c r="AB577" i="6" a="1"/>
  <c r="AB577" i="6" s="1"/>
  <c r="AA577" i="6" a="1"/>
  <c r="AA577" i="6" s="1"/>
  <c r="Z577" i="6" a="1"/>
  <c r="Z577" i="6" s="1"/>
  <c r="Y577" i="6"/>
  <c r="Y577" i="6" a="1"/>
  <c r="X577" i="6" a="1"/>
  <c r="X577" i="6" s="1"/>
  <c r="W577" i="6"/>
  <c r="W577" i="6" a="1"/>
  <c r="V577" i="6" a="1"/>
  <c r="V577" i="6" s="1"/>
  <c r="U577" i="6" a="1"/>
  <c r="U577" i="6" s="1"/>
  <c r="T577" i="6" a="1"/>
  <c r="T577" i="6" s="1"/>
  <c r="S577" i="6" a="1"/>
  <c r="S577" i="6" s="1"/>
  <c r="R577" i="6" a="1"/>
  <c r="R577" i="6" s="1"/>
  <c r="Q577" i="6"/>
  <c r="Q577" i="6" a="1"/>
  <c r="P577" i="6" a="1"/>
  <c r="P577" i="6" s="1"/>
  <c r="O577" i="6"/>
  <c r="O577" i="6" a="1"/>
  <c r="N577" i="6" a="1"/>
  <c r="N577" i="6" s="1"/>
  <c r="M577" i="6" a="1"/>
  <c r="M577" i="6" s="1"/>
  <c r="L577" i="6" a="1"/>
  <c r="L577" i="6" s="1"/>
  <c r="K577" i="6" a="1"/>
  <c r="K577" i="6" s="1"/>
  <c r="AI576" i="6"/>
  <c r="AI576" i="6" a="1"/>
  <c r="AH576" i="6" a="1"/>
  <c r="AH576" i="6" s="1"/>
  <c r="AG576" i="6" a="1"/>
  <c r="AG576" i="6" s="1"/>
  <c r="AF576" i="6" a="1"/>
  <c r="AF576" i="6" s="1"/>
  <c r="AE576" i="6" a="1"/>
  <c r="AE576" i="6" s="1"/>
  <c r="AD576" i="6" a="1"/>
  <c r="AD576" i="6" s="1"/>
  <c r="AC576" i="6"/>
  <c r="AC576" i="6" a="1"/>
  <c r="AB576" i="6" a="1"/>
  <c r="AB576" i="6" s="1"/>
  <c r="AA576" i="6"/>
  <c r="AA576" i="6" a="1"/>
  <c r="Z576" i="6" a="1"/>
  <c r="Z576" i="6" s="1"/>
  <c r="Y576" i="6" a="1"/>
  <c r="Y576" i="6" s="1"/>
  <c r="X576" i="6" a="1"/>
  <c r="X576" i="6" s="1"/>
  <c r="W576" i="6" a="1"/>
  <c r="W576" i="6" s="1"/>
  <c r="V576" i="6" a="1"/>
  <c r="V576" i="6" s="1"/>
  <c r="U576" i="6"/>
  <c r="U576" i="6" a="1"/>
  <c r="T576" i="6" a="1"/>
  <c r="T576" i="6" s="1"/>
  <c r="S576" i="6"/>
  <c r="S576" i="6" a="1"/>
  <c r="R576" i="6" a="1"/>
  <c r="R576" i="6" s="1"/>
  <c r="Q576" i="6" a="1"/>
  <c r="Q576" i="6" s="1"/>
  <c r="P576" i="6" a="1"/>
  <c r="P576" i="6" s="1"/>
  <c r="O576" i="6" a="1"/>
  <c r="O576" i="6" s="1"/>
  <c r="N576" i="6" a="1"/>
  <c r="N576" i="6" s="1"/>
  <c r="M576" i="6"/>
  <c r="M576" i="6" a="1"/>
  <c r="L576" i="6" a="1"/>
  <c r="L576" i="6" s="1"/>
  <c r="K576" i="6"/>
  <c r="K576" i="6" a="1"/>
  <c r="AI575" i="6" a="1"/>
  <c r="AI575" i="6" s="1"/>
  <c r="AH575" i="6" a="1"/>
  <c r="AH575" i="6" s="1"/>
  <c r="AG575" i="6"/>
  <c r="AG575" i="6" a="1"/>
  <c r="AF575" i="6" a="1"/>
  <c r="AF575" i="6" s="1"/>
  <c r="AE575" i="6" a="1"/>
  <c r="AE575" i="6" s="1"/>
  <c r="AD575" i="6" a="1"/>
  <c r="AD575" i="6" s="1"/>
  <c r="AC575" i="6" a="1"/>
  <c r="AC575" i="6" s="1"/>
  <c r="AB575" i="6" a="1"/>
  <c r="AB575" i="6" s="1"/>
  <c r="AA575" i="6" a="1"/>
  <c r="AA575" i="6" s="1"/>
  <c r="Z575" i="6" a="1"/>
  <c r="Z575" i="6" s="1"/>
  <c r="Y575" i="6"/>
  <c r="Y575" i="6" a="1"/>
  <c r="X575" i="6" a="1"/>
  <c r="X575" i="6" s="1"/>
  <c r="W575" i="6" a="1"/>
  <c r="W575" i="6" s="1"/>
  <c r="V575" i="6" a="1"/>
  <c r="V575" i="6" s="1"/>
  <c r="U575" i="6"/>
  <c r="U575" i="6" a="1"/>
  <c r="T575" i="6" a="1"/>
  <c r="T575" i="6" s="1"/>
  <c r="S575" i="6" a="1"/>
  <c r="S575" i="6" s="1"/>
  <c r="R575" i="6" a="1"/>
  <c r="R575" i="6" s="1"/>
  <c r="Q575" i="6"/>
  <c r="Q575" i="6" a="1"/>
  <c r="P575" i="6" a="1"/>
  <c r="P575" i="6" s="1"/>
  <c r="O575" i="6"/>
  <c r="O575" i="6" a="1"/>
  <c r="N575" i="6" a="1"/>
  <c r="N575" i="6" s="1"/>
  <c r="M575" i="6" a="1"/>
  <c r="M575" i="6" s="1"/>
  <c r="L575" i="6" a="1"/>
  <c r="L575" i="6" s="1"/>
  <c r="K575" i="6" a="1"/>
  <c r="K575" i="6" s="1"/>
  <c r="AI574" i="6" a="1"/>
  <c r="AI574" i="6" s="1"/>
  <c r="AH574" i="6" a="1"/>
  <c r="AH574" i="6" s="1"/>
  <c r="AG574" i="6"/>
  <c r="AG574" i="6" a="1"/>
  <c r="AF574" i="6" a="1"/>
  <c r="AF574" i="6" s="1"/>
  <c r="AE574" i="6" a="1"/>
  <c r="AE574" i="6" s="1"/>
  <c r="AD574" i="6" a="1"/>
  <c r="AD574" i="6" s="1"/>
  <c r="AC574" i="6"/>
  <c r="AC574" i="6" a="1"/>
  <c r="AB574" i="6" a="1"/>
  <c r="AB574" i="6" s="1"/>
  <c r="AA574" i="6"/>
  <c r="AA574" i="6" a="1"/>
  <c r="Z574" i="6" a="1"/>
  <c r="Z574" i="6" s="1"/>
  <c r="Y574" i="6" a="1"/>
  <c r="Y574" i="6" s="1"/>
  <c r="X574" i="6" a="1"/>
  <c r="X574" i="6" s="1"/>
  <c r="W574" i="6" a="1"/>
  <c r="W574" i="6" s="1"/>
  <c r="V574" i="6" a="1"/>
  <c r="V574" i="6" s="1"/>
  <c r="U574" i="6"/>
  <c r="U574" i="6" a="1"/>
  <c r="T574" i="6" a="1"/>
  <c r="T574" i="6" s="1"/>
  <c r="S574" i="6" a="1"/>
  <c r="S574" i="6" s="1"/>
  <c r="R574" i="6" a="1"/>
  <c r="R574" i="6" s="1"/>
  <c r="Q574" i="6"/>
  <c r="Q574" i="6" a="1"/>
  <c r="P574" i="6" a="1"/>
  <c r="P574" i="6" s="1"/>
  <c r="O574" i="6" a="1"/>
  <c r="O574" i="6" s="1"/>
  <c r="N574" i="6" a="1"/>
  <c r="N574" i="6" s="1"/>
  <c r="M574" i="6"/>
  <c r="M574" i="6" a="1"/>
  <c r="L574" i="6" a="1"/>
  <c r="L574" i="6" s="1"/>
  <c r="K574" i="6"/>
  <c r="K574" i="6" a="1"/>
  <c r="AI573" i="6" a="1"/>
  <c r="AI573" i="6" s="1"/>
  <c r="AH573" i="6" a="1"/>
  <c r="AH573" i="6" s="1"/>
  <c r="AG573" i="6"/>
  <c r="AG573" i="6" a="1"/>
  <c r="AF573" i="6" a="1"/>
  <c r="AF573" i="6" s="1"/>
  <c r="AE573" i="6" a="1"/>
  <c r="AE573" i="6" s="1"/>
  <c r="AD573" i="6" a="1"/>
  <c r="AD573" i="6" s="1"/>
  <c r="AC573" i="6"/>
  <c r="AC573" i="6" a="1"/>
  <c r="AB573" i="6" a="1"/>
  <c r="AB573" i="6" s="1"/>
  <c r="AA573" i="6" a="1"/>
  <c r="AA573" i="6" s="1"/>
  <c r="Z573" i="6" a="1"/>
  <c r="Z573" i="6" s="1"/>
  <c r="Y573" i="6"/>
  <c r="Y573" i="6" a="1"/>
  <c r="X573" i="6" a="1"/>
  <c r="X573" i="6" s="1"/>
  <c r="W573" i="6"/>
  <c r="W573" i="6" a="1"/>
  <c r="V573" i="6" a="1"/>
  <c r="V573" i="6" s="1"/>
  <c r="U573" i="6" a="1"/>
  <c r="U573" i="6" s="1"/>
  <c r="T573" i="6" a="1"/>
  <c r="T573" i="6" s="1"/>
  <c r="S573" i="6" a="1"/>
  <c r="S573" i="6" s="1"/>
  <c r="R573" i="6" a="1"/>
  <c r="R573" i="6" s="1"/>
  <c r="Q573" i="6"/>
  <c r="Q573" i="6" a="1"/>
  <c r="P573" i="6" a="1"/>
  <c r="P573" i="6" s="1"/>
  <c r="O573" i="6" a="1"/>
  <c r="O573" i="6" s="1"/>
  <c r="N573" i="6" a="1"/>
  <c r="N573" i="6" s="1"/>
  <c r="M573" i="6"/>
  <c r="M573" i="6" a="1"/>
  <c r="L573" i="6" a="1"/>
  <c r="L573" i="6" s="1"/>
  <c r="K573" i="6" a="1"/>
  <c r="K573" i="6" s="1"/>
  <c r="AI572" i="6"/>
  <c r="AI572" i="6" a="1"/>
  <c r="AH572" i="6" a="1"/>
  <c r="AH572" i="6" s="1"/>
  <c r="AG572" i="6" a="1"/>
  <c r="AG572" i="6" s="1"/>
  <c r="AF572" i="6" a="1"/>
  <c r="AF572" i="6" s="1"/>
  <c r="AE572" i="6" a="1"/>
  <c r="AE572" i="6" s="1"/>
  <c r="AD572" i="6" a="1"/>
  <c r="AD572" i="6" s="1"/>
  <c r="AC572" i="6"/>
  <c r="AC572" i="6" a="1"/>
  <c r="AB572" i="6" a="1"/>
  <c r="AB572" i="6" s="1"/>
  <c r="AA572" i="6" a="1"/>
  <c r="AA572" i="6" s="1"/>
  <c r="Z572" i="6" a="1"/>
  <c r="Z572" i="6" s="1"/>
  <c r="Y572" i="6"/>
  <c r="Y572" i="6" a="1"/>
  <c r="X572" i="6" a="1"/>
  <c r="X572" i="6" s="1"/>
  <c r="W572" i="6" a="1"/>
  <c r="W572" i="6" s="1"/>
  <c r="V572" i="6" a="1"/>
  <c r="V572" i="6" s="1"/>
  <c r="U572" i="6"/>
  <c r="U572" i="6" a="1"/>
  <c r="T572" i="6" a="1"/>
  <c r="T572" i="6" s="1"/>
  <c r="S572" i="6"/>
  <c r="S572" i="6" a="1"/>
  <c r="R572" i="6" a="1"/>
  <c r="R572" i="6" s="1"/>
  <c r="Q572" i="6" a="1"/>
  <c r="Q572" i="6" s="1"/>
  <c r="P572" i="6" a="1"/>
  <c r="P572" i="6" s="1"/>
  <c r="O572" i="6" a="1"/>
  <c r="O572" i="6" s="1"/>
  <c r="N572" i="6" a="1"/>
  <c r="N572" i="6" s="1"/>
  <c r="M572" i="6"/>
  <c r="M572" i="6" a="1"/>
  <c r="L572" i="6" a="1"/>
  <c r="L572" i="6" s="1"/>
  <c r="K572" i="6" a="1"/>
  <c r="K572" i="6" s="1"/>
  <c r="AI571" i="6" a="1"/>
  <c r="AI571" i="6" s="1"/>
  <c r="AH571" i="6" a="1"/>
  <c r="AH571" i="6" s="1"/>
  <c r="AG571" i="6"/>
  <c r="AG571" i="6" a="1"/>
  <c r="AF571" i="6" a="1"/>
  <c r="AF571" i="6" s="1"/>
  <c r="AE571" i="6" a="1"/>
  <c r="AE571" i="6" s="1"/>
  <c r="AD571" i="6" a="1"/>
  <c r="AD571" i="6" s="1"/>
  <c r="AC571" i="6"/>
  <c r="AC571" i="6" a="1"/>
  <c r="AB571" i="6" a="1"/>
  <c r="AB571" i="6" s="1"/>
  <c r="AA571" i="6" a="1"/>
  <c r="AA571" i="6" s="1"/>
  <c r="Z571" i="6" a="1"/>
  <c r="Z571" i="6" s="1"/>
  <c r="Y571" i="6"/>
  <c r="Y571" i="6" a="1"/>
  <c r="X571" i="6" a="1"/>
  <c r="X571" i="6" s="1"/>
  <c r="W571" i="6" a="1"/>
  <c r="W571" i="6" s="1"/>
  <c r="V571" i="6" a="1"/>
  <c r="V571" i="6" s="1"/>
  <c r="U571" i="6"/>
  <c r="U571" i="6" a="1"/>
  <c r="T571" i="6" a="1"/>
  <c r="T571" i="6" s="1"/>
  <c r="S571" i="6" a="1"/>
  <c r="S571" i="6" s="1"/>
  <c r="R571" i="6" a="1"/>
  <c r="R571" i="6" s="1"/>
  <c r="Q571" i="6"/>
  <c r="Q571" i="6" a="1"/>
  <c r="P571" i="6" a="1"/>
  <c r="P571" i="6" s="1"/>
  <c r="O571" i="6" a="1"/>
  <c r="O571" i="6" s="1"/>
  <c r="N571" i="6" a="1"/>
  <c r="N571" i="6" s="1"/>
  <c r="M571" i="6"/>
  <c r="M571" i="6" a="1"/>
  <c r="L571" i="6" a="1"/>
  <c r="L571" i="6" s="1"/>
  <c r="K571" i="6" a="1"/>
  <c r="K571" i="6" s="1"/>
  <c r="AI570" i="6" a="1"/>
  <c r="AI570" i="6" s="1"/>
  <c r="AH570" i="6" a="1"/>
  <c r="AH570" i="6" s="1"/>
  <c r="AG570" i="6"/>
  <c r="AG570" i="6" a="1"/>
  <c r="AF570" i="6" a="1"/>
  <c r="AF570" i="6" s="1"/>
  <c r="AE570" i="6" a="1"/>
  <c r="AE570" i="6" s="1"/>
  <c r="AD570" i="6" a="1"/>
  <c r="AD570" i="6" s="1"/>
  <c r="AC570" i="6"/>
  <c r="AC570" i="6" a="1"/>
  <c r="AB570" i="6" a="1"/>
  <c r="AB570" i="6" s="1"/>
  <c r="AA570" i="6" a="1"/>
  <c r="AA570" i="6" s="1"/>
  <c r="Z570" i="6" a="1"/>
  <c r="Z570" i="6" s="1"/>
  <c r="Y570" i="6"/>
  <c r="Y570" i="6" a="1"/>
  <c r="X570" i="6" a="1"/>
  <c r="X570" i="6" s="1"/>
  <c r="W570" i="6" a="1"/>
  <c r="W570" i="6" s="1"/>
  <c r="V570" i="6" a="1"/>
  <c r="V570" i="6" s="1"/>
  <c r="U570" i="6"/>
  <c r="U570" i="6" a="1"/>
  <c r="T570" i="6" a="1"/>
  <c r="T570" i="6" s="1"/>
  <c r="S570" i="6" a="1"/>
  <c r="S570" i="6" s="1"/>
  <c r="R570" i="6" a="1"/>
  <c r="R570" i="6" s="1"/>
  <c r="Q570" i="6"/>
  <c r="Q570" i="6" a="1"/>
  <c r="P570" i="6" a="1"/>
  <c r="P570" i="6" s="1"/>
  <c r="O570" i="6" a="1"/>
  <c r="O570" i="6" s="1"/>
  <c r="N570" i="6" a="1"/>
  <c r="N570" i="6" s="1"/>
  <c r="M570" i="6"/>
  <c r="M570" i="6" a="1"/>
  <c r="L570" i="6" a="1"/>
  <c r="L570" i="6" s="1"/>
  <c r="K570" i="6" a="1"/>
  <c r="K570" i="6" s="1"/>
  <c r="AI569" i="6" a="1"/>
  <c r="AI569" i="6" s="1"/>
  <c r="AH569" i="6" a="1"/>
  <c r="AH569" i="6" s="1"/>
  <c r="AG569" i="6"/>
  <c r="AG569" i="6" a="1"/>
  <c r="AF569" i="6" a="1"/>
  <c r="AF569" i="6" s="1"/>
  <c r="AE569" i="6" a="1"/>
  <c r="AE569" i="6" s="1"/>
  <c r="AD569" i="6" a="1"/>
  <c r="AD569" i="6" s="1"/>
  <c r="AC569" i="6" a="1"/>
  <c r="AC569" i="6" s="1"/>
  <c r="AB569" i="6" a="1"/>
  <c r="AB569" i="6" s="1"/>
  <c r="AA569" i="6" a="1"/>
  <c r="AA569" i="6" s="1"/>
  <c r="Z569" i="6" a="1"/>
  <c r="Z569" i="6" s="1"/>
  <c r="Y569" i="6"/>
  <c r="Y569" i="6" a="1"/>
  <c r="X569" i="6" a="1"/>
  <c r="X569" i="6" s="1"/>
  <c r="W569" i="6" a="1"/>
  <c r="W569" i="6" s="1"/>
  <c r="V569" i="6" a="1"/>
  <c r="V569" i="6" s="1"/>
  <c r="U569" i="6" a="1"/>
  <c r="U569" i="6" s="1"/>
  <c r="T569" i="6" a="1"/>
  <c r="T569" i="6" s="1"/>
  <c r="S569" i="6" a="1"/>
  <c r="S569" i="6" s="1"/>
  <c r="R569" i="6" a="1"/>
  <c r="R569" i="6" s="1"/>
  <c r="Q569" i="6"/>
  <c r="Q569" i="6" a="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c r="AC568" i="6" a="1"/>
  <c r="AB568" i="6" a="1"/>
  <c r="AB568" i="6" s="1"/>
  <c r="AA568" i="6" a="1"/>
  <c r="AA568" i="6" s="1"/>
  <c r="Z568" i="6" a="1"/>
  <c r="Z568" i="6" s="1"/>
  <c r="Y568" i="6" a="1"/>
  <c r="Y568" i="6" s="1"/>
  <c r="X568" i="6" a="1"/>
  <c r="X568" i="6" s="1"/>
  <c r="W568" i="6" a="1"/>
  <c r="W568" i="6" s="1"/>
  <c r="V568" i="6" a="1"/>
  <c r="V568" i="6" s="1"/>
  <c r="U568" i="6"/>
  <c r="U568" i="6" a="1"/>
  <c r="T568" i="6" a="1"/>
  <c r="T568" i="6" s="1"/>
  <c r="S568" i="6" a="1"/>
  <c r="S568" i="6" s="1"/>
  <c r="R568" i="6" a="1"/>
  <c r="R568" i="6" s="1"/>
  <c r="Q568" i="6" a="1"/>
  <c r="Q568" i="6" s="1"/>
  <c r="P568" i="6" a="1"/>
  <c r="P568" i="6" s="1"/>
  <c r="O568" i="6" a="1"/>
  <c r="O568" i="6" s="1"/>
  <c r="N568" i="6" a="1"/>
  <c r="N568" i="6" s="1"/>
  <c r="M568" i="6"/>
  <c r="M568" i="6" a="1"/>
  <c r="L568" i="6" a="1"/>
  <c r="L568" i="6" s="1"/>
  <c r="K568" i="6" a="1"/>
  <c r="K568" i="6" s="1"/>
  <c r="AI567" i="6" a="1"/>
  <c r="AI567" i="6" s="1"/>
  <c r="AH567" i="6" a="1"/>
  <c r="AH567" i="6" s="1"/>
  <c r="AG567" i="6"/>
  <c r="AG567" i="6" a="1"/>
  <c r="AF567" i="6" a="1"/>
  <c r="AF567" i="6" s="1"/>
  <c r="AE567" i="6" a="1"/>
  <c r="AE567" i="6" s="1"/>
  <c r="AD567" i="6" a="1"/>
  <c r="AD567" i="6" s="1"/>
  <c r="AC567" i="6" a="1"/>
  <c r="AC567" i="6" s="1"/>
  <c r="AB567" i="6" a="1"/>
  <c r="AB567" i="6" s="1"/>
  <c r="AA567" i="6" a="1"/>
  <c r="AA567" i="6" s="1"/>
  <c r="Z567" i="6" a="1"/>
  <c r="Z567" i="6" s="1"/>
  <c r="Y567" i="6"/>
  <c r="Y567" i="6" a="1"/>
  <c r="X567" i="6" a="1"/>
  <c r="X567" i="6" s="1"/>
  <c r="W567" i="6" a="1"/>
  <c r="W567" i="6" s="1"/>
  <c r="V567" i="6" a="1"/>
  <c r="V567" i="6" s="1"/>
  <c r="U567" i="6" a="1"/>
  <c r="U567" i="6" s="1"/>
  <c r="T567" i="6" a="1"/>
  <c r="T567" i="6" s="1"/>
  <c r="S567" i="6" a="1"/>
  <c r="S567" i="6" s="1"/>
  <c r="R567" i="6" a="1"/>
  <c r="R567" i="6" s="1"/>
  <c r="Q567" i="6"/>
  <c r="Q567" i="6" a="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c r="AC566" i="6" a="1"/>
  <c r="AB566" i="6" a="1"/>
  <c r="AB566" i="6" s="1"/>
  <c r="AA566" i="6" a="1"/>
  <c r="AA566" i="6" s="1"/>
  <c r="Z566" i="6" a="1"/>
  <c r="Z566" i="6" s="1"/>
  <c r="Y566" i="6" a="1"/>
  <c r="Y566" i="6" s="1"/>
  <c r="X566" i="6" a="1"/>
  <c r="X566" i="6" s="1"/>
  <c r="W566" i="6" a="1"/>
  <c r="W566" i="6" s="1"/>
  <c r="V566" i="6" a="1"/>
  <c r="V566" i="6" s="1"/>
  <c r="U566" i="6"/>
  <c r="U566" i="6" a="1"/>
  <c r="T566" i="6" a="1"/>
  <c r="T566" i="6" s="1"/>
  <c r="S566" i="6" a="1"/>
  <c r="S566" i="6" s="1"/>
  <c r="R566" i="6" a="1"/>
  <c r="R566" i="6" s="1"/>
  <c r="Q566" i="6" a="1"/>
  <c r="Q566" i="6" s="1"/>
  <c r="P566" i="6" a="1"/>
  <c r="P566" i="6" s="1"/>
  <c r="O566" i="6" a="1"/>
  <c r="O566" i="6" s="1"/>
  <c r="N566" i="6" a="1"/>
  <c r="N566" i="6" s="1"/>
  <c r="M566" i="6"/>
  <c r="M566" i="6" a="1"/>
  <c r="L566" i="6" a="1"/>
  <c r="L566" i="6" s="1"/>
  <c r="K566" i="6" a="1"/>
  <c r="K566" i="6" s="1"/>
  <c r="AI565" i="6" a="1"/>
  <c r="AI565" i="6" s="1"/>
  <c r="AH565" i="6" a="1"/>
  <c r="AH565" i="6" s="1"/>
  <c r="AG565" i="6"/>
  <c r="AG565" i="6" a="1"/>
  <c r="AF565" i="6" a="1"/>
  <c r="AF565" i="6" s="1"/>
  <c r="AE565" i="6" a="1"/>
  <c r="AE565" i="6" s="1"/>
  <c r="AD565" i="6" a="1"/>
  <c r="AD565" i="6" s="1"/>
  <c r="AC565" i="6" a="1"/>
  <c r="AC565" i="6" s="1"/>
  <c r="AB565" i="6" a="1"/>
  <c r="AB565" i="6" s="1"/>
  <c r="AA565" i="6" a="1"/>
  <c r="AA565" i="6" s="1"/>
  <c r="Z565" i="6" a="1"/>
  <c r="Z565" i="6" s="1"/>
  <c r="Y565" i="6"/>
  <c r="Y565" i="6" a="1"/>
  <c r="X565" i="6" a="1"/>
  <c r="X565" i="6" s="1"/>
  <c r="W565" i="6" a="1"/>
  <c r="W565" i="6" s="1"/>
  <c r="V565" i="6" a="1"/>
  <c r="V565" i="6" s="1"/>
  <c r="U565" i="6" a="1"/>
  <c r="U565" i="6" s="1"/>
  <c r="T565" i="6" a="1"/>
  <c r="T565" i="6" s="1"/>
  <c r="S565" i="6" a="1"/>
  <c r="S565" i="6" s="1"/>
  <c r="R565" i="6" a="1"/>
  <c r="R565" i="6" s="1"/>
  <c r="Q565" i="6"/>
  <c r="Q565" i="6" a="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c r="AC564" i="6" a="1"/>
  <c r="AB564" i="6" a="1"/>
  <c r="AB564" i="6" s="1"/>
  <c r="AA564" i="6" a="1"/>
  <c r="AA564" i="6" s="1"/>
  <c r="Z564" i="6" a="1"/>
  <c r="Z564" i="6" s="1"/>
  <c r="Y564" i="6" a="1"/>
  <c r="Y564" i="6" s="1"/>
  <c r="X564" i="6" a="1"/>
  <c r="X564" i="6" s="1"/>
  <c r="W564" i="6" a="1"/>
  <c r="W564" i="6" s="1"/>
  <c r="V564" i="6" a="1"/>
  <c r="V564" i="6" s="1"/>
  <c r="U564" i="6"/>
  <c r="U564" i="6" a="1"/>
  <c r="T564" i="6" a="1"/>
  <c r="T564" i="6" s="1"/>
  <c r="S564" i="6" a="1"/>
  <c r="S564" i="6" s="1"/>
  <c r="R564" i="6" a="1"/>
  <c r="R564" i="6" s="1"/>
  <c r="Q564" i="6" a="1"/>
  <c r="Q564" i="6" s="1"/>
  <c r="P564" i="6" a="1"/>
  <c r="P564" i="6" s="1"/>
  <c r="O564" i="6" a="1"/>
  <c r="O564" i="6" s="1"/>
  <c r="N564" i="6" a="1"/>
  <c r="N564" i="6" s="1"/>
  <c r="M564" i="6"/>
  <c r="M564" i="6" a="1"/>
  <c r="L564" i="6" a="1"/>
  <c r="L564" i="6" s="1"/>
  <c r="K564" i="6" a="1"/>
  <c r="K564" i="6" s="1"/>
  <c r="AI563" i="6" a="1"/>
  <c r="AI563" i="6" s="1"/>
  <c r="AH563" i="6" a="1"/>
  <c r="AH563" i="6" s="1"/>
  <c r="AG563" i="6"/>
  <c r="AG563" i="6" a="1"/>
  <c r="AF563" i="6" a="1"/>
  <c r="AF563" i="6" s="1"/>
  <c r="AE563" i="6" a="1"/>
  <c r="AE563" i="6" s="1"/>
  <c r="AD563" i="6" a="1"/>
  <c r="AD563" i="6" s="1"/>
  <c r="AC563" i="6" a="1"/>
  <c r="AC563" i="6" s="1"/>
  <c r="AB563" i="6" a="1"/>
  <c r="AB563" i="6" s="1"/>
  <c r="AA563" i="6" a="1"/>
  <c r="AA563" i="6" s="1"/>
  <c r="Z563" i="6" a="1"/>
  <c r="Z563" i="6" s="1"/>
  <c r="Y563" i="6"/>
  <c r="Y563" i="6" a="1"/>
  <c r="X563" i="6" a="1"/>
  <c r="X563" i="6" s="1"/>
  <c r="W563" i="6" a="1"/>
  <c r="W563" i="6" s="1"/>
  <c r="V563" i="6" a="1"/>
  <c r="V563" i="6" s="1"/>
  <c r="U563" i="6" a="1"/>
  <c r="U563" i="6" s="1"/>
  <c r="T563" i="6" a="1"/>
  <c r="T563" i="6" s="1"/>
  <c r="S563" i="6" a="1"/>
  <c r="S563" i="6" s="1"/>
  <c r="R563" i="6" a="1"/>
  <c r="R563" i="6" s="1"/>
  <c r="Q563" i="6"/>
  <c r="Q563" i="6" a="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c r="AC562" i="6" a="1"/>
  <c r="AB562" i="6" a="1"/>
  <c r="AB562" i="6" s="1"/>
  <c r="AA562" i="6" a="1"/>
  <c r="AA562" i="6" s="1"/>
  <c r="Z562" i="6" a="1"/>
  <c r="Z562" i="6" s="1"/>
  <c r="Y562" i="6" a="1"/>
  <c r="Y562" i="6" s="1"/>
  <c r="X562" i="6" a="1"/>
  <c r="X562" i="6" s="1"/>
  <c r="W562" i="6" a="1"/>
  <c r="W562" i="6" s="1"/>
  <c r="V562" i="6" a="1"/>
  <c r="V562" i="6" s="1"/>
  <c r="U562" i="6"/>
  <c r="U562" i="6" a="1"/>
  <c r="T562" i="6" a="1"/>
  <c r="T562" i="6" s="1"/>
  <c r="S562" i="6" a="1"/>
  <c r="S562" i="6" s="1"/>
  <c r="R562" i="6" a="1"/>
  <c r="R562" i="6" s="1"/>
  <c r="Q562" i="6" a="1"/>
  <c r="Q562" i="6" s="1"/>
  <c r="P562" i="6" a="1"/>
  <c r="P562" i="6" s="1"/>
  <c r="O562" i="6" a="1"/>
  <c r="O562" i="6" s="1"/>
  <c r="N562" i="6" a="1"/>
  <c r="N562" i="6" s="1"/>
  <c r="M562" i="6"/>
  <c r="M562" i="6" a="1"/>
  <c r="L562" i="6" a="1"/>
  <c r="L562" i="6" s="1"/>
  <c r="K562" i="6" a="1"/>
  <c r="K562" i="6" s="1"/>
  <c r="AI561" i="6" a="1"/>
  <c r="AI561" i="6" s="1"/>
  <c r="AH561" i="6" a="1"/>
  <c r="AH561" i="6" s="1"/>
  <c r="AG561" i="6"/>
  <c r="AG561" i="6" a="1"/>
  <c r="AF561" i="6" a="1"/>
  <c r="AF561" i="6" s="1"/>
  <c r="AE561" i="6" a="1"/>
  <c r="AE561" i="6" s="1"/>
  <c r="AD561" i="6" a="1"/>
  <c r="AD561" i="6" s="1"/>
  <c r="AC561" i="6" a="1"/>
  <c r="AC561" i="6" s="1"/>
  <c r="AB561" i="6" a="1"/>
  <c r="AB561" i="6" s="1"/>
  <c r="AA561" i="6" a="1"/>
  <c r="AA561" i="6" s="1"/>
  <c r="Z561" i="6" a="1"/>
  <c r="Z561" i="6" s="1"/>
  <c r="Y561" i="6"/>
  <c r="Y561" i="6" a="1"/>
  <c r="X561" i="6" a="1"/>
  <c r="X561" i="6" s="1"/>
  <c r="W561" i="6" a="1"/>
  <c r="W561" i="6" s="1"/>
  <c r="V561" i="6" a="1"/>
  <c r="V561" i="6" s="1"/>
  <c r="U561" i="6" a="1"/>
  <c r="U561" i="6" s="1"/>
  <c r="T561" i="6" a="1"/>
  <c r="T561" i="6" s="1"/>
  <c r="S561" i="6" a="1"/>
  <c r="S561" i="6" s="1"/>
  <c r="R561" i="6" a="1"/>
  <c r="R561" i="6" s="1"/>
  <c r="Q561" i="6"/>
  <c r="Q561" i="6" a="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c r="AC560" i="6" a="1"/>
  <c r="AB560" i="6" a="1"/>
  <c r="AB560" i="6" s="1"/>
  <c r="AA560" i="6" a="1"/>
  <c r="AA560" i="6" s="1"/>
  <c r="Z560" i="6" a="1"/>
  <c r="Z560" i="6" s="1"/>
  <c r="Y560" i="6" a="1"/>
  <c r="Y560" i="6" s="1"/>
  <c r="X560" i="6" a="1"/>
  <c r="X560" i="6" s="1"/>
  <c r="W560" i="6" a="1"/>
  <c r="W560" i="6" s="1"/>
  <c r="V560" i="6" a="1"/>
  <c r="V560" i="6" s="1"/>
  <c r="U560" i="6"/>
  <c r="U560" i="6" a="1"/>
  <c r="T560" i="6" a="1"/>
  <c r="T560" i="6" s="1"/>
  <c r="S560" i="6" a="1"/>
  <c r="S560" i="6" s="1"/>
  <c r="R560" i="6" a="1"/>
  <c r="R560" i="6" s="1"/>
  <c r="Q560" i="6" a="1"/>
  <c r="Q560" i="6" s="1"/>
  <c r="P560" i="6" a="1"/>
  <c r="P560" i="6" s="1"/>
  <c r="O560" i="6" a="1"/>
  <c r="O560" i="6" s="1"/>
  <c r="N560" i="6" a="1"/>
  <c r="N560" i="6" s="1"/>
  <c r="M560" i="6"/>
  <c r="M560" i="6" a="1"/>
  <c r="L560" i="6" a="1"/>
  <c r="L560" i="6" s="1"/>
  <c r="K560" i="6" a="1"/>
  <c r="K560" i="6" s="1"/>
  <c r="AI559" i="6" a="1"/>
  <c r="AI559" i="6" s="1"/>
  <c r="AH559" i="6" a="1"/>
  <c r="AH559" i="6" s="1"/>
  <c r="AG559" i="6"/>
  <c r="AG559" i="6" a="1"/>
  <c r="AF559" i="6" a="1"/>
  <c r="AF559" i="6" s="1"/>
  <c r="AE559" i="6" a="1"/>
  <c r="AE559" i="6" s="1"/>
  <c r="AD559" i="6" a="1"/>
  <c r="AD559" i="6" s="1"/>
  <c r="AC559" i="6" a="1"/>
  <c r="AC559" i="6" s="1"/>
  <c r="AB559" i="6" a="1"/>
  <c r="AB559" i="6" s="1"/>
  <c r="AA559" i="6" a="1"/>
  <c r="AA559" i="6" s="1"/>
  <c r="Z559" i="6" a="1"/>
  <c r="Z559" i="6" s="1"/>
  <c r="Y559" i="6"/>
  <c r="Y559" i="6" a="1"/>
  <c r="X559" i="6" a="1"/>
  <c r="X559" i="6" s="1"/>
  <c r="W559" i="6" a="1"/>
  <c r="W559" i="6" s="1"/>
  <c r="V559" i="6" a="1"/>
  <c r="V559" i="6" s="1"/>
  <c r="U559" i="6" a="1"/>
  <c r="U559" i="6" s="1"/>
  <c r="T559" i="6" a="1"/>
  <c r="T559" i="6" s="1"/>
  <c r="S559" i="6" a="1"/>
  <c r="S559" i="6" s="1"/>
  <c r="R559" i="6" a="1"/>
  <c r="R559" i="6" s="1"/>
  <c r="Q559" i="6"/>
  <c r="Q559" i="6" a="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c r="AC558" i="6" a="1"/>
  <c r="AB558" i="6" a="1"/>
  <c r="AB558" i="6" s="1"/>
  <c r="AA558" i="6" a="1"/>
  <c r="AA558" i="6" s="1"/>
  <c r="Z558" i="6" a="1"/>
  <c r="Z558" i="6" s="1"/>
  <c r="Y558" i="6" a="1"/>
  <c r="Y558" i="6" s="1"/>
  <c r="X558" i="6" a="1"/>
  <c r="X558" i="6" s="1"/>
  <c r="W558" i="6" a="1"/>
  <c r="W558" i="6" s="1"/>
  <c r="V558" i="6" a="1"/>
  <c r="V558" i="6" s="1"/>
  <c r="U558" i="6"/>
  <c r="U558" i="6" a="1"/>
  <c r="T558" i="6" a="1"/>
  <c r="T558" i="6" s="1"/>
  <c r="S558" i="6" a="1"/>
  <c r="S558" i="6" s="1"/>
  <c r="R558" i="6" a="1"/>
  <c r="R558" i="6" s="1"/>
  <c r="Q558" i="6" a="1"/>
  <c r="Q558" i="6" s="1"/>
  <c r="P558" i="6" a="1"/>
  <c r="P558" i="6" s="1"/>
  <c r="O558" i="6" a="1"/>
  <c r="O558" i="6" s="1"/>
  <c r="N558" i="6" a="1"/>
  <c r="N558" i="6" s="1"/>
  <c r="M558" i="6"/>
  <c r="M558" i="6" a="1"/>
  <c r="L558" i="6" a="1"/>
  <c r="L558" i="6" s="1"/>
  <c r="K558" i="6" a="1"/>
  <c r="K558" i="6" s="1"/>
  <c r="AI557" i="6" a="1"/>
  <c r="AI557" i="6" s="1"/>
  <c r="AH557" i="6" a="1"/>
  <c r="AH557" i="6" s="1"/>
  <c r="AG557" i="6"/>
  <c r="AG557" i="6" a="1"/>
  <c r="AF557" i="6" a="1"/>
  <c r="AF557" i="6" s="1"/>
  <c r="AE557" i="6" a="1"/>
  <c r="AE557" i="6" s="1"/>
  <c r="AD557" i="6" a="1"/>
  <c r="AD557" i="6" s="1"/>
  <c r="AC557" i="6" a="1"/>
  <c r="AC557" i="6" s="1"/>
  <c r="AB557" i="6" a="1"/>
  <c r="AB557" i="6" s="1"/>
  <c r="AA557" i="6" a="1"/>
  <c r="AA557" i="6" s="1"/>
  <c r="Z557" i="6" a="1"/>
  <c r="Z557" i="6" s="1"/>
  <c r="Y557" i="6"/>
  <c r="Y557" i="6" a="1"/>
  <c r="X557" i="6" a="1"/>
  <c r="X557" i="6" s="1"/>
  <c r="W557" i="6" a="1"/>
  <c r="W557" i="6" s="1"/>
  <c r="V557" i="6" a="1"/>
  <c r="V557" i="6" s="1"/>
  <c r="U557" i="6" a="1"/>
  <c r="U557" i="6" s="1"/>
  <c r="T557" i="6" a="1"/>
  <c r="T557" i="6" s="1"/>
  <c r="S557" i="6" a="1"/>
  <c r="S557" i="6" s="1"/>
  <c r="R557" i="6" a="1"/>
  <c r="R557" i="6" s="1"/>
  <c r="Q557" i="6"/>
  <c r="Q557" i="6" a="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c r="AC556" i="6" a="1"/>
  <c r="AB556" i="6" a="1"/>
  <c r="AB556" i="6" s="1"/>
  <c r="AA556" i="6" a="1"/>
  <c r="AA556" i="6" s="1"/>
  <c r="Z556" i="6" a="1"/>
  <c r="Z556" i="6" s="1"/>
  <c r="Y556" i="6" a="1"/>
  <c r="Y556" i="6" s="1"/>
  <c r="X556" i="6" a="1"/>
  <c r="X556" i="6" s="1"/>
  <c r="W556" i="6" a="1"/>
  <c r="W556" i="6" s="1"/>
  <c r="V556" i="6" a="1"/>
  <c r="V556" i="6" s="1"/>
  <c r="U556" i="6"/>
  <c r="U556" i="6" a="1"/>
  <c r="T556" i="6" a="1"/>
  <c r="T556" i="6" s="1"/>
  <c r="S556" i="6" a="1"/>
  <c r="S556" i="6" s="1"/>
  <c r="R556" i="6" a="1"/>
  <c r="R556" i="6" s="1"/>
  <c r="Q556" i="6" a="1"/>
  <c r="Q556" i="6" s="1"/>
  <c r="P556" i="6" a="1"/>
  <c r="P556" i="6" s="1"/>
  <c r="O556" i="6" a="1"/>
  <c r="O556" i="6" s="1"/>
  <c r="N556" i="6" a="1"/>
  <c r="N556" i="6" s="1"/>
  <c r="M556" i="6"/>
  <c r="M556" i="6" a="1"/>
  <c r="L556" i="6" a="1"/>
  <c r="L556" i="6" s="1"/>
  <c r="K556" i="6" a="1"/>
  <c r="K556" i="6" s="1"/>
  <c r="AI555" i="6" a="1"/>
  <c r="AI555" i="6" s="1"/>
  <c r="AH555" i="6" a="1"/>
  <c r="AH555" i="6" s="1"/>
  <c r="AG555" i="6"/>
  <c r="AG555" i="6" a="1"/>
  <c r="AF555" i="6" a="1"/>
  <c r="AF555" i="6" s="1"/>
  <c r="AE555" i="6" a="1"/>
  <c r="AE555" i="6" s="1"/>
  <c r="AD555" i="6" a="1"/>
  <c r="AD555" i="6" s="1"/>
  <c r="AC555" i="6" a="1"/>
  <c r="AC555" i="6" s="1"/>
  <c r="AB555" i="6" a="1"/>
  <c r="AB555" i="6" s="1"/>
  <c r="AA555" i="6" a="1"/>
  <c r="AA555" i="6" s="1"/>
  <c r="Z555" i="6" a="1"/>
  <c r="Z555" i="6" s="1"/>
  <c r="Y555" i="6"/>
  <c r="Y555" i="6" a="1"/>
  <c r="X555" i="6" a="1"/>
  <c r="X555" i="6" s="1"/>
  <c r="W555" i="6" a="1"/>
  <c r="W555" i="6" s="1"/>
  <c r="V555" i="6" a="1"/>
  <c r="V555" i="6" s="1"/>
  <c r="U555" i="6" a="1"/>
  <c r="U555" i="6" s="1"/>
  <c r="T555" i="6" a="1"/>
  <c r="T555" i="6" s="1"/>
  <c r="S555" i="6" a="1"/>
  <c r="S555" i="6" s="1"/>
  <c r="R555" i="6" a="1"/>
  <c r="R555" i="6" s="1"/>
  <c r="Q555" i="6"/>
  <c r="Q555" i="6" a="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c r="AC554" i="6" a="1"/>
  <c r="AB554" i="6" a="1"/>
  <c r="AB554" i="6" s="1"/>
  <c r="AA554" i="6" a="1"/>
  <c r="AA554" i="6" s="1"/>
  <c r="Z554" i="6" a="1"/>
  <c r="Z554" i="6" s="1"/>
  <c r="Y554" i="6" a="1"/>
  <c r="Y554" i="6" s="1"/>
  <c r="X554" i="6" a="1"/>
  <c r="X554" i="6" s="1"/>
  <c r="W554" i="6" a="1"/>
  <c r="W554" i="6" s="1"/>
  <c r="V554" i="6" a="1"/>
  <c r="V554" i="6" s="1"/>
  <c r="U554" i="6"/>
  <c r="U554" i="6" a="1"/>
  <c r="T554" i="6" a="1"/>
  <c r="T554" i="6" s="1"/>
  <c r="S554" i="6" a="1"/>
  <c r="S554" i="6" s="1"/>
  <c r="R554" i="6" a="1"/>
  <c r="R554" i="6" s="1"/>
  <c r="Q554" i="6" a="1"/>
  <c r="Q554" i="6" s="1"/>
  <c r="P554" i="6" a="1"/>
  <c r="P554" i="6" s="1"/>
  <c r="O554" i="6" a="1"/>
  <c r="O554" i="6" s="1"/>
  <c r="N554" i="6" a="1"/>
  <c r="N554" i="6" s="1"/>
  <c r="M554" i="6"/>
  <c r="M554" i="6" a="1"/>
  <c r="L554" i="6" a="1"/>
  <c r="L554" i="6" s="1"/>
  <c r="K554" i="6" a="1"/>
  <c r="K554" i="6" s="1"/>
  <c r="AI553" i="6" a="1"/>
  <c r="AI553" i="6" s="1"/>
  <c r="AH553" i="6" a="1"/>
  <c r="AH553" i="6" s="1"/>
  <c r="AG553" i="6"/>
  <c r="AG553" i="6" a="1"/>
  <c r="AF553" i="6" a="1"/>
  <c r="AF553" i="6" s="1"/>
  <c r="AE553" i="6" a="1"/>
  <c r="AE553" i="6" s="1"/>
  <c r="AD553" i="6" a="1"/>
  <c r="AD553" i="6" s="1"/>
  <c r="AC553" i="6" a="1"/>
  <c r="AC553" i="6" s="1"/>
  <c r="AB553" i="6" a="1"/>
  <c r="AB553" i="6" s="1"/>
  <c r="AA553" i="6" a="1"/>
  <c r="AA553" i="6" s="1"/>
  <c r="Z553" i="6" a="1"/>
  <c r="Z553" i="6" s="1"/>
  <c r="Y553" i="6"/>
  <c r="Y553" i="6" a="1"/>
  <c r="X553" i="6" a="1"/>
  <c r="X553" i="6" s="1"/>
  <c r="W553" i="6" a="1"/>
  <c r="W553" i="6" s="1"/>
  <c r="V553" i="6" a="1"/>
  <c r="V553" i="6" s="1"/>
  <c r="U553" i="6" a="1"/>
  <c r="U553" i="6" s="1"/>
  <c r="T553" i="6" a="1"/>
  <c r="T553" i="6" s="1"/>
  <c r="S553" i="6" a="1"/>
  <c r="S553" i="6" s="1"/>
  <c r="R553" i="6" a="1"/>
  <c r="R553" i="6" s="1"/>
  <c r="Q553" i="6"/>
  <c r="Q553" i="6" a="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c r="AC552" i="6" a="1"/>
  <c r="AB552" i="6" a="1"/>
  <c r="AB552" i="6" s="1"/>
  <c r="AA552" i="6" a="1"/>
  <c r="AA552" i="6" s="1"/>
  <c r="Z552" i="6" a="1"/>
  <c r="Z552" i="6" s="1"/>
  <c r="Y552" i="6" a="1"/>
  <c r="Y552" i="6" s="1"/>
  <c r="X552" i="6" a="1"/>
  <c r="X552" i="6" s="1"/>
  <c r="W552" i="6" a="1"/>
  <c r="W552" i="6" s="1"/>
  <c r="V552" i="6" a="1"/>
  <c r="V552" i="6" s="1"/>
  <c r="U552" i="6"/>
  <c r="U552" i="6" a="1"/>
  <c r="T552" i="6" a="1"/>
  <c r="T552" i="6" s="1"/>
  <c r="S552" i="6" a="1"/>
  <c r="S552" i="6" s="1"/>
  <c r="R552" i="6" a="1"/>
  <c r="R552" i="6" s="1"/>
  <c r="Q552" i="6" a="1"/>
  <c r="Q552" i="6" s="1"/>
  <c r="P552" i="6" a="1"/>
  <c r="P552" i="6" s="1"/>
  <c r="O552" i="6" a="1"/>
  <c r="O552" i="6" s="1"/>
  <c r="N552" i="6" a="1"/>
  <c r="N552" i="6" s="1"/>
  <c r="M552" i="6"/>
  <c r="M552" i="6" a="1"/>
  <c r="L552" i="6" a="1"/>
  <c r="L552" i="6" s="1"/>
  <c r="K552" i="6" a="1"/>
  <c r="K552" i="6" s="1"/>
  <c r="AI551" i="6" a="1"/>
  <c r="AI551" i="6" s="1"/>
  <c r="AH551" i="6" a="1"/>
  <c r="AH551" i="6" s="1"/>
  <c r="AG551" i="6"/>
  <c r="AG551" i="6" a="1"/>
  <c r="AF551" i="6" a="1"/>
  <c r="AF551" i="6" s="1"/>
  <c r="AE551" i="6" a="1"/>
  <c r="AE551" i="6" s="1"/>
  <c r="AD551" i="6" a="1"/>
  <c r="AD551" i="6" s="1"/>
  <c r="AC551" i="6" a="1"/>
  <c r="AC551" i="6" s="1"/>
  <c r="AB551" i="6" a="1"/>
  <c r="AB551" i="6" s="1"/>
  <c r="AA551" i="6" a="1"/>
  <c r="AA551" i="6" s="1"/>
  <c r="Z551" i="6" a="1"/>
  <c r="Z551" i="6" s="1"/>
  <c r="Y551" i="6"/>
  <c r="Y551" i="6" a="1"/>
  <c r="X551" i="6" a="1"/>
  <c r="X551" i="6" s="1"/>
  <c r="W551" i="6" a="1"/>
  <c r="W551" i="6" s="1"/>
  <c r="V551" i="6" a="1"/>
  <c r="V551" i="6" s="1"/>
  <c r="U551" i="6" a="1"/>
  <c r="U551" i="6" s="1"/>
  <c r="T551" i="6" a="1"/>
  <c r="T551" i="6" s="1"/>
  <c r="S551" i="6" a="1"/>
  <c r="S551" i="6" s="1"/>
  <c r="R551" i="6" a="1"/>
  <c r="R551" i="6" s="1"/>
  <c r="Q551" i="6"/>
  <c r="Q551" i="6" a="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c r="AC550" i="6" a="1"/>
  <c r="AB550" i="6" a="1"/>
  <c r="AB550" i="6" s="1"/>
  <c r="AA550" i="6" a="1"/>
  <c r="AA550" i="6" s="1"/>
  <c r="Z550" i="6" a="1"/>
  <c r="Z550" i="6" s="1"/>
  <c r="Y550" i="6" a="1"/>
  <c r="Y550" i="6" s="1"/>
  <c r="X550" i="6" a="1"/>
  <c r="X550" i="6" s="1"/>
  <c r="W550" i="6" a="1"/>
  <c r="W550" i="6" s="1"/>
  <c r="V550" i="6" a="1"/>
  <c r="V550" i="6" s="1"/>
  <c r="U550" i="6"/>
  <c r="U550" i="6" a="1"/>
  <c r="T550" i="6" a="1"/>
  <c r="T550" i="6" s="1"/>
  <c r="S550" i="6" a="1"/>
  <c r="S550" i="6" s="1"/>
  <c r="R550" i="6" a="1"/>
  <c r="R550" i="6" s="1"/>
  <c r="Q550" i="6" a="1"/>
  <c r="Q550" i="6" s="1"/>
  <c r="P550" i="6" a="1"/>
  <c r="P550" i="6" s="1"/>
  <c r="O550" i="6" a="1"/>
  <c r="O550" i="6" s="1"/>
  <c r="N550" i="6" a="1"/>
  <c r="N550" i="6" s="1"/>
  <c r="M550" i="6"/>
  <c r="M550" i="6" a="1"/>
  <c r="L550" i="6" a="1"/>
  <c r="L550" i="6" s="1"/>
  <c r="K550" i="6" a="1"/>
  <c r="K550" i="6" s="1"/>
  <c r="AI549" i="6" a="1"/>
  <c r="AI549" i="6" s="1"/>
  <c r="AH549" i="6" a="1"/>
  <c r="AH549" i="6" s="1"/>
  <c r="AG549" i="6"/>
  <c r="AG549" i="6" a="1"/>
  <c r="AF549" i="6" a="1"/>
  <c r="AF549" i="6" s="1"/>
  <c r="AE549" i="6" a="1"/>
  <c r="AE549" i="6" s="1"/>
  <c r="AD549" i="6" a="1"/>
  <c r="AD549" i="6" s="1"/>
  <c r="AC549" i="6" a="1"/>
  <c r="AC549" i="6" s="1"/>
  <c r="AB549" i="6" a="1"/>
  <c r="AB549" i="6" s="1"/>
  <c r="AA549" i="6" a="1"/>
  <c r="AA549" i="6" s="1"/>
  <c r="Z549" i="6" a="1"/>
  <c r="Z549" i="6" s="1"/>
  <c r="Y549" i="6"/>
  <c r="Y549" i="6" a="1"/>
  <c r="X549" i="6" a="1"/>
  <c r="X549" i="6" s="1"/>
  <c r="W549" i="6" a="1"/>
  <c r="W549" i="6" s="1"/>
  <c r="V549" i="6" a="1"/>
  <c r="V549" i="6" s="1"/>
  <c r="U549" i="6" a="1"/>
  <c r="U549" i="6" s="1"/>
  <c r="T549" i="6" a="1"/>
  <c r="T549" i="6" s="1"/>
  <c r="S549" i="6" a="1"/>
  <c r="S549" i="6" s="1"/>
  <c r="R549" i="6" a="1"/>
  <c r="R549" i="6" s="1"/>
  <c r="Q549" i="6"/>
  <c r="Q549" i="6" a="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c r="AC548" i="6" a="1"/>
  <c r="AB548" i="6" a="1"/>
  <c r="AB548" i="6" s="1"/>
  <c r="AA548" i="6" a="1"/>
  <c r="AA548" i="6" s="1"/>
  <c r="Z548" i="6" a="1"/>
  <c r="Z548" i="6" s="1"/>
  <c r="Y548" i="6" a="1"/>
  <c r="Y548" i="6" s="1"/>
  <c r="X548" i="6" a="1"/>
  <c r="X548" i="6" s="1"/>
  <c r="W548" i="6" a="1"/>
  <c r="W548" i="6" s="1"/>
  <c r="V548" i="6" a="1"/>
  <c r="V548" i="6" s="1"/>
  <c r="U548" i="6"/>
  <c r="U548" i="6" a="1"/>
  <c r="T548" i="6" a="1"/>
  <c r="T548" i="6" s="1"/>
  <c r="S548" i="6" a="1"/>
  <c r="S548" i="6" s="1"/>
  <c r="R548" i="6" a="1"/>
  <c r="R548" i="6" s="1"/>
  <c r="Q548" i="6" a="1"/>
  <c r="Q548" i="6" s="1"/>
  <c r="P548" i="6" a="1"/>
  <c r="P548" i="6" s="1"/>
  <c r="O548" i="6" a="1"/>
  <c r="O548" i="6" s="1"/>
  <c r="N548" i="6" a="1"/>
  <c r="N548" i="6" s="1"/>
  <c r="M548" i="6"/>
  <c r="M548" i="6" a="1"/>
  <c r="L548" i="6" a="1"/>
  <c r="L548" i="6" s="1"/>
  <c r="K548" i="6" a="1"/>
  <c r="K548" i="6" s="1"/>
  <c r="AI547" i="6" a="1"/>
  <c r="AI547" i="6" s="1"/>
  <c r="AH547" i="6" a="1"/>
  <c r="AH547" i="6" s="1"/>
  <c r="AG547" i="6"/>
  <c r="AG547" i="6" a="1"/>
  <c r="AF547" i="6" a="1"/>
  <c r="AF547" i="6" s="1"/>
  <c r="AE547" i="6" a="1"/>
  <c r="AE547" i="6" s="1"/>
  <c r="AD547" i="6" a="1"/>
  <c r="AD547" i="6" s="1"/>
  <c r="AC547" i="6" a="1"/>
  <c r="AC547" i="6" s="1"/>
  <c r="AB547" i="6" a="1"/>
  <c r="AB547" i="6" s="1"/>
  <c r="AA547" i="6" a="1"/>
  <c r="AA547" i="6" s="1"/>
  <c r="Z547" i="6" a="1"/>
  <c r="Z547" i="6" s="1"/>
  <c r="Y547" i="6"/>
  <c r="Y547" i="6" a="1"/>
  <c r="X547" i="6" a="1"/>
  <c r="X547" i="6" s="1"/>
  <c r="W547" i="6" a="1"/>
  <c r="W547" i="6" s="1"/>
  <c r="V547" i="6" a="1"/>
  <c r="V547" i="6" s="1"/>
  <c r="U547" i="6" a="1"/>
  <c r="U547" i="6" s="1"/>
  <c r="T547" i="6" a="1"/>
  <c r="T547" i="6" s="1"/>
  <c r="S547" i="6" a="1"/>
  <c r="S547" i="6" s="1"/>
  <c r="R547" i="6" a="1"/>
  <c r="R547" i="6" s="1"/>
  <c r="Q547" i="6"/>
  <c r="Q547" i="6" a="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c r="AC546" i="6" a="1"/>
  <c r="AB546" i="6" a="1"/>
  <c r="AB546" i="6" s="1"/>
  <c r="AA546" i="6" a="1"/>
  <c r="AA546" i="6" s="1"/>
  <c r="Z546" i="6" a="1"/>
  <c r="Z546" i="6" s="1"/>
  <c r="Y546" i="6" a="1"/>
  <c r="Y546" i="6" s="1"/>
  <c r="X546" i="6" a="1"/>
  <c r="X546" i="6" s="1"/>
  <c r="W546" i="6" a="1"/>
  <c r="W546" i="6" s="1"/>
  <c r="V546" i="6" a="1"/>
  <c r="V546" i="6" s="1"/>
  <c r="U546" i="6"/>
  <c r="U546" i="6" a="1"/>
  <c r="T546" i="6" a="1"/>
  <c r="T546" i="6" s="1"/>
  <c r="S546" i="6" a="1"/>
  <c r="S546" i="6" s="1"/>
  <c r="R546" i="6" a="1"/>
  <c r="R546" i="6" s="1"/>
  <c r="Q546" i="6" a="1"/>
  <c r="Q546" i="6" s="1"/>
  <c r="P546" i="6" a="1"/>
  <c r="P546" i="6" s="1"/>
  <c r="O546" i="6" a="1"/>
  <c r="O546" i="6" s="1"/>
  <c r="N546" i="6" a="1"/>
  <c r="N546" i="6" s="1"/>
  <c r="M546" i="6"/>
  <c r="M546" i="6" a="1"/>
  <c r="L546" i="6" a="1"/>
  <c r="L546" i="6" s="1"/>
  <c r="K546" i="6" a="1"/>
  <c r="K546" i="6" s="1"/>
  <c r="AI545" i="6" a="1"/>
  <c r="AI545" i="6" s="1"/>
  <c r="AH545" i="6" a="1"/>
  <c r="AH545" i="6" s="1"/>
  <c r="AG545" i="6"/>
  <c r="AG545" i="6" a="1"/>
  <c r="AF545" i="6" a="1"/>
  <c r="AF545" i="6" s="1"/>
  <c r="AE545" i="6" a="1"/>
  <c r="AE545" i="6" s="1"/>
  <c r="AD545" i="6" a="1"/>
  <c r="AD545" i="6" s="1"/>
  <c r="AC545" i="6" a="1"/>
  <c r="AC545" i="6" s="1"/>
  <c r="AB545" i="6" a="1"/>
  <c r="AB545" i="6" s="1"/>
  <c r="AA545" i="6" a="1"/>
  <c r="AA545" i="6" s="1"/>
  <c r="Z545" i="6" a="1"/>
  <c r="Z545" i="6" s="1"/>
  <c r="Y545" i="6"/>
  <c r="Y545" i="6" a="1"/>
  <c r="X545" i="6" a="1"/>
  <c r="X545" i="6" s="1"/>
  <c r="W545" i="6" a="1"/>
  <c r="W545" i="6" s="1"/>
  <c r="V545" i="6" a="1"/>
  <c r="V545" i="6" s="1"/>
  <c r="U545" i="6" a="1"/>
  <c r="U545" i="6" s="1"/>
  <c r="T545" i="6" a="1"/>
  <c r="T545" i="6" s="1"/>
  <c r="S545" i="6" a="1"/>
  <c r="S545" i="6" s="1"/>
  <c r="R545" i="6" a="1"/>
  <c r="R545" i="6" s="1"/>
  <c r="Q545" i="6"/>
  <c r="Q545" i="6" a="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c r="AC544" i="6" a="1"/>
  <c r="AB544" i="6" a="1"/>
  <c r="AB544" i="6" s="1"/>
  <c r="AA544" i="6" a="1"/>
  <c r="AA544" i="6" s="1"/>
  <c r="Z544" i="6" a="1"/>
  <c r="Z544" i="6" s="1"/>
  <c r="Y544" i="6" a="1"/>
  <c r="Y544" i="6" s="1"/>
  <c r="X544" i="6" a="1"/>
  <c r="X544" i="6" s="1"/>
  <c r="W544" i="6" a="1"/>
  <c r="W544" i="6" s="1"/>
  <c r="V544" i="6" a="1"/>
  <c r="V544" i="6" s="1"/>
  <c r="U544" i="6"/>
  <c r="U544" i="6" a="1"/>
  <c r="T544" i="6" a="1"/>
  <c r="T544" i="6" s="1"/>
  <c r="S544" i="6" a="1"/>
  <c r="S544" i="6" s="1"/>
  <c r="R544" i="6" a="1"/>
  <c r="R544" i="6" s="1"/>
  <c r="Q544" i="6" a="1"/>
  <c r="Q544" i="6" s="1"/>
  <c r="P544" i="6" a="1"/>
  <c r="P544" i="6" s="1"/>
  <c r="O544" i="6" a="1"/>
  <c r="O544" i="6" s="1"/>
  <c r="N544" i="6" a="1"/>
  <c r="N544" i="6" s="1"/>
  <c r="M544" i="6"/>
  <c r="M544" i="6" a="1"/>
  <c r="L544" i="6" a="1"/>
  <c r="L544" i="6" s="1"/>
  <c r="K544" i="6" a="1"/>
  <c r="K544" i="6" s="1"/>
  <c r="AI543" i="6" a="1"/>
  <c r="AI543" i="6" s="1"/>
  <c r="AH543" i="6" a="1"/>
  <c r="AH543" i="6" s="1"/>
  <c r="AG543" i="6"/>
  <c r="AG543" i="6" a="1"/>
  <c r="AF543" i="6" a="1"/>
  <c r="AF543" i="6" s="1"/>
  <c r="AE543" i="6" a="1"/>
  <c r="AE543" i="6" s="1"/>
  <c r="AD543" i="6" a="1"/>
  <c r="AD543" i="6" s="1"/>
  <c r="AC543" i="6" a="1"/>
  <c r="AC543" i="6" s="1"/>
  <c r="AB543" i="6" a="1"/>
  <c r="AB543" i="6" s="1"/>
  <c r="AA543" i="6" a="1"/>
  <c r="AA543" i="6" s="1"/>
  <c r="Z543" i="6" a="1"/>
  <c r="Z543" i="6" s="1"/>
  <c r="Y543" i="6"/>
  <c r="Y543" i="6" a="1"/>
  <c r="X543" i="6" a="1"/>
  <c r="X543" i="6" s="1"/>
  <c r="W543" i="6" a="1"/>
  <c r="W543" i="6" s="1"/>
  <c r="V543" i="6" a="1"/>
  <c r="V543" i="6" s="1"/>
  <c r="U543" i="6" a="1"/>
  <c r="U543" i="6" s="1"/>
  <c r="T543" i="6" a="1"/>
  <c r="T543" i="6" s="1"/>
  <c r="S543" i="6" a="1"/>
  <c r="S543" i="6" s="1"/>
  <c r="R543" i="6" a="1"/>
  <c r="R543" i="6" s="1"/>
  <c r="Q543" i="6"/>
  <c r="Q543" i="6" a="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c r="AC542" i="6" a="1"/>
  <c r="AB542" i="6" a="1"/>
  <c r="AB542" i="6" s="1"/>
  <c r="AA542" i="6" a="1"/>
  <c r="AA542" i="6" s="1"/>
  <c r="Z542" i="6" a="1"/>
  <c r="Z542" i="6" s="1"/>
  <c r="Y542" i="6" a="1"/>
  <c r="Y542" i="6" s="1"/>
  <c r="X542" i="6" a="1"/>
  <c r="X542" i="6" s="1"/>
  <c r="W542" i="6" a="1"/>
  <c r="W542" i="6" s="1"/>
  <c r="V542" i="6" a="1"/>
  <c r="V542" i="6" s="1"/>
  <c r="U542" i="6"/>
  <c r="U542" i="6" a="1"/>
  <c r="T542" i="6" a="1"/>
  <c r="T542" i="6" s="1"/>
  <c r="S542" i="6" a="1"/>
  <c r="S542" i="6" s="1"/>
  <c r="R542" i="6" a="1"/>
  <c r="R542" i="6" s="1"/>
  <c r="Q542" i="6" a="1"/>
  <c r="Q542" i="6" s="1"/>
  <c r="P542" i="6" a="1"/>
  <c r="P542" i="6" s="1"/>
  <c r="O542" i="6" a="1"/>
  <c r="O542" i="6" s="1"/>
  <c r="N542" i="6" a="1"/>
  <c r="N542" i="6" s="1"/>
  <c r="M542" i="6"/>
  <c r="M542" i="6" a="1"/>
  <c r="L542" i="6" a="1"/>
  <c r="L542" i="6" s="1"/>
  <c r="K542" i="6" a="1"/>
  <c r="K542" i="6" s="1"/>
  <c r="AI541" i="6" a="1"/>
  <c r="AI541" i="6" s="1"/>
  <c r="AH541" i="6" a="1"/>
  <c r="AH541" i="6" s="1"/>
  <c r="AG541" i="6"/>
  <c r="AG541" i="6" a="1"/>
  <c r="AF541" i="6" a="1"/>
  <c r="AF541" i="6" s="1"/>
  <c r="AE541" i="6" a="1"/>
  <c r="AE541" i="6" s="1"/>
  <c r="AD541" i="6" a="1"/>
  <c r="AD541" i="6" s="1"/>
  <c r="AC541" i="6" a="1"/>
  <c r="AC541" i="6" s="1"/>
  <c r="AB541" i="6" a="1"/>
  <c r="AB541" i="6" s="1"/>
  <c r="AA541" i="6" a="1"/>
  <c r="AA541" i="6" s="1"/>
  <c r="Z541" i="6" a="1"/>
  <c r="Z541" i="6" s="1"/>
  <c r="Y541" i="6"/>
  <c r="Y541" i="6" a="1"/>
  <c r="X541" i="6" a="1"/>
  <c r="X541" i="6" s="1"/>
  <c r="W541" i="6" a="1"/>
  <c r="W541" i="6" s="1"/>
  <c r="V541" i="6" a="1"/>
  <c r="V541" i="6" s="1"/>
  <c r="U541" i="6" a="1"/>
  <c r="U541" i="6" s="1"/>
  <c r="T541" i="6" a="1"/>
  <c r="T541" i="6" s="1"/>
  <c r="S541" i="6" a="1"/>
  <c r="S541" i="6" s="1"/>
  <c r="R541" i="6" a="1"/>
  <c r="R541" i="6" s="1"/>
  <c r="Q541" i="6"/>
  <c r="Q541" i="6" a="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c r="AC540" i="6" a="1"/>
  <c r="AB540" i="6" a="1"/>
  <c r="AB540" i="6" s="1"/>
  <c r="AA540" i="6" a="1"/>
  <c r="AA540" i="6" s="1"/>
  <c r="Z540" i="6" a="1"/>
  <c r="Z540" i="6" s="1"/>
  <c r="Y540" i="6" a="1"/>
  <c r="Y540" i="6" s="1"/>
  <c r="X540" i="6" a="1"/>
  <c r="X540" i="6" s="1"/>
  <c r="W540" i="6" a="1"/>
  <c r="W540" i="6" s="1"/>
  <c r="V540" i="6" a="1"/>
  <c r="V540" i="6" s="1"/>
  <c r="U540" i="6"/>
  <c r="U540" i="6" a="1"/>
  <c r="T540" i="6" a="1"/>
  <c r="T540" i="6" s="1"/>
  <c r="S540" i="6" a="1"/>
  <c r="S540" i="6" s="1"/>
  <c r="R540" i="6" a="1"/>
  <c r="R540" i="6" s="1"/>
  <c r="Q540" i="6" a="1"/>
  <c r="Q540" i="6" s="1"/>
  <c r="P540" i="6" a="1"/>
  <c r="P540" i="6" s="1"/>
  <c r="O540" i="6" a="1"/>
  <c r="O540" i="6" s="1"/>
  <c r="N540" i="6" a="1"/>
  <c r="N540" i="6" s="1"/>
  <c r="M540" i="6"/>
  <c r="M540" i="6" a="1"/>
  <c r="L540" i="6" a="1"/>
  <c r="L540" i="6" s="1"/>
  <c r="K540" i="6" a="1"/>
  <c r="K540" i="6" s="1"/>
  <c r="AI539" i="6" a="1"/>
  <c r="AI539" i="6" s="1"/>
  <c r="AH539" i="6" a="1"/>
  <c r="AH539" i="6" s="1"/>
  <c r="AG539" i="6"/>
  <c r="AG539" i="6" a="1"/>
  <c r="AF539" i="6" a="1"/>
  <c r="AF539" i="6" s="1"/>
  <c r="AE539" i="6" a="1"/>
  <c r="AE539" i="6" s="1"/>
  <c r="AD539" i="6" a="1"/>
  <c r="AD539" i="6" s="1"/>
  <c r="AC539" i="6" a="1"/>
  <c r="AC539" i="6" s="1"/>
  <c r="AB539" i="6" a="1"/>
  <c r="AB539" i="6" s="1"/>
  <c r="AA539" i="6" a="1"/>
  <c r="AA539" i="6" s="1"/>
  <c r="Z539" i="6" a="1"/>
  <c r="Z539" i="6" s="1"/>
  <c r="Y539" i="6"/>
  <c r="Y539" i="6" a="1"/>
  <c r="X539" i="6" a="1"/>
  <c r="X539" i="6" s="1"/>
  <c r="W539" i="6" a="1"/>
  <c r="W539" i="6" s="1"/>
  <c r="V539" i="6" a="1"/>
  <c r="V539" i="6" s="1"/>
  <c r="U539" i="6" a="1"/>
  <c r="U539" i="6" s="1"/>
  <c r="T539" i="6" a="1"/>
  <c r="T539" i="6" s="1"/>
  <c r="S539" i="6" a="1"/>
  <c r="S539" i="6" s="1"/>
  <c r="R539" i="6" a="1"/>
  <c r="R539" i="6" s="1"/>
  <c r="Q539" i="6"/>
  <c r="Q539" i="6" a="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c r="AC538" i="6" a="1"/>
  <c r="AB538" i="6" a="1"/>
  <c r="AB538" i="6" s="1"/>
  <c r="AA538" i="6" a="1"/>
  <c r="AA538" i="6" s="1"/>
  <c r="Z538" i="6" a="1"/>
  <c r="Z538" i="6" s="1"/>
  <c r="Y538" i="6" a="1"/>
  <c r="Y538" i="6" s="1"/>
  <c r="X538" i="6" a="1"/>
  <c r="X538" i="6" s="1"/>
  <c r="W538" i="6" a="1"/>
  <c r="W538" i="6" s="1"/>
  <c r="V538" i="6" a="1"/>
  <c r="V538" i="6" s="1"/>
  <c r="U538" i="6"/>
  <c r="U538" i="6" a="1"/>
  <c r="T538" i="6" a="1"/>
  <c r="T538" i="6" s="1"/>
  <c r="S538" i="6" a="1"/>
  <c r="S538" i="6" s="1"/>
  <c r="R538" i="6" a="1"/>
  <c r="R538" i="6" s="1"/>
  <c r="Q538" i="6" a="1"/>
  <c r="Q538" i="6" s="1"/>
  <c r="P538" i="6" a="1"/>
  <c r="P538" i="6" s="1"/>
  <c r="O538" i="6" a="1"/>
  <c r="O538" i="6" s="1"/>
  <c r="N538" i="6" a="1"/>
  <c r="N538" i="6" s="1"/>
  <c r="M538" i="6"/>
  <c r="M538" i="6" a="1"/>
  <c r="L538" i="6" a="1"/>
  <c r="L538" i="6" s="1"/>
  <c r="K538" i="6" a="1"/>
  <c r="K538" i="6" s="1"/>
  <c r="AI537" i="6" a="1"/>
  <c r="AI537" i="6" s="1"/>
  <c r="AH537" i="6" a="1"/>
  <c r="AH537" i="6" s="1"/>
  <c r="AG537" i="6"/>
  <c r="AG537" i="6" a="1"/>
  <c r="AF537" i="6" a="1"/>
  <c r="AF537" i="6" s="1"/>
  <c r="AE537" i="6" a="1"/>
  <c r="AE537" i="6" s="1"/>
  <c r="AD537" i="6" a="1"/>
  <c r="AD537" i="6" s="1"/>
  <c r="AC537" i="6" a="1"/>
  <c r="AC537" i="6" s="1"/>
  <c r="AB537" i="6" a="1"/>
  <c r="AB537" i="6" s="1"/>
  <c r="AA537" i="6" a="1"/>
  <c r="AA537" i="6" s="1"/>
  <c r="Z537" i="6" a="1"/>
  <c r="Z537" i="6" s="1"/>
  <c r="Y537" i="6"/>
  <c r="Y537" i="6" a="1"/>
  <c r="X537" i="6" a="1"/>
  <c r="X537" i="6" s="1"/>
  <c r="W537" i="6" a="1"/>
  <c r="W537" i="6" s="1"/>
  <c r="V537" i="6" a="1"/>
  <c r="V537" i="6" s="1"/>
  <c r="U537" i="6" a="1"/>
  <c r="U537" i="6" s="1"/>
  <c r="T537" i="6" a="1"/>
  <c r="T537" i="6" s="1"/>
  <c r="S537" i="6" a="1"/>
  <c r="S537" i="6" s="1"/>
  <c r="R537" i="6" a="1"/>
  <c r="R537" i="6" s="1"/>
  <c r="Q537" i="6"/>
  <c r="Q537" i="6" a="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c r="AC536" i="6" a="1"/>
  <c r="AB536" i="6" a="1"/>
  <c r="AB536" i="6" s="1"/>
  <c r="AA536" i="6" a="1"/>
  <c r="AA536" i="6" s="1"/>
  <c r="Z536" i="6" a="1"/>
  <c r="Z536" i="6" s="1"/>
  <c r="Y536" i="6" a="1"/>
  <c r="Y536" i="6" s="1"/>
  <c r="X536" i="6" a="1"/>
  <c r="X536" i="6" s="1"/>
  <c r="W536" i="6" a="1"/>
  <c r="W536" i="6" s="1"/>
  <c r="V536" i="6" a="1"/>
  <c r="V536" i="6" s="1"/>
  <c r="U536" i="6"/>
  <c r="U536" i="6" a="1"/>
  <c r="T536" i="6" a="1"/>
  <c r="T536" i="6" s="1"/>
  <c r="S536" i="6" a="1"/>
  <c r="S536" i="6" s="1"/>
  <c r="R536" i="6" a="1"/>
  <c r="R536" i="6" s="1"/>
  <c r="Q536" i="6" a="1"/>
  <c r="Q536" i="6" s="1"/>
  <c r="P536" i="6" a="1"/>
  <c r="P536" i="6" s="1"/>
  <c r="O536" i="6" a="1"/>
  <c r="O536" i="6" s="1"/>
  <c r="N536" i="6" a="1"/>
  <c r="N536" i="6" s="1"/>
  <c r="M536" i="6"/>
  <c r="M536" i="6" a="1"/>
  <c r="L536" i="6" a="1"/>
  <c r="L536" i="6" s="1"/>
  <c r="K536" i="6" a="1"/>
  <c r="K536" i="6" s="1"/>
  <c r="AI535" i="6" a="1"/>
  <c r="AI535" i="6" s="1"/>
  <c r="AH535" i="6" a="1"/>
  <c r="AH535" i="6" s="1"/>
  <c r="AG535" i="6"/>
  <c r="AG535" i="6" a="1"/>
  <c r="AF535" i="6" a="1"/>
  <c r="AF535" i="6" s="1"/>
  <c r="AE535" i="6" a="1"/>
  <c r="AE535" i="6" s="1"/>
  <c r="AD535" i="6" a="1"/>
  <c r="AD535" i="6" s="1"/>
  <c r="AC535" i="6" a="1"/>
  <c r="AC535" i="6" s="1"/>
  <c r="AB535" i="6" a="1"/>
  <c r="AB535" i="6" s="1"/>
  <c r="AA535" i="6" a="1"/>
  <c r="AA535" i="6" s="1"/>
  <c r="Z535" i="6" a="1"/>
  <c r="Z535" i="6" s="1"/>
  <c r="Y535" i="6"/>
  <c r="Y535" i="6" a="1"/>
  <c r="X535" i="6" a="1"/>
  <c r="X535" i="6" s="1"/>
  <c r="W535" i="6" a="1"/>
  <c r="W535" i="6" s="1"/>
  <c r="V535" i="6" a="1"/>
  <c r="V535" i="6" s="1"/>
  <c r="U535" i="6" a="1"/>
  <c r="U535" i="6" s="1"/>
  <c r="T535" i="6" a="1"/>
  <c r="T535" i="6" s="1"/>
  <c r="S535" i="6" a="1"/>
  <c r="S535" i="6" s="1"/>
  <c r="R535" i="6" a="1"/>
  <c r="R535" i="6" s="1"/>
  <c r="Q535" i="6"/>
  <c r="Q535" i="6" a="1"/>
  <c r="P535" i="6" a="1"/>
  <c r="P535" i="6" s="1"/>
  <c r="O535" i="6" a="1"/>
  <c r="O535" i="6" s="1"/>
  <c r="N535" i="6" a="1"/>
  <c r="N535" i="6" s="1"/>
  <c r="M535" i="6" a="1"/>
  <c r="M535" i="6" s="1"/>
  <c r="L535" i="6" a="1"/>
  <c r="L535" i="6" s="1"/>
  <c r="K535" i="6" a="1"/>
  <c r="K535" i="6" s="1"/>
  <c r="AI534" i="6" a="1"/>
  <c r="AI534" i="6" s="1"/>
  <c r="AH534" i="6" a="1"/>
  <c r="AH534" i="6" s="1"/>
  <c r="AG534" i="6"/>
  <c r="AG534" i="6" a="1"/>
  <c r="AF534" i="6" a="1"/>
  <c r="AF534" i="6" s="1"/>
  <c r="AE534" i="6" a="1"/>
  <c r="AE534" i="6" s="1"/>
  <c r="AD534" i="6" a="1"/>
  <c r="AD534" i="6" s="1"/>
  <c r="AC534" i="6" a="1"/>
  <c r="AC534" i="6" s="1"/>
  <c r="AB534" i="6" a="1"/>
  <c r="AB534" i="6" s="1"/>
  <c r="AA534" i="6" a="1"/>
  <c r="AA534" i="6" s="1"/>
  <c r="Z534" i="6" a="1"/>
  <c r="Z534" i="6" s="1"/>
  <c r="Y534" i="6"/>
  <c r="Y534" i="6" a="1"/>
  <c r="X534" i="6" a="1"/>
  <c r="X534" i="6" s="1"/>
  <c r="W534" i="6" a="1"/>
  <c r="W534" i="6" s="1"/>
  <c r="V534" i="6" a="1"/>
  <c r="V534" i="6" s="1"/>
  <c r="U534" i="6" a="1"/>
  <c r="U534" i="6" s="1"/>
  <c r="T534" i="6" a="1"/>
  <c r="T534" i="6" s="1"/>
  <c r="S534" i="6" a="1"/>
  <c r="S534" i="6" s="1"/>
  <c r="R534" i="6" a="1"/>
  <c r="R534" i="6" s="1"/>
  <c r="Q534" i="6"/>
  <c r="Q534" i="6" a="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c r="AC533" i="6" a="1"/>
  <c r="AB533" i="6" a="1"/>
  <c r="AB533" i="6" s="1"/>
  <c r="AA533" i="6" a="1"/>
  <c r="AA533" i="6" s="1"/>
  <c r="Z533" i="6" a="1"/>
  <c r="Z533" i="6" s="1"/>
  <c r="Y533" i="6" a="1"/>
  <c r="Y533" i="6" s="1"/>
  <c r="X533" i="6" a="1"/>
  <c r="X533" i="6" s="1"/>
  <c r="W533" i="6" a="1"/>
  <c r="W533" i="6" s="1"/>
  <c r="V533" i="6" a="1"/>
  <c r="V533" i="6" s="1"/>
  <c r="U533" i="6"/>
  <c r="U533" i="6" a="1"/>
  <c r="T533" i="6" a="1"/>
  <c r="T533" i="6" s="1"/>
  <c r="S533" i="6" a="1"/>
  <c r="S533" i="6" s="1"/>
  <c r="R533" i="6" a="1"/>
  <c r="R533" i="6" s="1"/>
  <c r="Q533" i="6" a="1"/>
  <c r="Q533" i="6" s="1"/>
  <c r="P533" i="6" a="1"/>
  <c r="P533" i="6" s="1"/>
  <c r="O533" i="6" a="1"/>
  <c r="O533" i="6" s="1"/>
  <c r="N533" i="6" a="1"/>
  <c r="N533" i="6" s="1"/>
  <c r="M533" i="6"/>
  <c r="M533" i="6" a="1"/>
  <c r="L533" i="6" a="1"/>
  <c r="L533" i="6" s="1"/>
  <c r="K533" i="6" a="1"/>
  <c r="K533" i="6" s="1"/>
  <c r="AI532" i="6" a="1"/>
  <c r="AI532" i="6" s="1"/>
  <c r="AH532" i="6" a="1"/>
  <c r="AH532" i="6" s="1"/>
  <c r="AG532" i="6"/>
  <c r="AG532" i="6" a="1"/>
  <c r="AF532" i="6" a="1"/>
  <c r="AF532" i="6" s="1"/>
  <c r="AE532" i="6" a="1"/>
  <c r="AE532" i="6" s="1"/>
  <c r="AD532" i="6" a="1"/>
  <c r="AD532" i="6" s="1"/>
  <c r="AC532" i="6" a="1"/>
  <c r="AC532" i="6" s="1"/>
  <c r="AB532" i="6" a="1"/>
  <c r="AB532" i="6" s="1"/>
  <c r="AA532" i="6" a="1"/>
  <c r="AA532" i="6" s="1"/>
  <c r="Z532" i="6" a="1"/>
  <c r="Z532" i="6" s="1"/>
  <c r="Y532" i="6"/>
  <c r="Y532" i="6" a="1"/>
  <c r="X532" i="6" a="1"/>
  <c r="X532" i="6" s="1"/>
  <c r="W532" i="6" a="1"/>
  <c r="W532" i="6" s="1"/>
  <c r="V532" i="6" a="1"/>
  <c r="V532" i="6" s="1"/>
  <c r="U532" i="6" a="1"/>
  <c r="U532" i="6" s="1"/>
  <c r="T532" i="6" a="1"/>
  <c r="T532" i="6" s="1"/>
  <c r="S532" i="6" a="1"/>
  <c r="S532" i="6" s="1"/>
  <c r="R532" i="6" a="1"/>
  <c r="R532" i="6" s="1"/>
  <c r="Q532" i="6"/>
  <c r="Q532" i="6" a="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c r="AC531" i="6" a="1"/>
  <c r="AB531" i="6" a="1"/>
  <c r="AB531" i="6" s="1"/>
  <c r="AA531" i="6" a="1"/>
  <c r="AA531" i="6" s="1"/>
  <c r="Z531" i="6" a="1"/>
  <c r="Z531" i="6" s="1"/>
  <c r="Y531" i="6" a="1"/>
  <c r="Y531" i="6" s="1"/>
  <c r="X531" i="6" a="1"/>
  <c r="X531" i="6" s="1"/>
  <c r="W531" i="6" a="1"/>
  <c r="W531" i="6" s="1"/>
  <c r="V531" i="6" a="1"/>
  <c r="V531" i="6" s="1"/>
  <c r="U531" i="6"/>
  <c r="U531" i="6" a="1"/>
  <c r="T531" i="6" a="1"/>
  <c r="T531" i="6" s="1"/>
  <c r="S531" i="6" a="1"/>
  <c r="S531" i="6" s="1"/>
  <c r="R531" i="6" a="1"/>
  <c r="R531" i="6" s="1"/>
  <c r="Q531" i="6" a="1"/>
  <c r="Q531" i="6" s="1"/>
  <c r="P531" i="6" a="1"/>
  <c r="P531" i="6" s="1"/>
  <c r="O531" i="6" a="1"/>
  <c r="O531" i="6" s="1"/>
  <c r="N531" i="6" a="1"/>
  <c r="N531" i="6" s="1"/>
  <c r="M531" i="6"/>
  <c r="M531" i="6" a="1"/>
  <c r="L531" i="6" a="1"/>
  <c r="L531" i="6" s="1"/>
  <c r="K531" i="6" a="1"/>
  <c r="K531" i="6" s="1"/>
  <c r="AI530" i="6" a="1"/>
  <c r="AI530" i="6" s="1"/>
  <c r="AH530" i="6" a="1"/>
  <c r="AH530" i="6" s="1"/>
  <c r="AG530" i="6"/>
  <c r="AG530" i="6" a="1"/>
  <c r="AF530" i="6" a="1"/>
  <c r="AF530" i="6" s="1"/>
  <c r="AE530" i="6" a="1"/>
  <c r="AE530" i="6" s="1"/>
  <c r="AD530" i="6" a="1"/>
  <c r="AD530" i="6" s="1"/>
  <c r="AC530" i="6" a="1"/>
  <c r="AC530" i="6" s="1"/>
  <c r="AB530" i="6" a="1"/>
  <c r="AB530" i="6" s="1"/>
  <c r="AA530" i="6" a="1"/>
  <c r="AA530" i="6" s="1"/>
  <c r="Z530" i="6" a="1"/>
  <c r="Z530" i="6" s="1"/>
  <c r="Y530" i="6"/>
  <c r="Y530" i="6" a="1"/>
  <c r="X530" i="6" a="1"/>
  <c r="X530" i="6" s="1"/>
  <c r="W530" i="6" a="1"/>
  <c r="W530" i="6" s="1"/>
  <c r="V530" i="6" a="1"/>
  <c r="V530" i="6" s="1"/>
  <c r="U530" i="6" a="1"/>
  <c r="U530" i="6" s="1"/>
  <c r="T530" i="6" a="1"/>
  <c r="T530" i="6" s="1"/>
  <c r="S530" i="6" a="1"/>
  <c r="S530" i="6" s="1"/>
  <c r="R530" i="6" a="1"/>
  <c r="R530" i="6" s="1"/>
  <c r="Q530" i="6"/>
  <c r="Q530" i="6" a="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c r="AC529" i="6" a="1"/>
  <c r="AB529" i="6" a="1"/>
  <c r="AB529" i="6" s="1"/>
  <c r="AA529" i="6" a="1"/>
  <c r="AA529" i="6" s="1"/>
  <c r="Z529" i="6" a="1"/>
  <c r="Z529" i="6" s="1"/>
  <c r="Y529" i="6" a="1"/>
  <c r="Y529" i="6" s="1"/>
  <c r="X529" i="6" a="1"/>
  <c r="X529" i="6" s="1"/>
  <c r="W529" i="6" a="1"/>
  <c r="W529" i="6" s="1"/>
  <c r="V529" i="6" a="1"/>
  <c r="V529" i="6" s="1"/>
  <c r="U529" i="6"/>
  <c r="U529" i="6" a="1"/>
  <c r="T529" i="6" a="1"/>
  <c r="T529" i="6" s="1"/>
  <c r="S529" i="6" a="1"/>
  <c r="S529" i="6" s="1"/>
  <c r="R529" i="6" a="1"/>
  <c r="R529" i="6" s="1"/>
  <c r="Q529" i="6" a="1"/>
  <c r="Q529" i="6" s="1"/>
  <c r="P529" i="6" a="1"/>
  <c r="P529" i="6" s="1"/>
  <c r="O529" i="6" a="1"/>
  <c r="O529" i="6" s="1"/>
  <c r="N529" i="6" a="1"/>
  <c r="N529" i="6" s="1"/>
  <c r="M529" i="6"/>
  <c r="M529" i="6" a="1"/>
  <c r="L529" i="6" a="1"/>
  <c r="L529" i="6" s="1"/>
  <c r="K529" i="6" a="1"/>
  <c r="K529" i="6" s="1"/>
  <c r="AI528" i="6" a="1"/>
  <c r="AI528" i="6" s="1"/>
  <c r="AH528" i="6" a="1"/>
  <c r="AH528" i="6" s="1"/>
  <c r="AG528" i="6"/>
  <c r="AG528" i="6" a="1"/>
  <c r="AF528" i="6" a="1"/>
  <c r="AF528" i="6" s="1"/>
  <c r="AE528" i="6" a="1"/>
  <c r="AE528" i="6" s="1"/>
  <c r="AD528" i="6" a="1"/>
  <c r="AD528" i="6" s="1"/>
  <c r="AC528" i="6" a="1"/>
  <c r="AC528" i="6" s="1"/>
  <c r="AB528" i="6" a="1"/>
  <c r="AB528" i="6" s="1"/>
  <c r="AA528" i="6" a="1"/>
  <c r="AA528" i="6" s="1"/>
  <c r="Z528" i="6" a="1"/>
  <c r="Z528" i="6" s="1"/>
  <c r="Y528" i="6"/>
  <c r="Y528" i="6" a="1"/>
  <c r="X528" i="6" a="1"/>
  <c r="X528" i="6" s="1"/>
  <c r="W528" i="6" a="1"/>
  <c r="W528" i="6" s="1"/>
  <c r="V528" i="6" a="1"/>
  <c r="V528" i="6" s="1"/>
  <c r="U528" i="6" a="1"/>
  <c r="U528" i="6" s="1"/>
  <c r="T528" i="6" a="1"/>
  <c r="T528" i="6" s="1"/>
  <c r="S528" i="6" a="1"/>
  <c r="S528" i="6" s="1"/>
  <c r="R528" i="6" a="1"/>
  <c r="R528" i="6" s="1"/>
  <c r="Q528" i="6"/>
  <c r="Q528" i="6" a="1"/>
  <c r="P528" i="6" a="1"/>
  <c r="P528" i="6" s="1"/>
  <c r="O528" i="6" a="1"/>
  <c r="O528" i="6" s="1"/>
  <c r="N528" i="6" a="1"/>
  <c r="N528" i="6" s="1"/>
  <c r="M528" i="6" a="1"/>
  <c r="M528" i="6" s="1"/>
  <c r="L528" i="6" a="1"/>
  <c r="L528" i="6" s="1"/>
  <c r="K528" i="6" a="1"/>
  <c r="K528" i="6" s="1"/>
  <c r="AI527" i="6" a="1"/>
  <c r="AI527" i="6" s="1"/>
  <c r="AH527" i="6" a="1"/>
  <c r="AH527" i="6" s="1"/>
  <c r="AG527" i="6"/>
  <c r="AG527" i="6" a="1"/>
  <c r="AF527" i="6" a="1"/>
  <c r="AF527" i="6" s="1"/>
  <c r="AE527" i="6" a="1"/>
  <c r="AE527" i="6" s="1"/>
  <c r="AD527" i="6" a="1"/>
  <c r="AD527" i="6" s="1"/>
  <c r="AC527" i="6"/>
  <c r="AC527" i="6" a="1"/>
  <c r="AB527" i="6" a="1"/>
  <c r="AB527" i="6" s="1"/>
  <c r="AA527" i="6" a="1"/>
  <c r="AA527" i="6" s="1"/>
  <c r="Z527" i="6" a="1"/>
  <c r="Z527" i="6" s="1"/>
  <c r="Y527" i="6" a="1"/>
  <c r="Y527" i="6" s="1"/>
  <c r="X527" i="6" a="1"/>
  <c r="X527" i="6" s="1"/>
  <c r="W527" i="6" a="1"/>
  <c r="W527" i="6" s="1"/>
  <c r="V527" i="6" a="1"/>
  <c r="V527" i="6" s="1"/>
  <c r="U527" i="6"/>
  <c r="U527" i="6" a="1"/>
  <c r="T527" i="6" a="1"/>
  <c r="T527" i="6" s="1"/>
  <c r="S527" i="6" a="1"/>
  <c r="S527" i="6" s="1"/>
  <c r="R527" i="6" a="1"/>
  <c r="R527" i="6" s="1"/>
  <c r="Q527" i="6"/>
  <c r="Q527" i="6" a="1"/>
  <c r="P527" i="6" a="1"/>
  <c r="P527" i="6" s="1"/>
  <c r="O527" i="6" a="1"/>
  <c r="O527" i="6" s="1"/>
  <c r="N527" i="6" a="1"/>
  <c r="N527" i="6" s="1"/>
  <c r="M527" i="6"/>
  <c r="M527" i="6" a="1"/>
  <c r="L527" i="6" a="1"/>
  <c r="L527" i="6" s="1"/>
  <c r="K527" i="6" a="1"/>
  <c r="K527" i="6" s="1"/>
  <c r="AI526" i="6" a="1"/>
  <c r="AI526" i="6" s="1"/>
  <c r="AH526" i="6" a="1"/>
  <c r="AH526" i="6" s="1"/>
  <c r="AG526" i="6"/>
  <c r="AG526" i="6" a="1"/>
  <c r="AF526" i="6" a="1"/>
  <c r="AF526" i="6" s="1"/>
  <c r="AE526" i="6" a="1"/>
  <c r="AE526" i="6" s="1"/>
  <c r="AD526" i="6" a="1"/>
  <c r="AD526" i="6" s="1"/>
  <c r="AC526" i="6"/>
  <c r="AC526" i="6" a="1"/>
  <c r="AB526" i="6" a="1"/>
  <c r="AB526" i="6" s="1"/>
  <c r="AA526" i="6" a="1"/>
  <c r="AA526" i="6" s="1"/>
  <c r="Z526" i="6" a="1"/>
  <c r="Z526" i="6" s="1"/>
  <c r="Y526" i="6"/>
  <c r="Y526" i="6" a="1"/>
  <c r="X526" i="6" a="1"/>
  <c r="X526" i="6" s="1"/>
  <c r="W526" i="6" a="1"/>
  <c r="W526" i="6" s="1"/>
  <c r="V526" i="6" a="1"/>
  <c r="V526" i="6" s="1"/>
  <c r="U526" i="6" a="1"/>
  <c r="U526" i="6" s="1"/>
  <c r="T526" i="6" a="1"/>
  <c r="T526" i="6" s="1"/>
  <c r="S526" i="6" a="1"/>
  <c r="S526" i="6" s="1"/>
  <c r="R526" i="6" a="1"/>
  <c r="R526" i="6" s="1"/>
  <c r="Q526" i="6"/>
  <c r="Q526" i="6" a="1"/>
  <c r="P526" i="6" a="1"/>
  <c r="P526" i="6" s="1"/>
  <c r="O526" i="6" a="1"/>
  <c r="O526" i="6" s="1"/>
  <c r="N526" i="6" a="1"/>
  <c r="N526" i="6" s="1"/>
  <c r="M526" i="6"/>
  <c r="M526" i="6" a="1"/>
  <c r="L526" i="6" a="1"/>
  <c r="L526" i="6" s="1"/>
  <c r="K526" i="6" a="1"/>
  <c r="K526" i="6" s="1"/>
  <c r="AI525" i="6" a="1"/>
  <c r="AI525" i="6" s="1"/>
  <c r="AH525" i="6" a="1"/>
  <c r="AH525" i="6" s="1"/>
  <c r="AG525" i="6" a="1"/>
  <c r="AG525" i="6" s="1"/>
  <c r="AF525" i="6" a="1"/>
  <c r="AF525" i="6" s="1"/>
  <c r="AE525" i="6" a="1"/>
  <c r="AE525" i="6" s="1"/>
  <c r="AD525" i="6" a="1"/>
  <c r="AD525" i="6" s="1"/>
  <c r="AC525" i="6"/>
  <c r="AC525" i="6" a="1"/>
  <c r="AB525" i="6" a="1"/>
  <c r="AB525" i="6" s="1"/>
  <c r="AA525" i="6" a="1"/>
  <c r="AA525" i="6" s="1"/>
  <c r="Z525" i="6" a="1"/>
  <c r="Z525" i="6" s="1"/>
  <c r="Y525" i="6"/>
  <c r="Y525" i="6" a="1"/>
  <c r="X525" i="6" a="1"/>
  <c r="X525" i="6" s="1"/>
  <c r="W525" i="6" a="1"/>
  <c r="W525" i="6" s="1"/>
  <c r="V525" i="6" a="1"/>
  <c r="V525" i="6" s="1"/>
  <c r="U525" i="6"/>
  <c r="U525" i="6" a="1"/>
  <c r="T525" i="6" a="1"/>
  <c r="T525" i="6" s="1"/>
  <c r="S525" i="6" a="1"/>
  <c r="S525" i="6" s="1"/>
  <c r="R525" i="6" a="1"/>
  <c r="R525" i="6" s="1"/>
  <c r="Q525" i="6" a="1"/>
  <c r="Q525" i="6" s="1"/>
  <c r="P525" i="6" a="1"/>
  <c r="P525" i="6" s="1"/>
  <c r="O525" i="6" a="1"/>
  <c r="O525" i="6" s="1"/>
  <c r="N525" i="6" a="1"/>
  <c r="N525" i="6" s="1"/>
  <c r="M525" i="6"/>
  <c r="M525" i="6" a="1"/>
  <c r="L525" i="6" a="1"/>
  <c r="L525" i="6" s="1"/>
  <c r="K525" i="6" a="1"/>
  <c r="K525" i="6" s="1"/>
  <c r="AI524" i="6" a="1"/>
  <c r="AI524" i="6" s="1"/>
  <c r="AH524" i="6" a="1"/>
  <c r="AH524" i="6" s="1"/>
  <c r="AG524" i="6"/>
  <c r="AG524" i="6" a="1"/>
  <c r="AF524" i="6" a="1"/>
  <c r="AF524" i="6" s="1"/>
  <c r="AE524" i="6" a="1"/>
  <c r="AE524" i="6" s="1"/>
  <c r="AD524" i="6" a="1"/>
  <c r="AD524" i="6" s="1"/>
  <c r="AC524" i="6" a="1"/>
  <c r="AC524" i="6" s="1"/>
  <c r="AB524" i="6" a="1"/>
  <c r="AB524" i="6" s="1"/>
  <c r="AA524" i="6" a="1"/>
  <c r="AA524" i="6" s="1"/>
  <c r="Z524" i="6" a="1"/>
  <c r="Z524" i="6" s="1"/>
  <c r="Y524" i="6"/>
  <c r="Y524" i="6" a="1"/>
  <c r="X524" i="6" a="1"/>
  <c r="X524" i="6" s="1"/>
  <c r="W524" i="6" a="1"/>
  <c r="W524" i="6" s="1"/>
  <c r="V524" i="6" a="1"/>
  <c r="V524" i="6" s="1"/>
  <c r="U524" i="6"/>
  <c r="U524" i="6" a="1"/>
  <c r="T524" i="6" a="1"/>
  <c r="T524" i="6" s="1"/>
  <c r="S524" i="6" a="1"/>
  <c r="S524" i="6" s="1"/>
  <c r="R524" i="6" a="1"/>
  <c r="R524" i="6" s="1"/>
  <c r="Q524" i="6"/>
  <c r="Q524" i="6" a="1"/>
  <c r="P524" i="6" a="1"/>
  <c r="P524" i="6" s="1"/>
  <c r="O524" i="6" a="1"/>
  <c r="O524" i="6" s="1"/>
  <c r="N524" i="6" a="1"/>
  <c r="N524" i="6" s="1"/>
  <c r="M524" i="6" a="1"/>
  <c r="M524" i="6" s="1"/>
  <c r="L524" i="6" a="1"/>
  <c r="L524" i="6" s="1"/>
  <c r="K524" i="6" a="1"/>
  <c r="K524" i="6" s="1"/>
  <c r="AI523" i="6" a="1"/>
  <c r="AI523" i="6" s="1"/>
  <c r="AH523" i="6" a="1"/>
  <c r="AH523" i="6" s="1"/>
  <c r="AG523" i="6"/>
  <c r="AG523" i="6" a="1"/>
  <c r="AF523" i="6" a="1"/>
  <c r="AF523" i="6" s="1"/>
  <c r="AE523" i="6" a="1"/>
  <c r="AE523" i="6" s="1"/>
  <c r="AD523" i="6" a="1"/>
  <c r="AD523" i="6" s="1"/>
  <c r="AC523" i="6"/>
  <c r="AC523" i="6" a="1"/>
  <c r="AB523" i="6" a="1"/>
  <c r="AB523" i="6" s="1"/>
  <c r="AA523" i="6" a="1"/>
  <c r="AA523" i="6" s="1"/>
  <c r="Z523" i="6" a="1"/>
  <c r="Z523" i="6" s="1"/>
  <c r="Y523" i="6" a="1"/>
  <c r="Y523" i="6" s="1"/>
  <c r="X523" i="6" a="1"/>
  <c r="X523" i="6" s="1"/>
  <c r="W523" i="6" a="1"/>
  <c r="W523" i="6" s="1"/>
  <c r="V523" i="6" a="1"/>
  <c r="V523" i="6" s="1"/>
  <c r="U523" i="6"/>
  <c r="U523" i="6" a="1"/>
  <c r="T523" i="6" a="1"/>
  <c r="T523" i="6" s="1"/>
  <c r="S523" i="6" a="1"/>
  <c r="S523" i="6" s="1"/>
  <c r="R523" i="6" a="1"/>
  <c r="R523" i="6" s="1"/>
  <c r="Q523" i="6"/>
  <c r="Q523" i="6" a="1"/>
  <c r="P523" i="6" a="1"/>
  <c r="P523" i="6" s="1"/>
  <c r="O523" i="6" a="1"/>
  <c r="O523" i="6" s="1"/>
  <c r="N523" i="6" a="1"/>
  <c r="N523" i="6" s="1"/>
  <c r="M523" i="6"/>
  <c r="M523" i="6" a="1"/>
  <c r="L523" i="6" a="1"/>
  <c r="L523" i="6" s="1"/>
  <c r="K523" i="6" a="1"/>
  <c r="K523" i="6" s="1"/>
  <c r="AI522" i="6" a="1"/>
  <c r="AI522" i="6" s="1"/>
  <c r="AH522" i="6" a="1"/>
  <c r="AH522" i="6" s="1"/>
  <c r="AG522" i="6"/>
  <c r="AG522" i="6" a="1"/>
  <c r="AF522" i="6" a="1"/>
  <c r="AF522" i="6" s="1"/>
  <c r="AE522" i="6" a="1"/>
  <c r="AE522" i="6" s="1"/>
  <c r="AD522" i="6" a="1"/>
  <c r="AD522" i="6" s="1"/>
  <c r="AC522" i="6"/>
  <c r="AC522" i="6" a="1"/>
  <c r="AB522" i="6" a="1"/>
  <c r="AB522" i="6" s="1"/>
  <c r="AA522" i="6" a="1"/>
  <c r="AA522" i="6" s="1"/>
  <c r="Z522" i="6" a="1"/>
  <c r="Z522" i="6" s="1"/>
  <c r="Y522" i="6"/>
  <c r="Y522" i="6" a="1"/>
  <c r="X522" i="6" a="1"/>
  <c r="X522" i="6" s="1"/>
  <c r="W522" i="6" a="1"/>
  <c r="W522" i="6" s="1"/>
  <c r="V522" i="6" a="1"/>
  <c r="V522" i="6" s="1"/>
  <c r="U522" i="6" a="1"/>
  <c r="U522" i="6" s="1"/>
  <c r="T522" i="6" a="1"/>
  <c r="T522" i="6" s="1"/>
  <c r="S522" i="6" a="1"/>
  <c r="S522" i="6" s="1"/>
  <c r="R522" i="6" a="1"/>
  <c r="R522" i="6" s="1"/>
  <c r="Q522" i="6"/>
  <c r="Q522" i="6" a="1"/>
  <c r="P522" i="6" a="1"/>
  <c r="P522" i="6" s="1"/>
  <c r="O522" i="6" a="1"/>
  <c r="O522" i="6" s="1"/>
  <c r="N522" i="6" a="1"/>
  <c r="N522" i="6" s="1"/>
  <c r="M522" i="6"/>
  <c r="M522" i="6" a="1"/>
  <c r="L522" i="6" a="1"/>
  <c r="L522" i="6" s="1"/>
  <c r="K522" i="6" a="1"/>
  <c r="K522" i="6" s="1"/>
  <c r="AI521" i="6" a="1"/>
  <c r="AI521" i="6" s="1"/>
  <c r="AH521" i="6" a="1"/>
  <c r="AH521" i="6" s="1"/>
  <c r="AG521" i="6" a="1"/>
  <c r="AG521" i="6" s="1"/>
  <c r="AF521" i="6" a="1"/>
  <c r="AF521" i="6" s="1"/>
  <c r="AE521" i="6" a="1"/>
  <c r="AE521" i="6" s="1"/>
  <c r="AD521" i="6" a="1"/>
  <c r="AD521" i="6" s="1"/>
  <c r="AC521" i="6"/>
  <c r="AC521" i="6" a="1"/>
  <c r="AB521" i="6" a="1"/>
  <c r="AB521" i="6" s="1"/>
  <c r="AA521" i="6" a="1"/>
  <c r="AA521" i="6" s="1"/>
  <c r="Z521" i="6" a="1"/>
  <c r="Z521" i="6" s="1"/>
  <c r="Y521" i="6"/>
  <c r="Y521" i="6" a="1"/>
  <c r="X521" i="6" a="1"/>
  <c r="X521" i="6" s="1"/>
  <c r="W521" i="6" a="1"/>
  <c r="W521" i="6" s="1"/>
  <c r="V521" i="6" a="1"/>
  <c r="V521" i="6" s="1"/>
  <c r="U521" i="6"/>
  <c r="U521" i="6" a="1"/>
  <c r="T521" i="6" a="1"/>
  <c r="T521" i="6" s="1"/>
  <c r="S521" i="6" a="1"/>
  <c r="S521" i="6" s="1"/>
  <c r="R521" i="6" a="1"/>
  <c r="R521" i="6" s="1"/>
  <c r="Q521" i="6" a="1"/>
  <c r="Q521" i="6" s="1"/>
  <c r="P521" i="6" a="1"/>
  <c r="P521" i="6" s="1"/>
  <c r="O521" i="6" a="1"/>
  <c r="O521" i="6" s="1"/>
  <c r="N521" i="6" a="1"/>
  <c r="N521" i="6" s="1"/>
  <c r="M521" i="6"/>
  <c r="M521" i="6" a="1"/>
  <c r="L521" i="6" a="1"/>
  <c r="L521" i="6" s="1"/>
  <c r="K521" i="6" a="1"/>
  <c r="K521" i="6" s="1"/>
  <c r="AI520" i="6" a="1"/>
  <c r="AI520" i="6" s="1"/>
  <c r="AH520" i="6" a="1"/>
  <c r="AH520" i="6" s="1"/>
  <c r="AG520" i="6"/>
  <c r="AG520" i="6" a="1"/>
  <c r="AF520" i="6" a="1"/>
  <c r="AF520" i="6" s="1"/>
  <c r="AE520" i="6" a="1"/>
  <c r="AE520" i="6" s="1"/>
  <c r="AD520" i="6" a="1"/>
  <c r="AD520" i="6" s="1"/>
  <c r="AC520" i="6" a="1"/>
  <c r="AC520" i="6" s="1"/>
  <c r="AB520" i="6" a="1"/>
  <c r="AB520" i="6" s="1"/>
  <c r="AA520" i="6" a="1"/>
  <c r="AA520" i="6" s="1"/>
  <c r="Z520" i="6" a="1"/>
  <c r="Z520" i="6" s="1"/>
  <c r="Y520" i="6"/>
  <c r="Y520" i="6" a="1"/>
  <c r="X520" i="6" a="1"/>
  <c r="X520" i="6" s="1"/>
  <c r="W520" i="6" a="1"/>
  <c r="W520" i="6" s="1"/>
  <c r="V520" i="6" a="1"/>
  <c r="V520" i="6" s="1"/>
  <c r="U520" i="6"/>
  <c r="U520" i="6" a="1"/>
  <c r="T520" i="6" a="1"/>
  <c r="T520" i="6" s="1"/>
  <c r="S520" i="6" a="1"/>
  <c r="S520" i="6" s="1"/>
  <c r="R520" i="6" a="1"/>
  <c r="R520" i="6" s="1"/>
  <c r="Q520" i="6"/>
  <c r="Q520" i="6" a="1"/>
  <c r="P520" i="6" a="1"/>
  <c r="P520" i="6" s="1"/>
  <c r="O520" i="6" a="1"/>
  <c r="O520" i="6" s="1"/>
  <c r="N520" i="6" a="1"/>
  <c r="N520" i="6" s="1"/>
  <c r="M520" i="6" a="1"/>
  <c r="M520" i="6" s="1"/>
  <c r="L520" i="6" a="1"/>
  <c r="L520" i="6" s="1"/>
  <c r="K520" i="6" a="1"/>
  <c r="K520" i="6" s="1"/>
  <c r="AI519" i="6" a="1"/>
  <c r="AI519" i="6" s="1"/>
  <c r="AH519" i="6" a="1"/>
  <c r="AH519" i="6" s="1"/>
  <c r="AG519" i="6"/>
  <c r="AG519" i="6" a="1"/>
  <c r="AF519" i="6" a="1"/>
  <c r="AF519" i="6" s="1"/>
  <c r="AE519" i="6" a="1"/>
  <c r="AE519" i="6" s="1"/>
  <c r="AD519" i="6" a="1"/>
  <c r="AD519" i="6" s="1"/>
  <c r="AC519" i="6"/>
  <c r="AC519" i="6" a="1"/>
  <c r="AB519" i="6" a="1"/>
  <c r="AB519" i="6" s="1"/>
  <c r="AA519" i="6" a="1"/>
  <c r="AA519" i="6" s="1"/>
  <c r="Z519" i="6" a="1"/>
  <c r="Z519" i="6" s="1"/>
  <c r="Y519" i="6" a="1"/>
  <c r="Y519" i="6" s="1"/>
  <c r="X519" i="6" a="1"/>
  <c r="X519" i="6" s="1"/>
  <c r="W519" i="6" a="1"/>
  <c r="W519" i="6" s="1"/>
  <c r="V519" i="6" a="1"/>
  <c r="V519" i="6" s="1"/>
  <c r="U519" i="6"/>
  <c r="U519" i="6" a="1"/>
  <c r="T519" i="6" a="1"/>
  <c r="T519" i="6" s="1"/>
  <c r="S519" i="6" a="1"/>
  <c r="S519" i="6" s="1"/>
  <c r="R519" i="6" a="1"/>
  <c r="R519" i="6" s="1"/>
  <c r="Q519" i="6"/>
  <c r="Q519" i="6" a="1"/>
  <c r="P519" i="6" a="1"/>
  <c r="P519" i="6" s="1"/>
  <c r="O519" i="6" a="1"/>
  <c r="O519" i="6" s="1"/>
  <c r="N519" i="6" a="1"/>
  <c r="N519" i="6" s="1"/>
  <c r="M519" i="6"/>
  <c r="M519" i="6" a="1"/>
  <c r="L519" i="6" a="1"/>
  <c r="L519" i="6" s="1"/>
  <c r="K519" i="6" a="1"/>
  <c r="K519" i="6" s="1"/>
  <c r="AI518" i="6" a="1"/>
  <c r="AI518" i="6" s="1"/>
  <c r="AH518" i="6" a="1"/>
  <c r="AH518" i="6" s="1"/>
  <c r="AG518" i="6"/>
  <c r="AG518" i="6" a="1"/>
  <c r="AF518" i="6" a="1"/>
  <c r="AF518" i="6" s="1"/>
  <c r="AE518" i="6" a="1"/>
  <c r="AE518" i="6" s="1"/>
  <c r="AD518" i="6" a="1"/>
  <c r="AD518" i="6" s="1"/>
  <c r="AC518" i="6"/>
  <c r="AC518" i="6" a="1"/>
  <c r="AB518" i="6" a="1"/>
  <c r="AB518" i="6" s="1"/>
  <c r="AA518" i="6" a="1"/>
  <c r="AA518" i="6" s="1"/>
  <c r="Z518" i="6" a="1"/>
  <c r="Z518" i="6" s="1"/>
  <c r="Y518" i="6"/>
  <c r="Y518" i="6" a="1"/>
  <c r="X518" i="6" a="1"/>
  <c r="X518" i="6" s="1"/>
  <c r="W518" i="6" a="1"/>
  <c r="W518" i="6" s="1"/>
  <c r="V518" i="6" a="1"/>
  <c r="V518" i="6" s="1"/>
  <c r="U518" i="6" a="1"/>
  <c r="U518" i="6" s="1"/>
  <c r="T518" i="6" a="1"/>
  <c r="T518" i="6" s="1"/>
  <c r="S518" i="6" a="1"/>
  <c r="S518" i="6" s="1"/>
  <c r="R518" i="6" a="1"/>
  <c r="R518" i="6" s="1"/>
  <c r="Q518" i="6"/>
  <c r="Q518" i="6" a="1"/>
  <c r="P518" i="6" a="1"/>
  <c r="P518" i="6" s="1"/>
  <c r="O518" i="6" a="1"/>
  <c r="O518" i="6" s="1"/>
  <c r="N518" i="6" a="1"/>
  <c r="N518" i="6" s="1"/>
  <c r="M518" i="6"/>
  <c r="M518" i="6" a="1"/>
  <c r="L518" i="6" a="1"/>
  <c r="L518" i="6" s="1"/>
  <c r="K518" i="6" a="1"/>
  <c r="K518" i="6" s="1"/>
  <c r="AI517" i="6" a="1"/>
  <c r="AI517" i="6" s="1"/>
  <c r="AH517" i="6" a="1"/>
  <c r="AH517" i="6" s="1"/>
  <c r="AG517" i="6" a="1"/>
  <c r="AG517" i="6" s="1"/>
  <c r="AF517" i="6" a="1"/>
  <c r="AF517" i="6" s="1"/>
  <c r="AE517" i="6" a="1"/>
  <c r="AE517" i="6" s="1"/>
  <c r="AD517" i="6" a="1"/>
  <c r="AD517" i="6" s="1"/>
  <c r="AC517" i="6"/>
  <c r="AC517" i="6" a="1"/>
  <c r="AB517" i="6" a="1"/>
  <c r="AB517" i="6" s="1"/>
  <c r="AA517" i="6" a="1"/>
  <c r="AA517" i="6" s="1"/>
  <c r="Z517" i="6" a="1"/>
  <c r="Z517" i="6" s="1"/>
  <c r="Y517" i="6"/>
  <c r="Y517" i="6" a="1"/>
  <c r="X517" i="6" a="1"/>
  <c r="X517" i="6" s="1"/>
  <c r="W517" i="6" a="1"/>
  <c r="W517" i="6" s="1"/>
  <c r="V517" i="6" a="1"/>
  <c r="V517" i="6" s="1"/>
  <c r="U517" i="6"/>
  <c r="U517" i="6" a="1"/>
  <c r="T517" i="6" a="1"/>
  <c r="T517" i="6" s="1"/>
  <c r="S517" i="6" a="1"/>
  <c r="S517" i="6" s="1"/>
  <c r="R517" i="6" a="1"/>
  <c r="R517" i="6" s="1"/>
  <c r="Q517" i="6" a="1"/>
  <c r="Q517" i="6" s="1"/>
  <c r="P517" i="6" a="1"/>
  <c r="P517" i="6" s="1"/>
  <c r="O517" i="6" a="1"/>
  <c r="O517" i="6" s="1"/>
  <c r="N517" i="6" a="1"/>
  <c r="N517" i="6" s="1"/>
  <c r="M517" i="6"/>
  <c r="M517" i="6" a="1"/>
  <c r="L517" i="6" a="1"/>
  <c r="L517" i="6" s="1"/>
  <c r="K517" i="6" a="1"/>
  <c r="K517" i="6" s="1"/>
  <c r="AI516" i="6" a="1"/>
  <c r="AI516" i="6" s="1"/>
  <c r="AH516" i="6" a="1"/>
  <c r="AH516" i="6" s="1"/>
  <c r="AG516" i="6"/>
  <c r="AG516" i="6" a="1"/>
  <c r="AF516" i="6" a="1"/>
  <c r="AF516" i="6" s="1"/>
  <c r="AE516" i="6" a="1"/>
  <c r="AE516" i="6" s="1"/>
  <c r="AD516" i="6" a="1"/>
  <c r="AD516" i="6" s="1"/>
  <c r="AC516" i="6" a="1"/>
  <c r="AC516" i="6" s="1"/>
  <c r="AB516" i="6" a="1"/>
  <c r="AB516" i="6" s="1"/>
  <c r="AA516" i="6" a="1"/>
  <c r="AA516" i="6" s="1"/>
  <c r="Z516" i="6" a="1"/>
  <c r="Z516" i="6" s="1"/>
  <c r="Y516" i="6"/>
  <c r="Y516" i="6" a="1"/>
  <c r="X516" i="6" a="1"/>
  <c r="X516" i="6" s="1"/>
  <c r="W516" i="6" a="1"/>
  <c r="W516" i="6" s="1"/>
  <c r="V516" i="6" a="1"/>
  <c r="V516" i="6" s="1"/>
  <c r="U516" i="6"/>
  <c r="U516" i="6" a="1"/>
  <c r="T516" i="6" a="1"/>
  <c r="T516" i="6" s="1"/>
  <c r="S516" i="6" a="1"/>
  <c r="S516" i="6" s="1"/>
  <c r="R516" i="6" a="1"/>
  <c r="R516" i="6" s="1"/>
  <c r="Q516" i="6"/>
  <c r="Q516" i="6" a="1"/>
  <c r="P516" i="6" a="1"/>
  <c r="P516" i="6" s="1"/>
  <c r="O516" i="6" a="1"/>
  <c r="O516" i="6" s="1"/>
  <c r="N516" i="6" a="1"/>
  <c r="N516" i="6" s="1"/>
  <c r="M516" i="6" a="1"/>
  <c r="M516" i="6" s="1"/>
  <c r="L516" i="6" a="1"/>
  <c r="L516" i="6" s="1"/>
  <c r="K516" i="6" a="1"/>
  <c r="K516" i="6" s="1"/>
  <c r="AI515" i="6" a="1"/>
  <c r="AI515" i="6" s="1"/>
  <c r="AH515" i="6" a="1"/>
  <c r="AH515" i="6" s="1"/>
  <c r="AG515" i="6"/>
  <c r="AG515" i="6" a="1"/>
  <c r="AF515" i="6" a="1"/>
  <c r="AF515" i="6" s="1"/>
  <c r="AE515" i="6" a="1"/>
  <c r="AE515" i="6" s="1"/>
  <c r="AD515" i="6" a="1"/>
  <c r="AD515" i="6" s="1"/>
  <c r="AC515" i="6"/>
  <c r="AC515" i="6" a="1"/>
  <c r="AB515" i="6" a="1"/>
  <c r="AB515" i="6" s="1"/>
  <c r="AA515" i="6" a="1"/>
  <c r="AA515" i="6" s="1"/>
  <c r="Z515" i="6" a="1"/>
  <c r="Z515" i="6" s="1"/>
  <c r="Y515" i="6" a="1"/>
  <c r="Y515" i="6" s="1"/>
  <c r="X515" i="6" a="1"/>
  <c r="X515" i="6" s="1"/>
  <c r="W515" i="6" a="1"/>
  <c r="W515" i="6" s="1"/>
  <c r="V515" i="6" a="1"/>
  <c r="V515" i="6" s="1"/>
  <c r="U515" i="6"/>
  <c r="U515" i="6" a="1"/>
  <c r="T515" i="6" a="1"/>
  <c r="T515" i="6" s="1"/>
  <c r="S515" i="6" a="1"/>
  <c r="S515" i="6" s="1"/>
  <c r="R515" i="6" a="1"/>
  <c r="R515" i="6" s="1"/>
  <c r="Q515" i="6"/>
  <c r="Q515" i="6" a="1"/>
  <c r="P515" i="6" a="1"/>
  <c r="P515" i="6" s="1"/>
  <c r="O515" i="6" a="1"/>
  <c r="O515" i="6" s="1"/>
  <c r="N515" i="6" a="1"/>
  <c r="N515" i="6" s="1"/>
  <c r="M515" i="6"/>
  <c r="M515" i="6" a="1"/>
  <c r="L515" i="6" a="1"/>
  <c r="L515" i="6" s="1"/>
  <c r="K515" i="6" a="1"/>
  <c r="K515" i="6" s="1"/>
  <c r="AI514" i="6" a="1"/>
  <c r="AI514" i="6" s="1"/>
  <c r="AH514" i="6" a="1"/>
  <c r="AH514" i="6" s="1"/>
  <c r="AG514" i="6"/>
  <c r="AG514" i="6" a="1"/>
  <c r="AF514" i="6" a="1"/>
  <c r="AF514" i="6" s="1"/>
  <c r="AE514" i="6" a="1"/>
  <c r="AE514" i="6" s="1"/>
  <c r="AD514" i="6" a="1"/>
  <c r="AD514" i="6" s="1"/>
  <c r="AC514" i="6"/>
  <c r="AC514" i="6" a="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c r="Q514" i="6" a="1"/>
  <c r="P514" i="6" a="1"/>
  <c r="P514" i="6" s="1"/>
  <c r="O514" i="6" a="1"/>
  <c r="O514" i="6" s="1"/>
  <c r="N514" i="6" a="1"/>
  <c r="N514" i="6" s="1"/>
  <c r="M514" i="6"/>
  <c r="M514" i="6" a="1"/>
  <c r="L514" i="6" a="1"/>
  <c r="L514" i="6" s="1"/>
  <c r="K514" i="6" a="1"/>
  <c r="K514" i="6" s="1"/>
  <c r="AI513" i="6" a="1"/>
  <c r="AI513" i="6" s="1"/>
  <c r="AH513" i="6" a="1"/>
  <c r="AH513" i="6" s="1"/>
  <c r="AG513" i="6" a="1"/>
  <c r="AG513" i="6" s="1"/>
  <c r="AF513" i="6" a="1"/>
  <c r="AF513" i="6" s="1"/>
  <c r="AE513" i="6" a="1"/>
  <c r="AE513" i="6" s="1"/>
  <c r="AD513" i="6" a="1"/>
  <c r="AD513" i="6" s="1"/>
  <c r="AC513" i="6"/>
  <c r="AC513" i="6" a="1"/>
  <c r="AB513" i="6" a="1"/>
  <c r="AB513" i="6" s="1"/>
  <c r="AA513" i="6" a="1"/>
  <c r="AA513" i="6" s="1"/>
  <c r="Z513" i="6" a="1"/>
  <c r="Z513" i="6" s="1"/>
  <c r="Y513" i="6"/>
  <c r="Y513" i="6" a="1"/>
  <c r="X513" i="6" a="1"/>
  <c r="X513" i="6" s="1"/>
  <c r="W513" i="6" a="1"/>
  <c r="W513" i="6" s="1"/>
  <c r="V513" i="6" a="1"/>
  <c r="V513" i="6" s="1"/>
  <c r="U513" i="6"/>
  <c r="U513" i="6" a="1"/>
  <c r="T513" i="6" a="1"/>
  <c r="T513" i="6" s="1"/>
  <c r="S513" i="6" a="1"/>
  <c r="S513" i="6" s="1"/>
  <c r="R513" i="6" a="1"/>
  <c r="R513" i="6" s="1"/>
  <c r="Q513" i="6" a="1"/>
  <c r="Q513" i="6" s="1"/>
  <c r="P513" i="6" a="1"/>
  <c r="P513" i="6" s="1"/>
  <c r="O513" i="6" a="1"/>
  <c r="O513" i="6" s="1"/>
  <c r="N513" i="6" a="1"/>
  <c r="N513" i="6" s="1"/>
  <c r="M513" i="6"/>
  <c r="M513" i="6" a="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c r="Y512" i="6" a="1"/>
  <c r="X512" i="6" a="1"/>
  <c r="X512" i="6" s="1"/>
  <c r="W512" i="6" a="1"/>
  <c r="W512" i="6" s="1"/>
  <c r="V512" i="6" a="1"/>
  <c r="V512" i="6" s="1"/>
  <c r="U512" i="6"/>
  <c r="U512" i="6" a="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c r="AG511" i="6" a="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c r="U511" i="6" a="1"/>
  <c r="T511" i="6" a="1"/>
  <c r="T511" i="6" s="1"/>
  <c r="S511" i="6" a="1"/>
  <c r="S511" i="6" s="1"/>
  <c r="R511" i="6" a="1"/>
  <c r="R511" i="6" s="1"/>
  <c r="Q511" i="6"/>
  <c r="Q511" i="6" a="1"/>
  <c r="P511" i="6" a="1"/>
  <c r="P511" i="6" s="1"/>
  <c r="O511" i="6" a="1"/>
  <c r="O511" i="6" s="1"/>
  <c r="N511" i="6" a="1"/>
  <c r="N511" i="6" s="1"/>
  <c r="M511" i="6" a="1"/>
  <c r="M511" i="6" s="1"/>
  <c r="L511" i="6" a="1"/>
  <c r="L511" i="6" s="1"/>
  <c r="K511" i="6" a="1"/>
  <c r="K511" i="6" s="1"/>
  <c r="AI510" i="6" a="1"/>
  <c r="AI510" i="6" s="1"/>
  <c r="AH510" i="6" a="1"/>
  <c r="AH510" i="6" s="1"/>
  <c r="AG510" i="6"/>
  <c r="AG510" i="6" a="1"/>
  <c r="AF510" i="6" a="1"/>
  <c r="AF510" i="6" s="1"/>
  <c r="AE510" i="6" a="1"/>
  <c r="AE510" i="6" s="1"/>
  <c r="AD510" i="6" a="1"/>
  <c r="AD510" i="6" s="1"/>
  <c r="AC510" i="6"/>
  <c r="AC510" i="6" a="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c r="Q510" i="6" a="1"/>
  <c r="P510" i="6" a="1"/>
  <c r="P510" i="6" s="1"/>
  <c r="O510" i="6" a="1"/>
  <c r="O510" i="6" s="1"/>
  <c r="N510" i="6" a="1"/>
  <c r="N510" i="6" s="1"/>
  <c r="M510" i="6"/>
  <c r="M510" i="6" a="1"/>
  <c r="L510" i="6" a="1"/>
  <c r="L510" i="6" s="1"/>
  <c r="K510" i="6" a="1"/>
  <c r="K510" i="6" s="1"/>
  <c r="AI509" i="6" a="1"/>
  <c r="AI509" i="6" s="1"/>
  <c r="AH509" i="6" a="1"/>
  <c r="AH509" i="6" s="1"/>
  <c r="AG509" i="6" a="1"/>
  <c r="AG509" i="6" s="1"/>
  <c r="AF509" i="6" a="1"/>
  <c r="AF509" i="6" s="1"/>
  <c r="AE509" i="6" a="1"/>
  <c r="AE509" i="6" s="1"/>
  <c r="AD509" i="6" a="1"/>
  <c r="AD509" i="6" s="1"/>
  <c r="AC509" i="6"/>
  <c r="AC509" i="6" a="1"/>
  <c r="AB509" i="6" a="1"/>
  <c r="AB509" i="6" s="1"/>
  <c r="AA509" i="6" a="1"/>
  <c r="AA509" i="6" s="1"/>
  <c r="Z509" i="6" a="1"/>
  <c r="Z509" i="6" s="1"/>
  <c r="Y509" i="6"/>
  <c r="Y509" i="6" a="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c r="M509" i="6" a="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c r="Y508" i="6" a="1"/>
  <c r="X508" i="6" a="1"/>
  <c r="X508" i="6" s="1"/>
  <c r="W508" i="6" a="1"/>
  <c r="W508" i="6" s="1"/>
  <c r="V508" i="6" a="1"/>
  <c r="V508" i="6" s="1"/>
  <c r="U508" i="6"/>
  <c r="U508" i="6" a="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c r="AG507" i="6" a="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c r="U507" i="6" a="1"/>
  <c r="T507" i="6" a="1"/>
  <c r="T507" i="6" s="1"/>
  <c r="S507" i="6" a="1"/>
  <c r="S507" i="6" s="1"/>
  <c r="R507" i="6" a="1"/>
  <c r="R507" i="6" s="1"/>
  <c r="Q507" i="6"/>
  <c r="Q507" i="6" a="1"/>
  <c r="P507" i="6" a="1"/>
  <c r="P507" i="6" s="1"/>
  <c r="O507" i="6" a="1"/>
  <c r="O507" i="6" s="1"/>
  <c r="N507" i="6" a="1"/>
  <c r="N507" i="6" s="1"/>
  <c r="M507" i="6" a="1"/>
  <c r="M507" i="6" s="1"/>
  <c r="L507" i="6" a="1"/>
  <c r="L507" i="6" s="1"/>
  <c r="K507" i="6" a="1"/>
  <c r="K507" i="6" s="1"/>
  <c r="AI506" i="6" a="1"/>
  <c r="AI506" i="6" s="1"/>
  <c r="AH506" i="6" a="1"/>
  <c r="AH506" i="6" s="1"/>
  <c r="AG506" i="6"/>
  <c r="AG506" i="6" a="1"/>
  <c r="AF506" i="6" a="1"/>
  <c r="AF506" i="6" s="1"/>
  <c r="AE506" i="6" a="1"/>
  <c r="AE506" i="6" s="1"/>
  <c r="AD506" i="6" a="1"/>
  <c r="AD506" i="6" s="1"/>
  <c r="AC506" i="6"/>
  <c r="AC506" i="6" a="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c r="Q506" i="6" a="1"/>
  <c r="P506" i="6" a="1"/>
  <c r="P506" i="6" s="1"/>
  <c r="O506" i="6" a="1"/>
  <c r="O506" i="6" s="1"/>
  <c r="N506" i="6" a="1"/>
  <c r="N506" i="6" s="1"/>
  <c r="M506" i="6"/>
  <c r="M506" i="6" a="1"/>
  <c r="L506" i="6" a="1"/>
  <c r="L506" i="6" s="1"/>
  <c r="K506" i="6" a="1"/>
  <c r="K506" i="6" s="1"/>
  <c r="AI505" i="6" a="1"/>
  <c r="AI505" i="6" s="1"/>
  <c r="AH505" i="6" a="1"/>
  <c r="AH505" i="6" s="1"/>
  <c r="AG505" i="6" a="1"/>
  <c r="AG505" i="6" s="1"/>
  <c r="AF505" i="6" a="1"/>
  <c r="AF505" i="6" s="1"/>
  <c r="AE505" i="6" a="1"/>
  <c r="AE505" i="6" s="1"/>
  <c r="AD505" i="6" a="1"/>
  <c r="AD505" i="6" s="1"/>
  <c r="AC505" i="6"/>
  <c r="AC505" i="6" a="1"/>
  <c r="AB505" i="6" a="1"/>
  <c r="AB505" i="6" s="1"/>
  <c r="AA505" i="6" a="1"/>
  <c r="AA505" i="6" s="1"/>
  <c r="Z505" i="6" a="1"/>
  <c r="Z505" i="6" s="1"/>
  <c r="Y505" i="6"/>
  <c r="Y505" i="6" a="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c r="M505" i="6" a="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c r="Y504" i="6" a="1"/>
  <c r="X504" i="6" a="1"/>
  <c r="X504" i="6" s="1"/>
  <c r="W504" i="6" a="1"/>
  <c r="W504" i="6" s="1"/>
  <c r="V504" i="6" a="1"/>
  <c r="V504" i="6" s="1"/>
  <c r="U504" i="6"/>
  <c r="U504" i="6" a="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c r="AG503" i="6" a="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c r="U503" i="6" a="1"/>
  <c r="T503" i="6" a="1"/>
  <c r="T503" i="6" s="1"/>
  <c r="S503" i="6" a="1"/>
  <c r="S503" i="6" s="1"/>
  <c r="R503" i="6" a="1"/>
  <c r="R503" i="6" s="1"/>
  <c r="Q503" i="6"/>
  <c r="Q503" i="6" a="1"/>
  <c r="P503" i="6" a="1"/>
  <c r="P503" i="6" s="1"/>
  <c r="O503" i="6" a="1"/>
  <c r="O503" i="6" s="1"/>
  <c r="N503" i="6" a="1"/>
  <c r="N503" i="6" s="1"/>
  <c r="M503" i="6" a="1"/>
  <c r="M503" i="6" s="1"/>
  <c r="L503" i="6" a="1"/>
  <c r="L503" i="6" s="1"/>
  <c r="K503" i="6" a="1"/>
  <c r="K503" i="6" s="1"/>
  <c r="AI502" i="6" a="1"/>
  <c r="AI502" i="6" s="1"/>
  <c r="AH502" i="6" a="1"/>
  <c r="AH502" i="6" s="1"/>
  <c r="AG502" i="6"/>
  <c r="AG502" i="6" a="1"/>
  <c r="AF502" i="6" a="1"/>
  <c r="AF502" i="6" s="1"/>
  <c r="AE502" i="6" a="1"/>
  <c r="AE502" i="6" s="1"/>
  <c r="AD502" i="6" a="1"/>
  <c r="AD502" i="6" s="1"/>
  <c r="AC502" i="6"/>
  <c r="AC502" i="6" a="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c r="Q502" i="6" a="1"/>
  <c r="P502" i="6" a="1"/>
  <c r="P502" i="6" s="1"/>
  <c r="O502" i="6" a="1"/>
  <c r="O502" i="6" s="1"/>
  <c r="N502" i="6" a="1"/>
  <c r="N502" i="6" s="1"/>
  <c r="M502" i="6"/>
  <c r="M502" i="6" a="1"/>
  <c r="L502" i="6" a="1"/>
  <c r="L502" i="6" s="1"/>
  <c r="K502" i="6" a="1"/>
  <c r="K502" i="6" s="1"/>
  <c r="AI501" i="6" a="1"/>
  <c r="AI501" i="6" s="1"/>
  <c r="AH501" i="6" a="1"/>
  <c r="AH501" i="6" s="1"/>
  <c r="AG501" i="6" a="1"/>
  <c r="AG501" i="6" s="1"/>
  <c r="AF501" i="6" a="1"/>
  <c r="AF501" i="6" s="1"/>
  <c r="AE501" i="6" a="1"/>
  <c r="AE501" i="6" s="1"/>
  <c r="AD501" i="6" a="1"/>
  <c r="AD501" i="6" s="1"/>
  <c r="AC501" i="6"/>
  <c r="AC501" i="6" a="1"/>
  <c r="AB501" i="6" a="1"/>
  <c r="AB501" i="6" s="1"/>
  <c r="AA501" i="6" a="1"/>
  <c r="AA501" i="6" s="1"/>
  <c r="Z501" i="6" a="1"/>
  <c r="Z501" i="6" s="1"/>
  <c r="Y501" i="6"/>
  <c r="Y501" i="6" a="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c r="M501" i="6" a="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c r="Y500" i="6" a="1"/>
  <c r="X500" i="6" a="1"/>
  <c r="X500" i="6" s="1"/>
  <c r="W500" i="6" a="1"/>
  <c r="W500" i="6" s="1"/>
  <c r="V500" i="6" a="1"/>
  <c r="V500" i="6" s="1"/>
  <c r="U500" i="6"/>
  <c r="U500" i="6" a="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c r="AG499" i="6" a="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c r="U499" i="6" a="1"/>
  <c r="T499" i="6" a="1"/>
  <c r="T499" i="6" s="1"/>
  <c r="S499" i="6" a="1"/>
  <c r="S499" i="6" s="1"/>
  <c r="R499" i="6" a="1"/>
  <c r="R499" i="6" s="1"/>
  <c r="Q499" i="6"/>
  <c r="Q499" i="6" a="1"/>
  <c r="P499" i="6" a="1"/>
  <c r="P499" i="6" s="1"/>
  <c r="O499" i="6" a="1"/>
  <c r="O499" i="6" s="1"/>
  <c r="N499" i="6" a="1"/>
  <c r="N499" i="6" s="1"/>
  <c r="M499" i="6" a="1"/>
  <c r="M499" i="6" s="1"/>
  <c r="L499" i="6" a="1"/>
  <c r="L499" i="6" s="1"/>
  <c r="K499" i="6" a="1"/>
  <c r="K499" i="6" s="1"/>
  <c r="AI498" i="6" a="1"/>
  <c r="AI498" i="6" s="1"/>
  <c r="AH498" i="6" a="1"/>
  <c r="AH498" i="6" s="1"/>
  <c r="AG498" i="6"/>
  <c r="AG498" i="6" a="1"/>
  <c r="AF498" i="6" a="1"/>
  <c r="AF498" i="6" s="1"/>
  <c r="AE498" i="6" a="1"/>
  <c r="AE498" i="6" s="1"/>
  <c r="AD498" i="6" a="1"/>
  <c r="AD498" i="6" s="1"/>
  <c r="AC498" i="6"/>
  <c r="AC498" i="6" a="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c r="Q498" i="6" a="1"/>
  <c r="P498" i="6" a="1"/>
  <c r="P498" i="6" s="1"/>
  <c r="O498" i="6" a="1"/>
  <c r="O498" i="6" s="1"/>
  <c r="N498" i="6" a="1"/>
  <c r="N498" i="6" s="1"/>
  <c r="M498" i="6"/>
  <c r="M498" i="6" a="1"/>
  <c r="L498" i="6" a="1"/>
  <c r="L498" i="6" s="1"/>
  <c r="K498" i="6" a="1"/>
  <c r="K498" i="6" s="1"/>
  <c r="AI497" i="6" a="1"/>
  <c r="AI497" i="6" s="1"/>
  <c r="AH497" i="6" a="1"/>
  <c r="AH497" i="6" s="1"/>
  <c r="AG497" i="6" a="1"/>
  <c r="AG497" i="6" s="1"/>
  <c r="AF497" i="6" a="1"/>
  <c r="AF497" i="6" s="1"/>
  <c r="AE497" i="6" a="1"/>
  <c r="AE497" i="6" s="1"/>
  <c r="AD497" i="6" a="1"/>
  <c r="AD497" i="6" s="1"/>
  <c r="AC497" i="6"/>
  <c r="AC497" i="6" a="1"/>
  <c r="AB497" i="6" a="1"/>
  <c r="AB497" i="6" s="1"/>
  <c r="AA497" i="6" a="1"/>
  <c r="AA497" i="6" s="1"/>
  <c r="Z497" i="6" a="1"/>
  <c r="Z497" i="6" s="1"/>
  <c r="Y497" i="6"/>
  <c r="Y497" i="6" a="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c r="M497" i="6" a="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c r="Y496" i="6" a="1"/>
  <c r="X496" i="6" a="1"/>
  <c r="X496" i="6" s="1"/>
  <c r="W496" i="6" a="1"/>
  <c r="W496" i="6" s="1"/>
  <c r="V496" i="6" a="1"/>
  <c r="V496" i="6" s="1"/>
  <c r="U496" i="6"/>
  <c r="U496" i="6" a="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c r="AG495" i="6" a="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c r="U495" i="6" a="1"/>
  <c r="T495" i="6" a="1"/>
  <c r="T495" i="6" s="1"/>
  <c r="S495" i="6" a="1"/>
  <c r="S495" i="6" s="1"/>
  <c r="R495" i="6" a="1"/>
  <c r="R495" i="6" s="1"/>
  <c r="Q495" i="6"/>
  <c r="Q495" i="6" a="1"/>
  <c r="P495" i="6" a="1"/>
  <c r="P495" i="6" s="1"/>
  <c r="O495" i="6" a="1"/>
  <c r="O495" i="6" s="1"/>
  <c r="N495" i="6" a="1"/>
  <c r="N495" i="6" s="1"/>
  <c r="M495" i="6" a="1"/>
  <c r="M495" i="6" s="1"/>
  <c r="L495" i="6" a="1"/>
  <c r="L495" i="6" s="1"/>
  <c r="K495" i="6" a="1"/>
  <c r="K495" i="6" s="1"/>
  <c r="AI494" i="6" a="1"/>
  <c r="AI494" i="6" s="1"/>
  <c r="AH494" i="6" a="1"/>
  <c r="AH494" i="6" s="1"/>
  <c r="AG494" i="6"/>
  <c r="AG494" i="6" a="1"/>
  <c r="AF494" i="6" a="1"/>
  <c r="AF494" i="6" s="1"/>
  <c r="AE494" i="6" a="1"/>
  <c r="AE494" i="6" s="1"/>
  <c r="AD494" i="6" a="1"/>
  <c r="AD494" i="6" s="1"/>
  <c r="AC494" i="6"/>
  <c r="AC494" i="6" a="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c r="Q494" i="6" a="1"/>
  <c r="P494" i="6" a="1"/>
  <c r="P494" i="6" s="1"/>
  <c r="O494" i="6" a="1"/>
  <c r="O494" i="6" s="1"/>
  <c r="N494" i="6" a="1"/>
  <c r="N494" i="6" s="1"/>
  <c r="M494" i="6"/>
  <c r="M494" i="6" a="1"/>
  <c r="L494" i="6" a="1"/>
  <c r="L494" i="6" s="1"/>
  <c r="K494" i="6" a="1"/>
  <c r="K494" i="6" s="1"/>
  <c r="AI493" i="6" a="1"/>
  <c r="AI493" i="6" s="1"/>
  <c r="AH493" i="6" a="1"/>
  <c r="AH493" i="6" s="1"/>
  <c r="AG493" i="6" a="1"/>
  <c r="AG493" i="6" s="1"/>
  <c r="AF493" i="6" a="1"/>
  <c r="AF493" i="6" s="1"/>
  <c r="AE493" i="6" a="1"/>
  <c r="AE493" i="6" s="1"/>
  <c r="AD493" i="6" a="1"/>
  <c r="AD493" i="6" s="1"/>
  <c r="AC493" i="6"/>
  <c r="AC493" i="6" a="1"/>
  <c r="AB493" i="6" a="1"/>
  <c r="AB493" i="6" s="1"/>
  <c r="AA493" i="6" a="1"/>
  <c r="AA493" i="6" s="1"/>
  <c r="Z493" i="6" a="1"/>
  <c r="Z493" i="6" s="1"/>
  <c r="Y493" i="6"/>
  <c r="Y493" i="6" a="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c r="M493" i="6" a="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c r="Y492" i="6" a="1"/>
  <c r="X492" i="6" a="1"/>
  <c r="X492" i="6" s="1"/>
  <c r="W492" i="6" a="1"/>
  <c r="W492" i="6" s="1"/>
  <c r="V492" i="6" a="1"/>
  <c r="V492" i="6" s="1"/>
  <c r="U492" i="6"/>
  <c r="U492" i="6" a="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c r="AG491" i="6" a="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c r="U491" i="6" a="1"/>
  <c r="T491" i="6" a="1"/>
  <c r="T491" i="6" s="1"/>
  <c r="S491" i="6" a="1"/>
  <c r="S491" i="6" s="1"/>
  <c r="R491" i="6" a="1"/>
  <c r="R491" i="6" s="1"/>
  <c r="Q491" i="6"/>
  <c r="Q491" i="6" a="1"/>
  <c r="P491" i="6" a="1"/>
  <c r="P491" i="6" s="1"/>
  <c r="O491" i="6" a="1"/>
  <c r="O491" i="6" s="1"/>
  <c r="N491" i="6" a="1"/>
  <c r="N491" i="6" s="1"/>
  <c r="M491" i="6" a="1"/>
  <c r="M491" i="6" s="1"/>
  <c r="L491" i="6" a="1"/>
  <c r="L491" i="6" s="1"/>
  <c r="K491" i="6" a="1"/>
  <c r="K491" i="6" s="1"/>
  <c r="AI490" i="6" a="1"/>
  <c r="AI490" i="6" s="1"/>
  <c r="AH490" i="6" a="1"/>
  <c r="AH490" i="6" s="1"/>
  <c r="AG490" i="6"/>
  <c r="AG490" i="6" a="1"/>
  <c r="AF490" i="6" a="1"/>
  <c r="AF490" i="6" s="1"/>
  <c r="AE490" i="6" a="1"/>
  <c r="AE490" i="6" s="1"/>
  <c r="AD490" i="6" a="1"/>
  <c r="AD490" i="6" s="1"/>
  <c r="AC490" i="6"/>
  <c r="AC490" i="6" a="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c r="Q490" i="6" a="1"/>
  <c r="P490" i="6" a="1"/>
  <c r="P490" i="6" s="1"/>
  <c r="O490" i="6" a="1"/>
  <c r="O490" i="6" s="1"/>
  <c r="N490" i="6" a="1"/>
  <c r="N490" i="6" s="1"/>
  <c r="M490" i="6"/>
  <c r="M490" i="6" a="1"/>
  <c r="L490" i="6" a="1"/>
  <c r="L490" i="6" s="1"/>
  <c r="K490" i="6" a="1"/>
  <c r="K490" i="6" s="1"/>
  <c r="AI489" i="6" a="1"/>
  <c r="AI489" i="6" s="1"/>
  <c r="AH489" i="6" a="1"/>
  <c r="AH489" i="6" s="1"/>
  <c r="AG489" i="6" a="1"/>
  <c r="AG489" i="6" s="1"/>
  <c r="AF489" i="6" a="1"/>
  <c r="AF489" i="6" s="1"/>
  <c r="AE489" i="6" a="1"/>
  <c r="AE489" i="6" s="1"/>
  <c r="AD489" i="6" a="1"/>
  <c r="AD489" i="6" s="1"/>
  <c r="AC489" i="6"/>
  <c r="AC489" i="6" a="1"/>
  <c r="AB489" i="6" a="1"/>
  <c r="AB489" i="6" s="1"/>
  <c r="AA489" i="6" a="1"/>
  <c r="AA489" i="6" s="1"/>
  <c r="Z489" i="6" a="1"/>
  <c r="Z489" i="6" s="1"/>
  <c r="Y489" i="6"/>
  <c r="Y489" i="6" a="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c r="M489" i="6" a="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c r="Y488" i="6" a="1"/>
  <c r="X488" i="6" a="1"/>
  <c r="X488" i="6" s="1"/>
  <c r="W488" i="6" a="1"/>
  <c r="W488" i="6" s="1"/>
  <c r="V488" i="6" a="1"/>
  <c r="V488" i="6" s="1"/>
  <c r="U488" i="6"/>
  <c r="U488" i="6" a="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c r="AG487" i="6" a="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c r="U487" i="6" a="1"/>
  <c r="T487" i="6" a="1"/>
  <c r="T487" i="6" s="1"/>
  <c r="S487" i="6" a="1"/>
  <c r="S487" i="6" s="1"/>
  <c r="R487" i="6" a="1"/>
  <c r="R487" i="6" s="1"/>
  <c r="Q487" i="6"/>
  <c r="Q487" i="6" a="1"/>
  <c r="P487" i="6" a="1"/>
  <c r="P487" i="6" s="1"/>
  <c r="O487" i="6" a="1"/>
  <c r="O487" i="6" s="1"/>
  <c r="N487" i="6" a="1"/>
  <c r="N487" i="6" s="1"/>
  <c r="M487" i="6" a="1"/>
  <c r="M487" i="6" s="1"/>
  <c r="L487" i="6" a="1"/>
  <c r="L487" i="6" s="1"/>
  <c r="K487" i="6" a="1"/>
  <c r="K487" i="6" s="1"/>
  <c r="AI486" i="6" a="1"/>
  <c r="AI486" i="6" s="1"/>
  <c r="AH486" i="6" a="1"/>
  <c r="AH486" i="6" s="1"/>
  <c r="AG486" i="6"/>
  <c r="AG486" i="6" a="1"/>
  <c r="AF486" i="6" a="1"/>
  <c r="AF486" i="6" s="1"/>
  <c r="AE486" i="6" a="1"/>
  <c r="AE486" i="6" s="1"/>
  <c r="AD486" i="6" a="1"/>
  <c r="AD486" i="6" s="1"/>
  <c r="AC486" i="6"/>
  <c r="AC486" i="6" a="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c r="Q486" i="6" a="1"/>
  <c r="P486" i="6" a="1"/>
  <c r="P486" i="6" s="1"/>
  <c r="O486" i="6" a="1"/>
  <c r="O486" i="6" s="1"/>
  <c r="N486" i="6" a="1"/>
  <c r="N486" i="6" s="1"/>
  <c r="M486" i="6"/>
  <c r="M486" i="6" a="1"/>
  <c r="L486" i="6" a="1"/>
  <c r="L486" i="6" s="1"/>
  <c r="K486" i="6" a="1"/>
  <c r="K486" i="6" s="1"/>
  <c r="AI485" i="6" a="1"/>
  <c r="AI485" i="6" s="1"/>
  <c r="AH485" i="6" a="1"/>
  <c r="AH485" i="6" s="1"/>
  <c r="AG485" i="6" a="1"/>
  <c r="AG485" i="6" s="1"/>
  <c r="AF485" i="6" a="1"/>
  <c r="AF485" i="6" s="1"/>
  <c r="AE485" i="6" a="1"/>
  <c r="AE485" i="6" s="1"/>
  <c r="AD485" i="6" a="1"/>
  <c r="AD485" i="6" s="1"/>
  <c r="AC485" i="6"/>
  <c r="AC485" i="6" a="1"/>
  <c r="AB485" i="6" a="1"/>
  <c r="AB485" i="6" s="1"/>
  <c r="AA485" i="6" a="1"/>
  <c r="AA485" i="6" s="1"/>
  <c r="Z485" i="6" a="1"/>
  <c r="Z485" i="6" s="1"/>
  <c r="Y485" i="6"/>
  <c r="Y485" i="6" a="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c r="M485" i="6" a="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c r="Y484" i="6" a="1"/>
  <c r="X484" i="6" a="1"/>
  <c r="X484" i="6" s="1"/>
  <c r="W484" i="6" a="1"/>
  <c r="W484" i="6" s="1"/>
  <c r="V484" i="6" a="1"/>
  <c r="V484" i="6" s="1"/>
  <c r="U484" i="6"/>
  <c r="U484" i="6" a="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c r="AG483" i="6" a="1"/>
  <c r="AF483" i="6" a="1"/>
  <c r="AF483" i="6" s="1"/>
  <c r="AE483" i="6" a="1"/>
  <c r="AE483" i="6" s="1"/>
  <c r="AD483" i="6" a="1"/>
  <c r="AD483" i="6" s="1"/>
  <c r="AC483" i="6"/>
  <c r="AC483" i="6" a="1"/>
  <c r="AB483" i="6"/>
  <c r="AB483" i="6" a="1"/>
  <c r="AA483" i="6" a="1"/>
  <c r="AA483" i="6" s="1"/>
  <c r="Z483" i="6"/>
  <c r="Z483" i="6" a="1"/>
  <c r="Y483" i="6" a="1"/>
  <c r="Y483" i="6" s="1"/>
  <c r="X483" i="6"/>
  <c r="X483" i="6" a="1"/>
  <c r="W483" i="6" a="1"/>
  <c r="W483" i="6" s="1"/>
  <c r="V483" i="6"/>
  <c r="V483" i="6" a="1"/>
  <c r="U483" i="6" a="1"/>
  <c r="U483" i="6" s="1"/>
  <c r="T483" i="6"/>
  <c r="T483" i="6" a="1"/>
  <c r="S483" i="6" a="1"/>
  <c r="S483" i="6" s="1"/>
  <c r="R483" i="6"/>
  <c r="R483" i="6" a="1"/>
  <c r="Q483" i="6" a="1"/>
  <c r="Q483" i="6" s="1"/>
  <c r="P483" i="6"/>
  <c r="P483" i="6" a="1"/>
  <c r="O483" i="6" a="1"/>
  <c r="O483" i="6" s="1"/>
  <c r="N483" i="6"/>
  <c r="N483" i="6" a="1"/>
  <c r="M483" i="6" a="1"/>
  <c r="M483" i="6" s="1"/>
  <c r="L483" i="6"/>
  <c r="L483" i="6" a="1"/>
  <c r="K483" i="6" a="1"/>
  <c r="K483" i="6" s="1"/>
  <c r="AI482" i="6"/>
  <c r="AI482" i="6" a="1"/>
  <c r="AH482" i="6" a="1"/>
  <c r="AH482" i="6" s="1"/>
  <c r="AG482" i="6"/>
  <c r="AG482" i="6" a="1"/>
  <c r="AF482" i="6" a="1"/>
  <c r="AF482" i="6" s="1"/>
  <c r="AE482" i="6"/>
  <c r="AE482" i="6" a="1"/>
  <c r="AD482" i="6" a="1"/>
  <c r="AD482" i="6" s="1"/>
  <c r="AC482" i="6"/>
  <c r="AC482" i="6" a="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c r="R463" i="6" a="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c r="AF462" i="6" a="1"/>
  <c r="AE462" i="6" a="1"/>
  <c r="AE462" i="6" s="1"/>
  <c r="AD462" i="6" a="1"/>
  <c r="AD462" i="6" s="1"/>
  <c r="AC462" i="6" a="1"/>
  <c r="AC462" i="6" s="1"/>
  <c r="AB462" i="6" a="1"/>
  <c r="AB462" i="6" s="1"/>
  <c r="AA462" i="6" a="1"/>
  <c r="AA462" i="6" s="1"/>
  <c r="Z462" i="6" a="1"/>
  <c r="Z462" i="6" s="1"/>
  <c r="Y462" i="6" a="1"/>
  <c r="Y462" i="6" s="1"/>
  <c r="X462" i="6"/>
  <c r="X462" i="6" a="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L5" i="6" s="1"/>
  <c r="AK3" i="6"/>
  <c r="AJ3" i="6"/>
  <c r="AI3" i="6"/>
  <c r="AH3" i="6"/>
  <c r="AH5" i="6" s="1"/>
  <c r="AG3" i="6"/>
  <c r="AF3" i="6"/>
  <c r="AE3" i="6"/>
  <c r="AD3" i="6"/>
  <c r="AD5" i="6" s="1"/>
  <c r="AC3" i="6"/>
  <c r="AB3" i="6"/>
  <c r="AA3" i="6"/>
  <c r="Z3" i="6"/>
  <c r="Z5" i="6" s="1"/>
  <c r="Y3" i="6"/>
  <c r="X3" i="6"/>
  <c r="W3" i="6"/>
  <c r="V3" i="6"/>
  <c r="V5" i="6" s="1"/>
  <c r="U3" i="6"/>
  <c r="T3" i="6"/>
  <c r="S3" i="6"/>
  <c r="R3" i="6"/>
  <c r="R5" i="6" s="1"/>
  <c r="Q3" i="6"/>
  <c r="P3" i="6"/>
  <c r="O3" i="6"/>
  <c r="N3" i="6"/>
  <c r="N5" i="6" s="1"/>
  <c r="M3" i="6"/>
  <c r="M5" i="6" s="1"/>
  <c r="L3" i="6"/>
  <c r="L5" i="6" s="1"/>
  <c r="K3" i="6"/>
  <c r="J3" i="6" s="1"/>
  <c r="AL2" i="6"/>
  <c r="AL4" i="6" s="1"/>
  <c r="AK2" i="6"/>
  <c r="AK4" i="6" s="1"/>
  <c r="AJ2" i="6"/>
  <c r="AI2" i="6"/>
  <c r="AI4" i="6" s="1"/>
  <c r="AH2" i="6"/>
  <c r="AH4" i="6" s="1"/>
  <c r="AG2" i="6"/>
  <c r="AG4" i="6" s="1"/>
  <c r="AF2" i="6"/>
  <c r="AE2" i="6"/>
  <c r="AE4" i="6" s="1"/>
  <c r="AD2" i="6"/>
  <c r="AD4" i="6" s="1"/>
  <c r="AC2" i="6"/>
  <c r="AC4" i="6" s="1"/>
  <c r="AB2" i="6"/>
  <c r="AA2" i="6"/>
  <c r="AA4" i="6" s="1"/>
  <c r="Z2" i="6"/>
  <c r="Z4" i="6" s="1"/>
  <c r="Y2" i="6"/>
  <c r="Y4" i="6" s="1"/>
  <c r="X2" i="6"/>
  <c r="W2" i="6"/>
  <c r="W4" i="6" s="1"/>
  <c r="V2" i="6"/>
  <c r="V4" i="6" s="1"/>
  <c r="U2" i="6"/>
  <c r="U4" i="6" s="1"/>
  <c r="T2" i="6"/>
  <c r="S2" i="6"/>
  <c r="S4" i="6" s="1"/>
  <c r="R2" i="6"/>
  <c r="R4" i="6" s="1"/>
  <c r="Q2" i="6"/>
  <c r="Q4" i="6" s="1"/>
  <c r="P2" i="6"/>
  <c r="O2" i="6"/>
  <c r="O4" i="6" s="1"/>
  <c r="N2" i="6"/>
  <c r="N4" i="6" s="1"/>
  <c r="M2" i="6"/>
  <c r="M4" i="6" s="1"/>
  <c r="L2" i="6"/>
  <c r="K2" i="6"/>
  <c r="J2" i="6"/>
  <c r="AJ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12" i="5" s="1"/>
  <c r="B79" i="5"/>
  <c r="M78" i="5"/>
  <c r="L78" i="5"/>
  <c r="K78" i="5"/>
  <c r="J78" i="5"/>
  <c r="I78" i="5"/>
  <c r="H78" i="5"/>
  <c r="G78" i="5"/>
  <c r="F78" i="5"/>
  <c r="E78" i="5"/>
  <c r="D78" i="5"/>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D49" i="5"/>
  <c r="D43" i="5" s="1"/>
  <c r="G43" i="5" s="1"/>
  <c r="B49" i="5"/>
  <c r="M44" i="5"/>
  <c r="L44" i="5"/>
  <c r="K44" i="5"/>
  <c r="I44" i="5"/>
  <c r="H44" i="5"/>
  <c r="G44" i="5"/>
  <c r="F44" i="5"/>
  <c r="E44" i="5"/>
  <c r="D44" i="5"/>
  <c r="B44" i="5"/>
  <c r="M43" i="5"/>
  <c r="L43" i="5"/>
  <c r="K43" i="5"/>
  <c r="I43" i="5"/>
  <c r="H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J28" i="5"/>
  <c r="I28" i="5"/>
  <c r="J41" i="5" s="1"/>
  <c r="H28" i="5"/>
  <c r="G28" i="5"/>
  <c r="F28" i="5"/>
  <c r="E28" i="5"/>
  <c r="D28" i="5"/>
  <c r="B28" i="5"/>
  <c r="M27" i="5"/>
  <c r="L27" i="5"/>
  <c r="K27" i="5"/>
  <c r="I27" i="5"/>
  <c r="J40" i="5" s="1"/>
  <c r="C55" i="5" s="1"/>
  <c r="B5" i="5" s="1"/>
  <c r="H27" i="5"/>
  <c r="B34" i="5" s="1"/>
  <c r="G27" i="5"/>
  <c r="F27" i="5"/>
  <c r="E27" i="5"/>
  <c r="D27" i="5"/>
  <c r="B27" i="5"/>
  <c r="B17" i="5"/>
  <c r="B10" i="5"/>
  <c r="P120" i="4"/>
  <c r="N98" i="4"/>
  <c r="N94" i="4"/>
  <c r="N90" i="4"/>
  <c r="N68" i="4"/>
  <c r="N63" i="4"/>
  <c r="N59" i="4"/>
  <c r="N55" i="4"/>
  <c r="N21" i="4"/>
  <c r="N17" i="4"/>
  <c r="N13" i="4"/>
  <c r="P62" i="3"/>
  <c r="P41" i="2"/>
  <c r="AE66" i="14" l="1"/>
  <c r="AG18" i="14"/>
  <c r="AF65" i="14"/>
  <c r="L96" i="14"/>
  <c r="L94" i="14"/>
  <c r="M94" i="14" s="1"/>
  <c r="M93" i="14"/>
  <c r="L90" i="14"/>
  <c r="L86" i="14"/>
  <c r="M86" i="14" s="1"/>
  <c r="M85" i="14"/>
  <c r="L82" i="14"/>
  <c r="L78" i="14"/>
  <c r="M78" i="14" s="1"/>
  <c r="L74" i="14"/>
  <c r="L70" i="14"/>
  <c r="M70" i="14" s="1"/>
  <c r="L66" i="14"/>
  <c r="L62" i="14"/>
  <c r="M62" i="14" s="1"/>
  <c r="L58" i="14"/>
  <c r="L54" i="14"/>
  <c r="M54" i="14" s="1"/>
  <c r="L50" i="14"/>
  <c r="L46" i="14"/>
  <c r="M46" i="14" s="1"/>
  <c r="L45" i="14"/>
  <c r="L44" i="14"/>
  <c r="L43" i="14"/>
  <c r="L42" i="14"/>
  <c r="M42" i="14" s="1"/>
  <c r="L41" i="14"/>
  <c r="L40" i="14"/>
  <c r="L39" i="14"/>
  <c r="L38" i="14"/>
  <c r="L37" i="14"/>
  <c r="L36" i="14"/>
  <c r="L35" i="14"/>
  <c r="L34" i="14"/>
  <c r="L33" i="14"/>
  <c r="L32" i="14"/>
  <c r="L31" i="14"/>
  <c r="L30" i="14"/>
  <c r="L29" i="14"/>
  <c r="L28" i="14"/>
  <c r="L27" i="14"/>
  <c r="L26" i="14"/>
  <c r="L25" i="14"/>
  <c r="L23" i="14"/>
  <c r="L19" i="14"/>
  <c r="L93" i="14"/>
  <c r="L89" i="14"/>
  <c r="M89" i="14" s="1"/>
  <c r="L85" i="14"/>
  <c r="L81" i="14"/>
  <c r="M81" i="14" s="1"/>
  <c r="L77" i="14"/>
  <c r="M77" i="14" s="1"/>
  <c r="L73" i="14"/>
  <c r="M73" i="14" s="1"/>
  <c r="L69" i="14"/>
  <c r="M69" i="14" s="1"/>
  <c r="L97" i="14"/>
  <c r="M97" i="14" s="1"/>
  <c r="M96" i="14"/>
  <c r="L92" i="14"/>
  <c r="M92" i="14" s="1"/>
  <c r="M91" i="14"/>
  <c r="L88" i="14"/>
  <c r="M88" i="14" s="1"/>
  <c r="L84" i="14"/>
  <c r="M84" i="14" s="1"/>
  <c r="M83" i="14"/>
  <c r="L80" i="14"/>
  <c r="M80" i="14" s="1"/>
  <c r="L76" i="14"/>
  <c r="M76" i="14" s="1"/>
  <c r="M75" i="14"/>
  <c r="L72" i="14"/>
  <c r="M72" i="14" s="1"/>
  <c r="L68" i="14"/>
  <c r="M68" i="14" s="1"/>
  <c r="M67" i="14"/>
  <c r="L95" i="14"/>
  <c r="M95" i="14" s="1"/>
  <c r="L91" i="14"/>
  <c r="M90" i="14"/>
  <c r="L87" i="14"/>
  <c r="M87" i="14" s="1"/>
  <c r="L83" i="14"/>
  <c r="M82" i="14"/>
  <c r="L79" i="14"/>
  <c r="M79" i="14" s="1"/>
  <c r="L75" i="14"/>
  <c r="M74" i="14"/>
  <c r="L71" i="14"/>
  <c r="M71" i="14" s="1"/>
  <c r="L67" i="14"/>
  <c r="M66" i="14"/>
  <c r="L63" i="14"/>
  <c r="L59" i="14"/>
  <c r="M58" i="14"/>
  <c r="L55" i="14"/>
  <c r="L51" i="14"/>
  <c r="M50" i="14"/>
  <c r="L47" i="14"/>
  <c r="M45" i="14"/>
  <c r="M44" i="14"/>
  <c r="M43" i="14"/>
  <c r="M41" i="14"/>
  <c r="O97" i="14"/>
  <c r="O95" i="14"/>
  <c r="O94" i="14"/>
  <c r="O93" i="14"/>
  <c r="O92" i="14"/>
  <c r="O91" i="14"/>
  <c r="O90" i="14"/>
  <c r="O89" i="14"/>
  <c r="O88" i="14"/>
  <c r="O87"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21" i="14"/>
  <c r="O96" i="14"/>
  <c r="L4" i="14"/>
  <c r="O6" i="14"/>
  <c r="L8" i="14"/>
  <c r="O10" i="14"/>
  <c r="L12" i="14"/>
  <c r="O14" i="14"/>
  <c r="L16" i="14"/>
  <c r="AH93" i="14"/>
  <c r="AI92" i="14"/>
  <c r="AH89" i="14"/>
  <c r="AI88" i="14"/>
  <c r="AH85" i="14"/>
  <c r="AI84" i="14"/>
  <c r="AH81" i="14"/>
  <c r="AI80" i="14"/>
  <c r="AH77" i="14"/>
  <c r="AI76" i="14"/>
  <c r="AH73" i="14"/>
  <c r="AI72" i="14"/>
  <c r="AH69" i="14"/>
  <c r="AI68" i="14"/>
  <c r="AH65" i="14"/>
  <c r="AI64" i="14"/>
  <c r="AH61" i="14"/>
  <c r="AI60" i="14"/>
  <c r="AH57" i="14"/>
  <c r="AI56" i="14"/>
  <c r="AH53" i="14"/>
  <c r="AI52" i="14"/>
  <c r="AH49" i="14"/>
  <c r="AI48" i="14"/>
  <c r="AI45" i="14"/>
  <c r="AI44" i="14"/>
  <c r="AI43" i="14"/>
  <c r="AI42" i="14"/>
  <c r="AI41" i="14"/>
  <c r="AI40" i="14"/>
  <c r="AI39" i="14"/>
  <c r="AI38" i="14"/>
  <c r="AI37" i="14"/>
  <c r="AI36" i="14"/>
  <c r="AI35" i="14"/>
  <c r="AI34" i="14"/>
  <c r="AI33" i="14"/>
  <c r="AI32" i="14"/>
  <c r="AI31" i="14"/>
  <c r="AI30" i="14"/>
  <c r="AI29" i="14"/>
  <c r="AI28" i="14"/>
  <c r="AI27" i="14"/>
  <c r="AI26" i="14"/>
  <c r="AI25" i="14"/>
  <c r="AI24" i="14"/>
  <c r="AH23" i="14"/>
  <c r="AI22" i="14"/>
  <c r="AH21" i="14"/>
  <c r="AI18" i="14"/>
  <c r="AH92" i="14"/>
  <c r="AI91" i="14"/>
  <c r="AH88" i="14"/>
  <c r="AI87" i="14"/>
  <c r="AH84" i="14"/>
  <c r="AI83" i="14"/>
  <c r="AH80" i="14"/>
  <c r="AI79" i="14"/>
  <c r="AH76" i="14"/>
  <c r="AI75" i="14"/>
  <c r="AH72" i="14"/>
  <c r="AI71" i="14"/>
  <c r="AH68" i="14"/>
  <c r="AI67" i="14"/>
  <c r="AA98" i="14"/>
  <c r="AI94" i="14"/>
  <c r="AH91" i="14"/>
  <c r="AI90" i="14"/>
  <c r="AH87" i="14"/>
  <c r="AI86" i="14"/>
  <c r="AH83" i="14"/>
  <c r="AI82" i="14"/>
  <c r="AH79" i="14"/>
  <c r="AI78" i="14"/>
  <c r="AH75" i="14"/>
  <c r="AI74" i="14"/>
  <c r="AH71" i="14"/>
  <c r="AI70" i="14"/>
  <c r="AH67" i="14"/>
  <c r="AI66" i="14"/>
  <c r="AH94" i="14"/>
  <c r="AI93" i="14"/>
  <c r="AH90" i="14"/>
  <c r="AI89" i="14"/>
  <c r="AH86" i="14"/>
  <c r="AI85" i="14"/>
  <c r="AH82" i="14"/>
  <c r="AI81" i="14"/>
  <c r="AH78" i="14"/>
  <c r="AI77" i="14"/>
  <c r="AH74" i="14"/>
  <c r="AI73" i="14"/>
  <c r="AH70" i="14"/>
  <c r="AI69" i="14"/>
  <c r="AH66" i="14"/>
  <c r="AI65" i="14"/>
  <c r="AH62" i="14"/>
  <c r="AI61" i="14"/>
  <c r="AH58" i="14"/>
  <c r="AI57" i="14"/>
  <c r="AH54" i="14"/>
  <c r="AI53" i="14"/>
  <c r="AH50" i="14"/>
  <c r="AI49" i="14"/>
  <c r="AH46" i="14"/>
  <c r="L17" i="14"/>
  <c r="M17" i="14" s="1"/>
  <c r="AE18" i="14"/>
  <c r="O19" i="14"/>
  <c r="AE19" i="14"/>
  <c r="O20" i="14"/>
  <c r="AE20" i="14"/>
  <c r="AF21" i="14"/>
  <c r="O22" i="14"/>
  <c r="AF22" i="14"/>
  <c r="AI23" i="14"/>
  <c r="L24" i="14"/>
  <c r="AH24" i="14"/>
  <c r="M25" i="14"/>
  <c r="AG25" i="14"/>
  <c r="AF26" i="14"/>
  <c r="AD27" i="14"/>
  <c r="O28" i="14"/>
  <c r="AH28" i="14"/>
  <c r="M29" i="14"/>
  <c r="AG29" i="14"/>
  <c r="AF30" i="14"/>
  <c r="AD31" i="14"/>
  <c r="O32" i="14"/>
  <c r="AH32" i="14"/>
  <c r="M33" i="14"/>
  <c r="AG33" i="14"/>
  <c r="AF34" i="14"/>
  <c r="AD35" i="14"/>
  <c r="O36" i="14"/>
  <c r="AH36" i="14"/>
  <c r="M37" i="14"/>
  <c r="AG37" i="14"/>
  <c r="AF38" i="14"/>
  <c r="AD39" i="14"/>
  <c r="O40" i="14"/>
  <c r="AH40" i="14"/>
  <c r="O41" i="14"/>
  <c r="AD42" i="14"/>
  <c r="AG43" i="14"/>
  <c r="AH44" i="14"/>
  <c r="O45" i="14"/>
  <c r="AE46" i="14"/>
  <c r="M47" i="14"/>
  <c r="AF48" i="14"/>
  <c r="L49" i="14"/>
  <c r="M49" i="14" s="1"/>
  <c r="AH51" i="14"/>
  <c r="L52" i="14"/>
  <c r="AF53" i="14"/>
  <c r="AE54" i="14"/>
  <c r="M55" i="14"/>
  <c r="AF56" i="14"/>
  <c r="L57" i="14"/>
  <c r="M57" i="14" s="1"/>
  <c r="AH59" i="14"/>
  <c r="L60" i="14"/>
  <c r="AF61" i="14"/>
  <c r="AE62" i="14"/>
  <c r="M63" i="14"/>
  <c r="AF64" i="14"/>
  <c r="L65" i="14"/>
  <c r="M65" i="14" s="1"/>
  <c r="O3" i="14"/>
  <c r="M4" i="14"/>
  <c r="L5" i="14"/>
  <c r="M5" i="14" s="1"/>
  <c r="O7" i="14"/>
  <c r="M8" i="14"/>
  <c r="L9" i="14"/>
  <c r="O11" i="14"/>
  <c r="M12" i="14"/>
  <c r="L13" i="14"/>
  <c r="M13" i="14" s="1"/>
  <c r="O15" i="14"/>
  <c r="M16" i="14"/>
  <c r="L18" i="14"/>
  <c r="M18" i="14" s="1"/>
  <c r="AF18" i="14"/>
  <c r="AG19" i="14"/>
  <c r="AF20" i="14"/>
  <c r="AG21" i="14"/>
  <c r="AG22" i="14"/>
  <c r="AE23" i="14"/>
  <c r="M24" i="14"/>
  <c r="AD24" i="14"/>
  <c r="O25" i="14"/>
  <c r="AH25" i="14"/>
  <c r="M26" i="14"/>
  <c r="AG26" i="14"/>
  <c r="AF27" i="14"/>
  <c r="AD28" i="14"/>
  <c r="O29" i="14"/>
  <c r="AH29" i="14"/>
  <c r="M30" i="14"/>
  <c r="AG30" i="14"/>
  <c r="AF31" i="14"/>
  <c r="AD32" i="14"/>
  <c r="O33" i="14"/>
  <c r="AH33" i="14"/>
  <c r="M34" i="14"/>
  <c r="AG34" i="14"/>
  <c r="AF35" i="14"/>
  <c r="AD36" i="14"/>
  <c r="O37" i="14"/>
  <c r="AH37" i="14"/>
  <c r="M38" i="14"/>
  <c r="AG38" i="14"/>
  <c r="AF39" i="14"/>
  <c r="AD40" i="14"/>
  <c r="AD41" i="14"/>
  <c r="AG42" i="14"/>
  <c r="AH43" i="14"/>
  <c r="O44" i="14"/>
  <c r="AD45" i="14"/>
  <c r="AI46" i="14"/>
  <c r="AD47" i="14"/>
  <c r="AH48" i="14"/>
  <c r="AE49" i="14"/>
  <c r="AD50" i="14"/>
  <c r="AI51" i="14"/>
  <c r="M52" i="14"/>
  <c r="AI54" i="14"/>
  <c r="AD55" i="14"/>
  <c r="AH56" i="14"/>
  <c r="AE57" i="14"/>
  <c r="AD58" i="14"/>
  <c r="AI59" i="14"/>
  <c r="M60" i="14"/>
  <c r="AI62" i="14"/>
  <c r="AD63" i="14"/>
  <c r="AH64" i="14"/>
  <c r="AE65" i="14"/>
  <c r="L2" i="14"/>
  <c r="M2" i="14" s="1"/>
  <c r="O4" i="14"/>
  <c r="L6" i="14"/>
  <c r="M6" i="14" s="1"/>
  <c r="O8" i="14"/>
  <c r="M9" i="14"/>
  <c r="L10" i="14"/>
  <c r="M10" i="14" s="1"/>
  <c r="O12" i="14"/>
  <c r="L14" i="14"/>
  <c r="M14" i="14" s="1"/>
  <c r="O16" i="14"/>
  <c r="AD92" i="14"/>
  <c r="AE91" i="14"/>
  <c r="AD88" i="14"/>
  <c r="AE87" i="14"/>
  <c r="AD84" i="14"/>
  <c r="AE83" i="14"/>
  <c r="AD80" i="14"/>
  <c r="AE79" i="14"/>
  <c r="AD76" i="14"/>
  <c r="AE75" i="14"/>
  <c r="AD72" i="14"/>
  <c r="AE71" i="14"/>
  <c r="AD68" i="14"/>
  <c r="AE67" i="14"/>
  <c r="AD64" i="14"/>
  <c r="AE63" i="14"/>
  <c r="AD60" i="14"/>
  <c r="AE59" i="14"/>
  <c r="AD56" i="14"/>
  <c r="AE55" i="14"/>
  <c r="AD52" i="14"/>
  <c r="AE51" i="14"/>
  <c r="AD48" i="14"/>
  <c r="AE47" i="14"/>
  <c r="AE45" i="14"/>
  <c r="AE44" i="14"/>
  <c r="AE43" i="14"/>
  <c r="AE42" i="14"/>
  <c r="AE41" i="14"/>
  <c r="AE40" i="14"/>
  <c r="AE39" i="14"/>
  <c r="AE38" i="14"/>
  <c r="AE37" i="14"/>
  <c r="AE36" i="14"/>
  <c r="AE35" i="14"/>
  <c r="AE34" i="14"/>
  <c r="AE33" i="14"/>
  <c r="AE32" i="14"/>
  <c r="AE31" i="14"/>
  <c r="AE30" i="14"/>
  <c r="AE29" i="14"/>
  <c r="AE28" i="14"/>
  <c r="AE27" i="14"/>
  <c r="AE26" i="14"/>
  <c r="AE25" i="14"/>
  <c r="AE24" i="14"/>
  <c r="AD23" i="14"/>
  <c r="AE22" i="14"/>
  <c r="AD21" i="14"/>
  <c r="AE94" i="14"/>
  <c r="AD91" i="14"/>
  <c r="AE90" i="14"/>
  <c r="AD87" i="14"/>
  <c r="AE86" i="14"/>
  <c r="AD83" i="14"/>
  <c r="AE82" i="14"/>
  <c r="AD79" i="14"/>
  <c r="AE78" i="14"/>
  <c r="AD75" i="14"/>
  <c r="AE74" i="14"/>
  <c r="AD71" i="14"/>
  <c r="AE70" i="14"/>
  <c r="AD67" i="14"/>
  <c r="AD94" i="14"/>
  <c r="AE93" i="14"/>
  <c r="AD90" i="14"/>
  <c r="AE89" i="14"/>
  <c r="AD86" i="14"/>
  <c r="AE85" i="14"/>
  <c r="AD82" i="14"/>
  <c r="AE81" i="14"/>
  <c r="AD78" i="14"/>
  <c r="AE77" i="14"/>
  <c r="AD74" i="14"/>
  <c r="AE73" i="14"/>
  <c r="AD70" i="14"/>
  <c r="AE69" i="14"/>
  <c r="AD66" i="14"/>
  <c r="AD93" i="14"/>
  <c r="AE92" i="14"/>
  <c r="AD89" i="14"/>
  <c r="AE88" i="14"/>
  <c r="AD85" i="14"/>
  <c r="AE84" i="14"/>
  <c r="AD81" i="14"/>
  <c r="AE80" i="14"/>
  <c r="AD77" i="14"/>
  <c r="AE76" i="14"/>
  <c r="AD73" i="14"/>
  <c r="AE72" i="14"/>
  <c r="AD69" i="14"/>
  <c r="AE68" i="14"/>
  <c r="AD65" i="14"/>
  <c r="AE64" i="14"/>
  <c r="AD61" i="14"/>
  <c r="AE60" i="14"/>
  <c r="AD57" i="14"/>
  <c r="AE56" i="14"/>
  <c r="AD53" i="14"/>
  <c r="AE52" i="14"/>
  <c r="AD49" i="14"/>
  <c r="AE48" i="14"/>
  <c r="O17" i="14"/>
  <c r="AH19" i="14"/>
  <c r="AH20" i="14"/>
  <c r="L21" i="14"/>
  <c r="AI21" i="14"/>
  <c r="L22" i="14"/>
  <c r="M22" i="14" s="1"/>
  <c r="AH22" i="14"/>
  <c r="M23" i="14"/>
  <c r="AF23" i="14"/>
  <c r="O24" i="14"/>
  <c r="AF24" i="14"/>
  <c r="AD25" i="14"/>
  <c r="O26" i="14"/>
  <c r="AH26" i="14"/>
  <c r="M27" i="14"/>
  <c r="AG27" i="14"/>
  <c r="AF28" i="14"/>
  <c r="AD29" i="14"/>
  <c r="O30" i="14"/>
  <c r="AH30" i="14"/>
  <c r="M31" i="14"/>
  <c r="AG31" i="14"/>
  <c r="AF32" i="14"/>
  <c r="AD33" i="14"/>
  <c r="O34" i="14"/>
  <c r="AH34" i="14"/>
  <c r="M35" i="14"/>
  <c r="AG35" i="14"/>
  <c r="AF36" i="14"/>
  <c r="AD37" i="14"/>
  <c r="O38" i="14"/>
  <c r="AH38" i="14"/>
  <c r="M39" i="14"/>
  <c r="AG39" i="14"/>
  <c r="AF40" i="14"/>
  <c r="AG41" i="14"/>
  <c r="AH42" i="14"/>
  <c r="O43" i="14"/>
  <c r="AD44" i="14"/>
  <c r="AG45" i="14"/>
  <c r="AH47" i="14"/>
  <c r="L48" i="14"/>
  <c r="M48" i="14" s="1"/>
  <c r="AF49" i="14"/>
  <c r="AE50" i="14"/>
  <c r="M51" i="14"/>
  <c r="AF52" i="14"/>
  <c r="L53" i="14"/>
  <c r="M53" i="14" s="1"/>
  <c r="AH55" i="14"/>
  <c r="L56" i="14"/>
  <c r="AF57" i="14"/>
  <c r="AE58" i="14"/>
  <c r="M59" i="14"/>
  <c r="AF60" i="14"/>
  <c r="L61" i="14"/>
  <c r="M61" i="14" s="1"/>
  <c r="AH63" i="14"/>
  <c r="L64" i="14"/>
  <c r="L3" i="14"/>
  <c r="M3" i="14" s="1"/>
  <c r="O5" i="14"/>
  <c r="L7" i="14"/>
  <c r="M7" i="14" s="1"/>
  <c r="O9" i="14"/>
  <c r="L11" i="14"/>
  <c r="M11" i="14" s="1"/>
  <c r="O13" i="14"/>
  <c r="L15" i="14"/>
  <c r="M15" i="14" s="1"/>
  <c r="AG94" i="14"/>
  <c r="AG93" i="14"/>
  <c r="AG92" i="14"/>
  <c r="AG91" i="14"/>
  <c r="AG90" i="14"/>
  <c r="AG89" i="14"/>
  <c r="AG88" i="14"/>
  <c r="AG87" i="14"/>
  <c r="AG86" i="14"/>
  <c r="AG85" i="14"/>
  <c r="AG84"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F94" i="14"/>
  <c r="AF90" i="14"/>
  <c r="AF86" i="14"/>
  <c r="AF82" i="14"/>
  <c r="AF78" i="14"/>
  <c r="AF74" i="14"/>
  <c r="AF70" i="14"/>
  <c r="AF66" i="14"/>
  <c r="AF62" i="14"/>
  <c r="AF58" i="14"/>
  <c r="AF54" i="14"/>
  <c r="AF50" i="14"/>
  <c r="AF46" i="14"/>
  <c r="AG20" i="14"/>
  <c r="AF19" i="14"/>
  <c r="AF93" i="14"/>
  <c r="AF89" i="14"/>
  <c r="AF85" i="14"/>
  <c r="AF81" i="14"/>
  <c r="AF77" i="14"/>
  <c r="AF73" i="14"/>
  <c r="AF69" i="14"/>
  <c r="AF92" i="14"/>
  <c r="AF88" i="14"/>
  <c r="AF84" i="14"/>
  <c r="AF80" i="14"/>
  <c r="AF76" i="14"/>
  <c r="AF72" i="14"/>
  <c r="AF68" i="14"/>
  <c r="AF91" i="14"/>
  <c r="AF87" i="14"/>
  <c r="AF83" i="14"/>
  <c r="AF79" i="14"/>
  <c r="AF75" i="14"/>
  <c r="AF71" i="14"/>
  <c r="AF67" i="14"/>
  <c r="AF63" i="14"/>
  <c r="AF59" i="14"/>
  <c r="AF55" i="14"/>
  <c r="AF51" i="14"/>
  <c r="AF47" i="14"/>
  <c r="AF45" i="14"/>
  <c r="AF44" i="14"/>
  <c r="AF43" i="14"/>
  <c r="AF42" i="14"/>
  <c r="AF41" i="14"/>
  <c r="O18" i="14"/>
  <c r="AD18" i="14"/>
  <c r="AH18" i="14"/>
  <c r="M19" i="14"/>
  <c r="AD19" i="14"/>
  <c r="AI19" i="14"/>
  <c r="L20" i="14"/>
  <c r="M20" i="14" s="1"/>
  <c r="AD20" i="14"/>
  <c r="AI20" i="14"/>
  <c r="M21" i="14"/>
  <c r="AE21" i="14"/>
  <c r="AD22" i="14"/>
  <c r="O23" i="14"/>
  <c r="AG23" i="14"/>
  <c r="AG24" i="14"/>
  <c r="AF25" i="14"/>
  <c r="AD26" i="14"/>
  <c r="O27" i="14"/>
  <c r="AH27" i="14"/>
  <c r="M28" i="14"/>
  <c r="AG28" i="14"/>
  <c r="AF29" i="14"/>
  <c r="AD30" i="14"/>
  <c r="O31" i="14"/>
  <c r="AH31" i="14"/>
  <c r="M32" i="14"/>
  <c r="AG32" i="14"/>
  <c r="AF33" i="14"/>
  <c r="AD34" i="14"/>
  <c r="O35" i="14"/>
  <c r="AH35" i="14"/>
  <c r="M36" i="14"/>
  <c r="AG36" i="14"/>
  <c r="AF37" i="14"/>
  <c r="AD38" i="14"/>
  <c r="O39" i="14"/>
  <c r="AH39" i="14"/>
  <c r="M40" i="14"/>
  <c r="AG40" i="14"/>
  <c r="AH41" i="14"/>
  <c r="O42" i="14"/>
  <c r="AD43" i="14"/>
  <c r="AG44" i="14"/>
  <c r="AH45" i="14"/>
  <c r="AD46" i="14"/>
  <c r="AI47" i="14"/>
  <c r="AI50" i="14"/>
  <c r="AD51" i="14"/>
  <c r="AH52" i="14"/>
  <c r="AE53" i="14"/>
  <c r="AD54" i="14"/>
  <c r="AI55" i="14"/>
  <c r="M56" i="14"/>
  <c r="AI58" i="14"/>
  <c r="AD59" i="14"/>
  <c r="AH60" i="14"/>
  <c r="AE61" i="14"/>
  <c r="AD62" i="14"/>
  <c r="AI63" i="14"/>
  <c r="M64" i="14"/>
  <c r="K34" i="11"/>
  <c r="P34" i="11" s="1"/>
  <c r="H48" i="11"/>
  <c r="H42" i="11"/>
  <c r="H38" i="11"/>
  <c r="H32" i="11"/>
  <c r="H26" i="11"/>
  <c r="H22" i="11"/>
  <c r="H16" i="11"/>
  <c r="I51" i="11"/>
  <c r="K14" i="11" s="1"/>
  <c r="P14" i="11" s="1"/>
  <c r="H47" i="11"/>
  <c r="H41" i="11"/>
  <c r="H35" i="11"/>
  <c r="H31" i="11"/>
  <c r="J31" i="11" s="1"/>
  <c r="H25" i="11"/>
  <c r="H21" i="11"/>
  <c r="H15" i="11"/>
  <c r="H44" i="11"/>
  <c r="J44" i="11" s="1"/>
  <c r="H40" i="11"/>
  <c r="H34" i="11"/>
  <c r="H28" i="11"/>
  <c r="H24" i="11"/>
  <c r="J24" i="11" s="1"/>
  <c r="H18" i="11"/>
  <c r="H14" i="11"/>
  <c r="H49" i="11"/>
  <c r="J49" i="11" s="1"/>
  <c r="H43" i="11"/>
  <c r="J43" i="11" s="1"/>
  <c r="H39" i="11"/>
  <c r="H33" i="11"/>
  <c r="H27" i="11"/>
  <c r="H23" i="11"/>
  <c r="J23" i="11" s="1"/>
  <c r="H17" i="11"/>
  <c r="K22" i="11"/>
  <c r="P22" i="11" s="1"/>
  <c r="K33" i="11"/>
  <c r="P33" i="11" s="1"/>
  <c r="K44" i="11"/>
  <c r="P44" i="11" s="1"/>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K25" i="11"/>
  <c r="P25" i="11" s="1"/>
  <c r="F16" i="10"/>
  <c r="B27" i="10" s="1"/>
  <c r="F17" i="10"/>
  <c r="F13" i="10"/>
  <c r="B24" i="10" s="1"/>
  <c r="F14" i="10"/>
  <c r="B25" i="10" s="1"/>
  <c r="F15" i="10"/>
  <c r="B26" i="10" s="1"/>
  <c r="H14" i="10"/>
  <c r="I19" i="10"/>
  <c r="K14" i="10" s="1"/>
  <c r="H15" i="10"/>
  <c r="H16" i="10"/>
  <c r="H17" i="10"/>
  <c r="J17" i="10" s="1"/>
  <c r="H13" i="10"/>
  <c r="K17" i="10"/>
  <c r="K16" i="10"/>
  <c r="I13" i="10"/>
  <c r="K13" i="10" s="1"/>
  <c r="E12" i="6"/>
  <c r="G12" i="6"/>
  <c r="G16" i="6"/>
  <c r="E16" i="6"/>
  <c r="G20" i="6"/>
  <c r="E20" i="6"/>
  <c r="J20" i="6" s="1"/>
  <c r="E24" i="6"/>
  <c r="J24" i="6" s="1"/>
  <c r="G24" i="6"/>
  <c r="E28" i="6"/>
  <c r="G28" i="6"/>
  <c r="G32" i="6"/>
  <c r="E32" i="6"/>
  <c r="E36" i="6"/>
  <c r="G36" i="6"/>
  <c r="E40" i="6"/>
  <c r="J40" i="6" s="1"/>
  <c r="G40" i="6"/>
  <c r="E44" i="6"/>
  <c r="G44" i="6"/>
  <c r="G48" i="6"/>
  <c r="E48" i="6"/>
  <c r="J48" i="6" s="1"/>
  <c r="G52" i="6"/>
  <c r="E52" i="6"/>
  <c r="J52" i="6" s="1"/>
  <c r="G56" i="6"/>
  <c r="E56" i="6"/>
  <c r="J56" i="6" s="1"/>
  <c r="G60" i="6"/>
  <c r="E60" i="6"/>
  <c r="J60" i="6" s="1"/>
  <c r="E64" i="6"/>
  <c r="G64" i="6"/>
  <c r="G68" i="6"/>
  <c r="E68" i="6"/>
  <c r="J68" i="6" s="1"/>
  <c r="G72" i="6"/>
  <c r="E72" i="6"/>
  <c r="G76" i="6"/>
  <c r="E76" i="6"/>
  <c r="J76" i="6" s="1"/>
  <c r="G80" i="6"/>
  <c r="E80" i="6"/>
  <c r="J80" i="6" s="1"/>
  <c r="G84" i="6"/>
  <c r="E84" i="6"/>
  <c r="J84" i="6" s="1"/>
  <c r="G88" i="6"/>
  <c r="E88" i="6"/>
  <c r="J88" i="6" s="1"/>
  <c r="G92" i="6"/>
  <c r="E92" i="6"/>
  <c r="J92" i="6" s="1"/>
  <c r="G96" i="6"/>
  <c r="E96" i="6"/>
  <c r="J96" i="6" s="1"/>
  <c r="E100" i="6"/>
  <c r="G100" i="6"/>
  <c r="E104" i="6"/>
  <c r="G104" i="6"/>
  <c r="E108" i="6"/>
  <c r="J108" i="6" s="1"/>
  <c r="G108" i="6"/>
  <c r="E112" i="6"/>
  <c r="G112" i="6"/>
  <c r="E116" i="6"/>
  <c r="J116" i="6" s="1"/>
  <c r="G116" i="6"/>
  <c r="E120" i="6"/>
  <c r="J120" i="6" s="1"/>
  <c r="G120" i="6"/>
  <c r="O5" i="6"/>
  <c r="J5" i="6"/>
  <c r="AI5" i="6"/>
  <c r="AE5" i="6"/>
  <c r="AA5" i="6"/>
  <c r="W5" i="6"/>
  <c r="S5" i="6"/>
  <c r="K5" i="6"/>
  <c r="E9" i="6"/>
  <c r="J9" i="6" s="1"/>
  <c r="G9" i="6"/>
  <c r="G13" i="6"/>
  <c r="E13" i="6"/>
  <c r="J13" i="6" s="1"/>
  <c r="E17" i="6"/>
  <c r="J17" i="6" s="1"/>
  <c r="G17" i="6"/>
  <c r="G21" i="6"/>
  <c r="E21" i="6"/>
  <c r="J21" i="6" s="1"/>
  <c r="G25" i="6"/>
  <c r="E25" i="6"/>
  <c r="G29" i="6"/>
  <c r="E29" i="6"/>
  <c r="G33" i="6"/>
  <c r="E33" i="6"/>
  <c r="J33" i="6" s="1"/>
  <c r="E37" i="6"/>
  <c r="G37" i="6"/>
  <c r="E41" i="6"/>
  <c r="G41" i="6"/>
  <c r="G45" i="6"/>
  <c r="E45" i="6"/>
  <c r="J45" i="6" s="1"/>
  <c r="G49" i="6"/>
  <c r="E49" i="6"/>
  <c r="G53" i="6"/>
  <c r="E53" i="6"/>
  <c r="J53" i="6" s="1"/>
  <c r="E57" i="6"/>
  <c r="G57" i="6"/>
  <c r="G61" i="6"/>
  <c r="E61" i="6"/>
  <c r="J61" i="6" s="1"/>
  <c r="G65" i="6"/>
  <c r="E65" i="6"/>
  <c r="J65" i="6" s="1"/>
  <c r="E69" i="6"/>
  <c r="G69" i="6"/>
  <c r="E73" i="6"/>
  <c r="G73" i="6"/>
  <c r="G77" i="6"/>
  <c r="E77" i="6"/>
  <c r="J77" i="6" s="1"/>
  <c r="E81" i="6"/>
  <c r="G81" i="6"/>
  <c r="E85" i="6"/>
  <c r="G85" i="6"/>
  <c r="G89" i="6"/>
  <c r="E89" i="6"/>
  <c r="G93" i="6"/>
  <c r="E93" i="6"/>
  <c r="J93" i="6" s="1"/>
  <c r="G97" i="6"/>
  <c r="E97" i="6"/>
  <c r="J97" i="6" s="1"/>
  <c r="E101" i="6"/>
  <c r="G101" i="6"/>
  <c r="E105" i="6"/>
  <c r="G105" i="6"/>
  <c r="E109" i="6"/>
  <c r="G109" i="6"/>
  <c r="E113" i="6"/>
  <c r="G113" i="6"/>
  <c r="E117" i="6"/>
  <c r="G117" i="6"/>
  <c r="P5" i="6"/>
  <c r="T5" i="6"/>
  <c r="X5" i="6"/>
  <c r="AB5" i="6"/>
  <c r="AF5" i="6"/>
  <c r="AJ5" i="6"/>
  <c r="G10" i="6"/>
  <c r="E10" i="6"/>
  <c r="J10" i="6" s="1"/>
  <c r="E14" i="6"/>
  <c r="G14" i="6"/>
  <c r="E18" i="6"/>
  <c r="G18" i="6"/>
  <c r="E22" i="6"/>
  <c r="G22" i="6"/>
  <c r="E26" i="6"/>
  <c r="G26" i="6"/>
  <c r="G30" i="6"/>
  <c r="E30" i="6"/>
  <c r="G34" i="6"/>
  <c r="E34" i="6"/>
  <c r="J34" i="6" s="1"/>
  <c r="E38" i="6"/>
  <c r="G38" i="6"/>
  <c r="G42" i="6"/>
  <c r="E42" i="6"/>
  <c r="J42" i="6" s="1"/>
  <c r="G46" i="6"/>
  <c r="E46" i="6"/>
  <c r="E50" i="6"/>
  <c r="G50" i="6"/>
  <c r="G54" i="6"/>
  <c r="E54" i="6"/>
  <c r="G58" i="6"/>
  <c r="E58" i="6"/>
  <c r="J58" i="6" s="1"/>
  <c r="E62" i="6"/>
  <c r="G62" i="6"/>
  <c r="G66" i="6"/>
  <c r="E66" i="6"/>
  <c r="J66" i="6" s="1"/>
  <c r="E70" i="6"/>
  <c r="G70" i="6"/>
  <c r="E74" i="6"/>
  <c r="G74" i="6"/>
  <c r="G78" i="6"/>
  <c r="E78" i="6"/>
  <c r="E82" i="6"/>
  <c r="G82" i="6"/>
  <c r="G86" i="6"/>
  <c r="E86" i="6"/>
  <c r="G90" i="6"/>
  <c r="E90" i="6"/>
  <c r="J90" i="6" s="1"/>
  <c r="G94" i="6"/>
  <c r="E94" i="6"/>
  <c r="G98" i="6"/>
  <c r="E98" i="6"/>
  <c r="J98" i="6" s="1"/>
  <c r="E102" i="6"/>
  <c r="G102" i="6"/>
  <c r="E106" i="6"/>
  <c r="G106" i="6"/>
  <c r="E110" i="6"/>
  <c r="G110" i="6"/>
  <c r="E114" i="6"/>
  <c r="G114" i="6"/>
  <c r="E118" i="6"/>
  <c r="G118" i="6"/>
  <c r="Q5" i="6"/>
  <c r="U5" i="6"/>
  <c r="Y5" i="6"/>
  <c r="AC5" i="6"/>
  <c r="AG5" i="6"/>
  <c r="AK5" i="6"/>
  <c r="G11" i="6"/>
  <c r="E11" i="6"/>
  <c r="G15" i="6"/>
  <c r="E15" i="6"/>
  <c r="E19" i="6"/>
  <c r="G19" i="6"/>
  <c r="G23" i="6"/>
  <c r="E23" i="6"/>
  <c r="E27" i="6"/>
  <c r="G27" i="6"/>
  <c r="E31" i="6"/>
  <c r="G31" i="6"/>
  <c r="E35" i="6"/>
  <c r="G35" i="6"/>
  <c r="G39" i="6"/>
  <c r="E39" i="6"/>
  <c r="E43" i="6"/>
  <c r="G43" i="6"/>
  <c r="E47" i="6"/>
  <c r="G47" i="6"/>
  <c r="G51" i="6"/>
  <c r="E51" i="6"/>
  <c r="E55" i="6"/>
  <c r="G55" i="6"/>
  <c r="G59" i="6"/>
  <c r="E59" i="6"/>
  <c r="E63" i="6"/>
  <c r="G63" i="6"/>
  <c r="G67" i="6"/>
  <c r="E67" i="6"/>
  <c r="E71" i="6"/>
  <c r="G71" i="6"/>
  <c r="E75" i="6"/>
  <c r="G75" i="6"/>
  <c r="G79" i="6"/>
  <c r="E79" i="6"/>
  <c r="E83" i="6"/>
  <c r="G83" i="6"/>
  <c r="G87" i="6"/>
  <c r="E87" i="6"/>
  <c r="G91" i="6"/>
  <c r="E91" i="6"/>
  <c r="G95" i="6"/>
  <c r="E95" i="6"/>
  <c r="J95" i="6" s="1"/>
  <c r="E99" i="6"/>
  <c r="G99" i="6"/>
  <c r="E103" i="6"/>
  <c r="G103" i="6"/>
  <c r="E107" i="6"/>
  <c r="G107" i="6"/>
  <c r="E111" i="6"/>
  <c r="G111" i="6"/>
  <c r="E115" i="6"/>
  <c r="G115" i="6"/>
  <c r="E119" i="6"/>
  <c r="G119" i="6"/>
  <c r="P4" i="6"/>
  <c r="X4" i="6"/>
  <c r="AF4" i="6"/>
  <c r="F804" i="6"/>
  <c r="F803" i="6"/>
  <c r="F802" i="6"/>
  <c r="F801" i="6"/>
  <c r="F800" i="6"/>
  <c r="F799" i="6"/>
  <c r="F798" i="6"/>
  <c r="F797" i="6"/>
  <c r="F796" i="6"/>
  <c r="F795" i="6"/>
  <c r="F794" i="6"/>
  <c r="E804" i="6"/>
  <c r="E803" i="6"/>
  <c r="E802" i="6"/>
  <c r="E801" i="6"/>
  <c r="E797" i="6"/>
  <c r="E795" i="6"/>
  <c r="F793" i="6"/>
  <c r="F792" i="6"/>
  <c r="F791" i="6"/>
  <c r="F790" i="6"/>
  <c r="F789" i="6"/>
  <c r="F788" i="6"/>
  <c r="E799" i="6"/>
  <c r="E793" i="6"/>
  <c r="E800" i="6"/>
  <c r="E798" i="6"/>
  <c r="E796" i="6"/>
  <c r="E794" i="6"/>
  <c r="E788" i="6"/>
  <c r="F787" i="6"/>
  <c r="F786" i="6"/>
  <c r="F785" i="6"/>
  <c r="F784" i="6"/>
  <c r="F783" i="6"/>
  <c r="F782" i="6"/>
  <c r="F781" i="6"/>
  <c r="F780" i="6"/>
  <c r="F779" i="6"/>
  <c r="F778" i="6"/>
  <c r="F777" i="6"/>
  <c r="F776" i="6"/>
  <c r="E792" i="6"/>
  <c r="E791" i="6"/>
  <c r="E790" i="6"/>
  <c r="E789" i="6"/>
  <c r="E787" i="6"/>
  <c r="E786" i="6"/>
  <c r="E785" i="6"/>
  <c r="E784" i="6"/>
  <c r="E783" i="6"/>
  <c r="E782" i="6"/>
  <c r="E781" i="6"/>
  <c r="E780" i="6"/>
  <c r="E779" i="6"/>
  <c r="E778" i="6"/>
  <c r="E777" i="6"/>
  <c r="E776" i="6"/>
  <c r="F775" i="6"/>
  <c r="F774" i="6"/>
  <c r="F773" i="6"/>
  <c r="F772" i="6"/>
  <c r="F771" i="6"/>
  <c r="F770" i="6"/>
  <c r="F769" i="6"/>
  <c r="F768" i="6"/>
  <c r="F767" i="6"/>
  <c r="F766" i="6"/>
  <c r="F765" i="6"/>
  <c r="F764" i="6"/>
  <c r="F763" i="6"/>
  <c r="F762" i="6"/>
  <c r="F761" i="6"/>
  <c r="F760" i="6"/>
  <c r="F759" i="6"/>
  <c r="E775" i="6"/>
  <c r="E774" i="6"/>
  <c r="E773" i="6"/>
  <c r="E772" i="6"/>
  <c r="E771" i="6"/>
  <c r="E770" i="6"/>
  <c r="E769" i="6"/>
  <c r="E767" i="6"/>
  <c r="E765" i="6"/>
  <c r="E763" i="6"/>
  <c r="E761" i="6"/>
  <c r="E759" i="6"/>
  <c r="E768" i="6"/>
  <c r="E766" i="6"/>
  <c r="E764" i="6"/>
  <c r="E762" i="6"/>
  <c r="E760" i="6"/>
  <c r="F758" i="6"/>
  <c r="F757" i="6"/>
  <c r="F756" i="6"/>
  <c r="F755" i="6"/>
  <c r="F754" i="6"/>
  <c r="F753" i="6"/>
  <c r="F752" i="6"/>
  <c r="F751" i="6"/>
  <c r="F750" i="6"/>
  <c r="F749" i="6"/>
  <c r="F748" i="6"/>
  <c r="E758" i="6"/>
  <c r="F747" i="6"/>
  <c r="F746" i="6"/>
  <c r="F745" i="6"/>
  <c r="F744" i="6"/>
  <c r="F743" i="6"/>
  <c r="F742" i="6"/>
  <c r="F741" i="6"/>
  <c r="F740" i="6"/>
  <c r="F739" i="6"/>
  <c r="F738" i="6"/>
  <c r="F737" i="6"/>
  <c r="E747" i="6"/>
  <c r="E757" i="6"/>
  <c r="E756" i="6"/>
  <c r="E755" i="6"/>
  <c r="E754" i="6"/>
  <c r="E753" i="6"/>
  <c r="E752" i="6"/>
  <c r="E751" i="6"/>
  <c r="E750" i="6"/>
  <c r="E749" i="6"/>
  <c r="E748" i="6"/>
  <c r="F736" i="6"/>
  <c r="E735" i="6"/>
  <c r="E734" i="6"/>
  <c r="E736" i="6"/>
  <c r="E746" i="6"/>
  <c r="E745" i="6"/>
  <c r="E744" i="6"/>
  <c r="E743" i="6"/>
  <c r="E742" i="6"/>
  <c r="E741" i="6"/>
  <c r="E740" i="6"/>
  <c r="E739" i="6"/>
  <c r="E738" i="6"/>
  <c r="E737" i="6"/>
  <c r="F735" i="6"/>
  <c r="F734" i="6"/>
  <c r="F733" i="6"/>
  <c r="F732" i="6"/>
  <c r="F731" i="6"/>
  <c r="F730" i="6"/>
  <c r="F729" i="6"/>
  <c r="F728" i="6"/>
  <c r="F727" i="6"/>
  <c r="F726" i="6"/>
  <c r="F725" i="6"/>
  <c r="F724" i="6"/>
  <c r="F723" i="6"/>
  <c r="F722" i="6"/>
  <c r="F721" i="6"/>
  <c r="F720" i="6"/>
  <c r="F719" i="6"/>
  <c r="F718" i="6"/>
  <c r="F717" i="6"/>
  <c r="F716" i="6"/>
  <c r="F715" i="6"/>
  <c r="F714" i="6"/>
  <c r="F713" i="6"/>
  <c r="E733" i="6"/>
  <c r="E732" i="6"/>
  <c r="E731" i="6"/>
  <c r="E730" i="6"/>
  <c r="E729" i="6"/>
  <c r="E728" i="6"/>
  <c r="E727" i="6"/>
  <c r="E726" i="6"/>
  <c r="E725" i="6"/>
  <c r="E724" i="6"/>
  <c r="E723" i="6"/>
  <c r="E722" i="6"/>
  <c r="E721" i="6"/>
  <c r="E720" i="6"/>
  <c r="E719" i="6"/>
  <c r="E718" i="6"/>
  <c r="E717" i="6"/>
  <c r="E716" i="6"/>
  <c r="E715" i="6"/>
  <c r="E714" i="6"/>
  <c r="E713" i="6"/>
  <c r="E712" i="6"/>
  <c r="E711" i="6"/>
  <c r="E710" i="6"/>
  <c r="F712" i="6"/>
  <c r="F711" i="6"/>
  <c r="F710" i="6"/>
  <c r="F709" i="6"/>
  <c r="F708" i="6"/>
  <c r="F707" i="6"/>
  <c r="F706" i="6"/>
  <c r="F705" i="6"/>
  <c r="F704" i="6"/>
  <c r="F703" i="6"/>
  <c r="F702" i="6"/>
  <c r="F701" i="6"/>
  <c r="F700" i="6"/>
  <c r="F699" i="6"/>
  <c r="F698" i="6"/>
  <c r="F697" i="6"/>
  <c r="F696" i="6"/>
  <c r="F695" i="6"/>
  <c r="F694" i="6"/>
  <c r="F693" i="6"/>
  <c r="F692" i="6"/>
  <c r="F691" i="6"/>
  <c r="F690" i="6"/>
  <c r="E709" i="6"/>
  <c r="E708" i="6"/>
  <c r="E707" i="6"/>
  <c r="E706" i="6"/>
  <c r="E705" i="6"/>
  <c r="E704" i="6"/>
  <c r="E703" i="6"/>
  <c r="E702" i="6"/>
  <c r="E701" i="6"/>
  <c r="E700" i="6"/>
  <c r="E699" i="6"/>
  <c r="E698" i="6"/>
  <c r="E697" i="6"/>
  <c r="E696" i="6"/>
  <c r="E695" i="6"/>
  <c r="E694" i="6"/>
  <c r="E693" i="6"/>
  <c r="E692" i="6"/>
  <c r="E691" i="6"/>
  <c r="E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E641" i="6"/>
  <c r="E640" i="6"/>
  <c r="E639" i="6"/>
  <c r="E638" i="6"/>
  <c r="E637" i="6"/>
  <c r="E635" i="6"/>
  <c r="E633" i="6"/>
  <c r="E631" i="6"/>
  <c r="E629" i="6"/>
  <c r="E627" i="6"/>
  <c r="E625" i="6"/>
  <c r="E623" i="6"/>
  <c r="E621" i="6"/>
  <c r="E619" i="6"/>
  <c r="E617" i="6"/>
  <c r="E615" i="6"/>
  <c r="E613" i="6"/>
  <c r="E611" i="6"/>
  <c r="E609" i="6"/>
  <c r="E607" i="6"/>
  <c r="E605" i="6"/>
  <c r="E603" i="6"/>
  <c r="E601" i="6"/>
  <c r="E599" i="6"/>
  <c r="E597" i="6"/>
  <c r="F592" i="6"/>
  <c r="F591" i="6"/>
  <c r="F590" i="6"/>
  <c r="F589" i="6"/>
  <c r="F588" i="6"/>
  <c r="F587" i="6"/>
  <c r="F586" i="6"/>
  <c r="F585" i="6"/>
  <c r="F584" i="6"/>
  <c r="F583" i="6"/>
  <c r="E636" i="6"/>
  <c r="E634" i="6"/>
  <c r="E632" i="6"/>
  <c r="E630" i="6"/>
  <c r="E628" i="6"/>
  <c r="E626" i="6"/>
  <c r="E624" i="6"/>
  <c r="E616" i="6"/>
  <c r="E594" i="6"/>
  <c r="E622" i="6"/>
  <c r="E614" i="6"/>
  <c r="E59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E620" i="6"/>
  <c r="E612" i="6"/>
  <c r="E610" i="6"/>
  <c r="E608" i="6"/>
  <c r="E606" i="6"/>
  <c r="E604" i="6"/>
  <c r="E602" i="6"/>
  <c r="E600" i="6"/>
  <c r="E598" i="6"/>
  <c r="E596" i="6"/>
  <c r="E592" i="6"/>
  <c r="E591" i="6"/>
  <c r="E590" i="6"/>
  <c r="E589" i="6"/>
  <c r="E588" i="6"/>
  <c r="E587" i="6"/>
  <c r="E586" i="6"/>
  <c r="E585" i="6"/>
  <c r="E584" i="6"/>
  <c r="E583" i="6"/>
  <c r="E582" i="6"/>
  <c r="E581" i="6"/>
  <c r="E580" i="6"/>
  <c r="E579" i="6"/>
  <c r="E578" i="6"/>
  <c r="E577" i="6"/>
  <c r="E576" i="6"/>
  <c r="E575" i="6"/>
  <c r="E574" i="6"/>
  <c r="E573" i="6"/>
  <c r="E572" i="6"/>
  <c r="E571" i="6"/>
  <c r="E570" i="6"/>
  <c r="E595" i="6"/>
  <c r="E569" i="6"/>
  <c r="E567" i="6"/>
  <c r="E565" i="6"/>
  <c r="E563" i="6"/>
  <c r="E561" i="6"/>
  <c r="E559" i="6"/>
  <c r="E557" i="6"/>
  <c r="E555" i="6"/>
  <c r="E553" i="6"/>
  <c r="E551" i="6"/>
  <c r="E549" i="6"/>
  <c r="E547" i="6"/>
  <c r="E545" i="6"/>
  <c r="E543" i="6"/>
  <c r="E541" i="6"/>
  <c r="E539" i="6"/>
  <c r="E537" i="6"/>
  <c r="E535" i="6"/>
  <c r="E533" i="6"/>
  <c r="E531" i="6"/>
  <c r="E529" i="6"/>
  <c r="E527" i="6"/>
  <c r="E525" i="6"/>
  <c r="E523" i="6"/>
  <c r="E521" i="6"/>
  <c r="E519" i="6"/>
  <c r="E517" i="6"/>
  <c r="E515" i="6"/>
  <c r="E513" i="6"/>
  <c r="E511" i="6"/>
  <c r="E509" i="6"/>
  <c r="E507" i="6"/>
  <c r="E505" i="6"/>
  <c r="E503" i="6"/>
  <c r="E501" i="6"/>
  <c r="E499" i="6"/>
  <c r="E497" i="6"/>
  <c r="E495" i="6"/>
  <c r="E493" i="6"/>
  <c r="E491" i="6"/>
  <c r="E489" i="6"/>
  <c r="E487" i="6"/>
  <c r="E485" i="6"/>
  <c r="E568" i="6"/>
  <c r="E566" i="6"/>
  <c r="E564" i="6"/>
  <c r="E562" i="6"/>
  <c r="E560" i="6"/>
  <c r="E558" i="6"/>
  <c r="E556" i="6"/>
  <c r="E554" i="6"/>
  <c r="E552" i="6"/>
  <c r="E550" i="6"/>
  <c r="E548" i="6"/>
  <c r="E546" i="6"/>
  <c r="E544" i="6"/>
  <c r="E542" i="6"/>
  <c r="E540" i="6"/>
  <c r="E538" i="6"/>
  <c r="E536" i="6"/>
  <c r="E534" i="6"/>
  <c r="E532" i="6"/>
  <c r="E530" i="6"/>
  <c r="E528" i="6"/>
  <c r="E526" i="6"/>
  <c r="E524" i="6"/>
  <c r="E522" i="6"/>
  <c r="E520" i="6"/>
  <c r="E518" i="6"/>
  <c r="E516" i="6"/>
  <c r="E514" i="6"/>
  <c r="E512" i="6"/>
  <c r="E510" i="6"/>
  <c r="E508" i="6"/>
  <c r="E506" i="6"/>
  <c r="E504" i="6"/>
  <c r="E502" i="6"/>
  <c r="E500" i="6"/>
  <c r="E498" i="6"/>
  <c r="E496" i="6"/>
  <c r="E494" i="6"/>
  <c r="E492" i="6"/>
  <c r="E490" i="6"/>
  <c r="E488" i="6"/>
  <c r="E486" i="6"/>
  <c r="E484" i="6"/>
  <c r="F483" i="6"/>
  <c r="F482" i="6"/>
  <c r="F481" i="6"/>
  <c r="F480" i="6"/>
  <c r="F479" i="6"/>
  <c r="F478" i="6"/>
  <c r="F477" i="6"/>
  <c r="F476" i="6"/>
  <c r="F475" i="6"/>
  <c r="F474" i="6"/>
  <c r="F473" i="6"/>
  <c r="F472" i="6"/>
  <c r="F471" i="6"/>
  <c r="F470" i="6"/>
  <c r="F469" i="6"/>
  <c r="F468" i="6"/>
  <c r="F467" i="6"/>
  <c r="F466" i="6"/>
  <c r="F465" i="6"/>
  <c r="F464" i="6"/>
  <c r="E618" i="6"/>
  <c r="E483" i="6"/>
  <c r="E482" i="6"/>
  <c r="E481" i="6"/>
  <c r="E480"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366"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66" i="6"/>
  <c r="E365" i="6"/>
  <c r="E364" i="6"/>
  <c r="E363" i="6"/>
  <c r="E323" i="6"/>
  <c r="E322" i="6"/>
  <c r="E321" i="6"/>
  <c r="E320" i="6"/>
  <c r="E319" i="6"/>
  <c r="E318" i="6"/>
  <c r="E317" i="6"/>
  <c r="E316" i="6"/>
  <c r="E315" i="6"/>
  <c r="E314" i="6"/>
  <c r="E313" i="6"/>
  <c r="E312" i="6"/>
  <c r="E311" i="6"/>
  <c r="E310"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H804" i="6"/>
  <c r="H803" i="6"/>
  <c r="H802" i="6"/>
  <c r="H801" i="6"/>
  <c r="H800" i="6"/>
  <c r="H799" i="6"/>
  <c r="G804" i="6"/>
  <c r="G803" i="6"/>
  <c r="G802" i="6"/>
  <c r="G801" i="6"/>
  <c r="G797" i="6"/>
  <c r="G795" i="6"/>
  <c r="G793" i="6"/>
  <c r="G799" i="6"/>
  <c r="H798" i="6"/>
  <c r="H796" i="6"/>
  <c r="H794" i="6"/>
  <c r="G800" i="6"/>
  <c r="G798" i="6"/>
  <c r="G796" i="6"/>
  <c r="G794" i="6"/>
  <c r="H797" i="6"/>
  <c r="H795" i="6"/>
  <c r="H793" i="6"/>
  <c r="H792" i="6"/>
  <c r="H791" i="6"/>
  <c r="H790" i="6"/>
  <c r="H789" i="6"/>
  <c r="G787" i="6"/>
  <c r="G792" i="6"/>
  <c r="G791" i="6"/>
  <c r="G790" i="6"/>
  <c r="G789" i="6"/>
  <c r="H788" i="6"/>
  <c r="G788" i="6"/>
  <c r="H787" i="6"/>
  <c r="H786" i="6"/>
  <c r="H785" i="6"/>
  <c r="H784" i="6"/>
  <c r="H783" i="6"/>
  <c r="H782" i="6"/>
  <c r="H781" i="6"/>
  <c r="H780" i="6"/>
  <c r="H779" i="6"/>
  <c r="H778" i="6"/>
  <c r="H777" i="6"/>
  <c r="H776" i="6"/>
  <c r="H775" i="6"/>
  <c r="H774" i="6"/>
  <c r="H773" i="6"/>
  <c r="H772" i="6"/>
  <c r="H771" i="6"/>
  <c r="G786" i="6"/>
  <c r="G785" i="6"/>
  <c r="G784" i="6"/>
  <c r="G783" i="6"/>
  <c r="G782" i="6"/>
  <c r="G781" i="6"/>
  <c r="G780" i="6"/>
  <c r="G779" i="6"/>
  <c r="G778" i="6"/>
  <c r="G777" i="6"/>
  <c r="G776" i="6"/>
  <c r="G775" i="6"/>
  <c r="G774" i="6"/>
  <c r="G773" i="6"/>
  <c r="G772" i="6"/>
  <c r="G771" i="6"/>
  <c r="G770" i="6"/>
  <c r="G769" i="6"/>
  <c r="H768" i="6"/>
  <c r="H766" i="6"/>
  <c r="H764" i="6"/>
  <c r="H762" i="6"/>
  <c r="H760" i="6"/>
  <c r="H758" i="6"/>
  <c r="H757" i="6"/>
  <c r="H756" i="6"/>
  <c r="H755" i="6"/>
  <c r="H754" i="6"/>
  <c r="H753" i="6"/>
  <c r="H752" i="6"/>
  <c r="H751" i="6"/>
  <c r="H750" i="6"/>
  <c r="H749" i="6"/>
  <c r="H748" i="6"/>
  <c r="G768" i="6"/>
  <c r="G766" i="6"/>
  <c r="G764" i="6"/>
  <c r="G762" i="6"/>
  <c r="G760" i="6"/>
  <c r="G758" i="6"/>
  <c r="G757" i="6"/>
  <c r="H767" i="6"/>
  <c r="H765" i="6"/>
  <c r="H763" i="6"/>
  <c r="H761" i="6"/>
  <c r="H759" i="6"/>
  <c r="H770" i="6"/>
  <c r="H769" i="6"/>
  <c r="G767" i="6"/>
  <c r="G765" i="6"/>
  <c r="G763" i="6"/>
  <c r="G761" i="6"/>
  <c r="G759" i="6"/>
  <c r="G747" i="6"/>
  <c r="G756" i="6"/>
  <c r="G755" i="6"/>
  <c r="G754" i="6"/>
  <c r="G753" i="6"/>
  <c r="G752" i="6"/>
  <c r="G751" i="6"/>
  <c r="G750" i="6"/>
  <c r="G749" i="6"/>
  <c r="G748" i="6"/>
  <c r="H747" i="6"/>
  <c r="H746" i="6"/>
  <c r="H745" i="6"/>
  <c r="H744" i="6"/>
  <c r="H743" i="6"/>
  <c r="H742" i="6"/>
  <c r="H741" i="6"/>
  <c r="H740" i="6"/>
  <c r="H739" i="6"/>
  <c r="H738" i="6"/>
  <c r="H737" i="6"/>
  <c r="H736" i="6"/>
  <c r="G746" i="6"/>
  <c r="G745" i="6"/>
  <c r="G744" i="6"/>
  <c r="G743" i="6"/>
  <c r="G742" i="6"/>
  <c r="G741" i="6"/>
  <c r="G740" i="6"/>
  <c r="G739" i="6"/>
  <c r="G738" i="6"/>
  <c r="G737" i="6"/>
  <c r="H735" i="6"/>
  <c r="H734" i="6"/>
  <c r="H733" i="6"/>
  <c r="H732" i="6"/>
  <c r="H731" i="6"/>
  <c r="H730" i="6"/>
  <c r="H729" i="6"/>
  <c r="H728" i="6"/>
  <c r="H727" i="6"/>
  <c r="H726" i="6"/>
  <c r="H725" i="6"/>
  <c r="H724" i="6"/>
  <c r="H723" i="6"/>
  <c r="H722" i="6"/>
  <c r="H721" i="6"/>
  <c r="H720" i="6"/>
  <c r="H719" i="6"/>
  <c r="H718" i="6"/>
  <c r="H717" i="6"/>
  <c r="H716" i="6"/>
  <c r="H715" i="6"/>
  <c r="H714" i="6"/>
  <c r="H713" i="6"/>
  <c r="G735" i="6"/>
  <c r="G734" i="6"/>
  <c r="G736" i="6"/>
  <c r="H712" i="6"/>
  <c r="H711" i="6"/>
  <c r="H710" i="6"/>
  <c r="H709" i="6"/>
  <c r="H708" i="6"/>
  <c r="H707" i="6"/>
  <c r="H706" i="6"/>
  <c r="H705" i="6"/>
  <c r="H704" i="6"/>
  <c r="H703" i="6"/>
  <c r="H702" i="6"/>
  <c r="H701" i="6"/>
  <c r="H700" i="6"/>
  <c r="H699" i="6"/>
  <c r="H698" i="6"/>
  <c r="H697" i="6"/>
  <c r="H696" i="6"/>
  <c r="H695" i="6"/>
  <c r="H694" i="6"/>
  <c r="H693" i="6"/>
  <c r="H692" i="6"/>
  <c r="H691" i="6"/>
  <c r="H690" i="6"/>
  <c r="G712" i="6"/>
  <c r="G711" i="6"/>
  <c r="G710" i="6"/>
  <c r="G733" i="6"/>
  <c r="G732" i="6"/>
  <c r="G731" i="6"/>
  <c r="G730" i="6"/>
  <c r="G729" i="6"/>
  <c r="G728" i="6"/>
  <c r="G727" i="6"/>
  <c r="G726" i="6"/>
  <c r="G725" i="6"/>
  <c r="G724" i="6"/>
  <c r="G723" i="6"/>
  <c r="G722" i="6"/>
  <c r="G721" i="6"/>
  <c r="G720" i="6"/>
  <c r="G719" i="6"/>
  <c r="G718" i="6"/>
  <c r="G717" i="6"/>
  <c r="G716" i="6"/>
  <c r="G715" i="6"/>
  <c r="G714" i="6"/>
  <c r="G713" i="6"/>
  <c r="G709" i="6"/>
  <c r="G708" i="6"/>
  <c r="G707" i="6"/>
  <c r="G706" i="6"/>
  <c r="G705"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G704" i="6"/>
  <c r="G702" i="6"/>
  <c r="G700" i="6"/>
  <c r="G698" i="6"/>
  <c r="G696" i="6"/>
  <c r="G694" i="6"/>
  <c r="G692" i="6"/>
  <c r="G690" i="6"/>
  <c r="G641" i="6"/>
  <c r="G640" i="6"/>
  <c r="G639" i="6"/>
  <c r="G638" i="6"/>
  <c r="G637" i="6"/>
  <c r="G703" i="6"/>
  <c r="G701" i="6"/>
  <c r="G699" i="6"/>
  <c r="G697" i="6"/>
  <c r="G695" i="6"/>
  <c r="G693" i="6"/>
  <c r="G691"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H640" i="6"/>
  <c r="G635" i="6"/>
  <c r="G633" i="6"/>
  <c r="G631" i="6"/>
  <c r="G629" i="6"/>
  <c r="G627" i="6"/>
  <c r="G625" i="6"/>
  <c r="G623" i="6"/>
  <c r="G621" i="6"/>
  <c r="G619" i="6"/>
  <c r="G617" i="6"/>
  <c r="G615" i="6"/>
  <c r="G613" i="6"/>
  <c r="G611" i="6"/>
  <c r="G609" i="6"/>
  <c r="G607" i="6"/>
  <c r="G605" i="6"/>
  <c r="G603" i="6"/>
  <c r="G601" i="6"/>
  <c r="G599" i="6"/>
  <c r="G597" i="6"/>
  <c r="G595" i="6"/>
  <c r="G593" i="6"/>
  <c r="H592" i="6"/>
  <c r="H591" i="6"/>
  <c r="H590" i="6"/>
  <c r="H589" i="6"/>
  <c r="H588" i="6"/>
  <c r="H587" i="6"/>
  <c r="H586" i="6"/>
  <c r="H585" i="6"/>
  <c r="H584" i="6"/>
  <c r="H583" i="6"/>
  <c r="G663" i="6"/>
  <c r="G661" i="6"/>
  <c r="G659" i="6"/>
  <c r="G657" i="6"/>
  <c r="G655" i="6"/>
  <c r="G653" i="6"/>
  <c r="G651" i="6"/>
  <c r="G649" i="6"/>
  <c r="G647" i="6"/>
  <c r="G645" i="6"/>
  <c r="G643" i="6"/>
  <c r="H637" i="6"/>
  <c r="H636" i="6"/>
  <c r="H634" i="6"/>
  <c r="H632" i="6"/>
  <c r="H630" i="6"/>
  <c r="H628" i="6"/>
  <c r="H626" i="6"/>
  <c r="H624" i="6"/>
  <c r="H622" i="6"/>
  <c r="H620" i="6"/>
  <c r="H618" i="6"/>
  <c r="H616" i="6"/>
  <c r="H614" i="6"/>
  <c r="H612" i="6"/>
  <c r="H610" i="6"/>
  <c r="H608" i="6"/>
  <c r="H606" i="6"/>
  <c r="H604" i="6"/>
  <c r="H602" i="6"/>
  <c r="H600" i="6"/>
  <c r="H598" i="6"/>
  <c r="H596" i="6"/>
  <c r="H638" i="6"/>
  <c r="G636" i="6"/>
  <c r="G634" i="6"/>
  <c r="G632" i="6"/>
  <c r="G630" i="6"/>
  <c r="G628" i="6"/>
  <c r="G626" i="6"/>
  <c r="G624" i="6"/>
  <c r="G622" i="6"/>
  <c r="G620" i="6"/>
  <c r="G618" i="6"/>
  <c r="G616" i="6"/>
  <c r="G614" i="6"/>
  <c r="G612" i="6"/>
  <c r="G610" i="6"/>
  <c r="G608" i="6"/>
  <c r="G606" i="6"/>
  <c r="G604" i="6"/>
  <c r="G602" i="6"/>
  <c r="G600" i="6"/>
  <c r="G598" i="6"/>
  <c r="G596" i="6"/>
  <c r="G594" i="6"/>
  <c r="G662" i="6"/>
  <c r="G660" i="6"/>
  <c r="G658" i="6"/>
  <c r="G656" i="6"/>
  <c r="G654" i="6"/>
  <c r="G652" i="6"/>
  <c r="G650" i="6"/>
  <c r="G648" i="6"/>
  <c r="G646" i="6"/>
  <c r="G644" i="6"/>
  <c r="G642" i="6"/>
  <c r="H641" i="6"/>
  <c r="H639" i="6"/>
  <c r="H635" i="6"/>
  <c r="H633" i="6"/>
  <c r="H631" i="6"/>
  <c r="H629" i="6"/>
  <c r="H627" i="6"/>
  <c r="H625" i="6"/>
  <c r="H617" i="6"/>
  <c r="H593" i="6"/>
  <c r="G582" i="6"/>
  <c r="G581" i="6"/>
  <c r="G580" i="6"/>
  <c r="G579" i="6"/>
  <c r="G578" i="6"/>
  <c r="G577" i="6"/>
  <c r="G576" i="6"/>
  <c r="G575" i="6"/>
  <c r="G574" i="6"/>
  <c r="G573" i="6"/>
  <c r="G572" i="6"/>
  <c r="G571" i="6"/>
  <c r="H623" i="6"/>
  <c r="H615" i="6"/>
  <c r="H611" i="6"/>
  <c r="G592" i="6"/>
  <c r="G591" i="6"/>
  <c r="G590" i="6"/>
  <c r="G589" i="6"/>
  <c r="G588" i="6"/>
  <c r="G587" i="6"/>
  <c r="G586" i="6"/>
  <c r="G585" i="6"/>
  <c r="G584" i="6"/>
  <c r="G583" i="6"/>
  <c r="H621" i="6"/>
  <c r="H613" i="6"/>
  <c r="H609" i="6"/>
  <c r="H607" i="6"/>
  <c r="H605" i="6"/>
  <c r="H603" i="6"/>
  <c r="H601" i="6"/>
  <c r="H599" i="6"/>
  <c r="H597" i="6"/>
  <c r="H595" i="6"/>
  <c r="H594" i="6"/>
  <c r="H581" i="6"/>
  <c r="H577" i="6"/>
  <c r="H573" i="6"/>
  <c r="H568" i="6"/>
  <c r="H566" i="6"/>
  <c r="H564" i="6"/>
  <c r="H562" i="6"/>
  <c r="H560" i="6"/>
  <c r="H558" i="6"/>
  <c r="H556" i="6"/>
  <c r="H554" i="6"/>
  <c r="H552" i="6"/>
  <c r="H550" i="6"/>
  <c r="H548" i="6"/>
  <c r="H546" i="6"/>
  <c r="H544" i="6"/>
  <c r="H542" i="6"/>
  <c r="H540" i="6"/>
  <c r="H538" i="6"/>
  <c r="H536" i="6"/>
  <c r="H534" i="6"/>
  <c r="H532" i="6"/>
  <c r="H530" i="6"/>
  <c r="H528" i="6"/>
  <c r="H526" i="6"/>
  <c r="H524" i="6"/>
  <c r="H522" i="6"/>
  <c r="H520" i="6"/>
  <c r="H518" i="6"/>
  <c r="H516" i="6"/>
  <c r="H514" i="6"/>
  <c r="H512" i="6"/>
  <c r="H510" i="6"/>
  <c r="H508" i="6"/>
  <c r="H506" i="6"/>
  <c r="H504" i="6"/>
  <c r="H502" i="6"/>
  <c r="H500" i="6"/>
  <c r="H498" i="6"/>
  <c r="H496" i="6"/>
  <c r="H494" i="6"/>
  <c r="H492" i="6"/>
  <c r="H490" i="6"/>
  <c r="H488" i="6"/>
  <c r="H486" i="6"/>
  <c r="H484" i="6"/>
  <c r="H483" i="6"/>
  <c r="H482" i="6"/>
  <c r="H481" i="6"/>
  <c r="H480" i="6"/>
  <c r="H479" i="6"/>
  <c r="H478" i="6"/>
  <c r="H477" i="6"/>
  <c r="H476" i="6"/>
  <c r="H475" i="6"/>
  <c r="H474" i="6"/>
  <c r="H473" i="6"/>
  <c r="H472" i="6"/>
  <c r="H471" i="6"/>
  <c r="H470" i="6"/>
  <c r="H469" i="6"/>
  <c r="H468" i="6"/>
  <c r="H467" i="6"/>
  <c r="H466" i="6"/>
  <c r="H465" i="6"/>
  <c r="H464" i="6"/>
  <c r="H582" i="6"/>
  <c r="H578" i="6"/>
  <c r="H574" i="6"/>
  <c r="H570" i="6"/>
  <c r="G568" i="6"/>
  <c r="G566" i="6"/>
  <c r="G564" i="6"/>
  <c r="G562" i="6"/>
  <c r="G560" i="6"/>
  <c r="G558" i="6"/>
  <c r="G556" i="6"/>
  <c r="G554" i="6"/>
  <c r="G552" i="6"/>
  <c r="G550" i="6"/>
  <c r="G548" i="6"/>
  <c r="G546" i="6"/>
  <c r="G544" i="6"/>
  <c r="G542" i="6"/>
  <c r="G540" i="6"/>
  <c r="G538" i="6"/>
  <c r="G536" i="6"/>
  <c r="G534" i="6"/>
  <c r="G532" i="6"/>
  <c r="G530" i="6"/>
  <c r="G528" i="6"/>
  <c r="G526" i="6"/>
  <c r="G524" i="6"/>
  <c r="G522" i="6"/>
  <c r="G520" i="6"/>
  <c r="G518" i="6"/>
  <c r="G516" i="6"/>
  <c r="G514" i="6"/>
  <c r="G512" i="6"/>
  <c r="G510" i="6"/>
  <c r="G508" i="6"/>
  <c r="G506" i="6"/>
  <c r="G504" i="6"/>
  <c r="G502" i="6"/>
  <c r="G500" i="6"/>
  <c r="G498" i="6"/>
  <c r="G496" i="6"/>
  <c r="G494" i="6"/>
  <c r="G492" i="6"/>
  <c r="G490" i="6"/>
  <c r="G488" i="6"/>
  <c r="G486" i="6"/>
  <c r="G484" i="6"/>
  <c r="G483" i="6"/>
  <c r="G482" i="6"/>
  <c r="G481" i="6"/>
  <c r="G480" i="6"/>
  <c r="H579" i="6"/>
  <c r="H575" i="6"/>
  <c r="H571" i="6"/>
  <c r="G570" i="6"/>
  <c r="H569" i="6"/>
  <c r="H567" i="6"/>
  <c r="H565" i="6"/>
  <c r="H563" i="6"/>
  <c r="H561" i="6"/>
  <c r="H559" i="6"/>
  <c r="H557" i="6"/>
  <c r="H555" i="6"/>
  <c r="H553" i="6"/>
  <c r="H551" i="6"/>
  <c r="H549" i="6"/>
  <c r="H547" i="6"/>
  <c r="H545" i="6"/>
  <c r="H543" i="6"/>
  <c r="H541" i="6"/>
  <c r="H539" i="6"/>
  <c r="H537" i="6"/>
  <c r="H535" i="6"/>
  <c r="H533" i="6"/>
  <c r="H531" i="6"/>
  <c r="H529" i="6"/>
  <c r="H527" i="6"/>
  <c r="H525" i="6"/>
  <c r="H523" i="6"/>
  <c r="H521" i="6"/>
  <c r="H519" i="6"/>
  <c r="H517" i="6"/>
  <c r="H515" i="6"/>
  <c r="H513" i="6"/>
  <c r="H511" i="6"/>
  <c r="H509" i="6"/>
  <c r="H507" i="6"/>
  <c r="H505" i="6"/>
  <c r="H503" i="6"/>
  <c r="H501" i="6"/>
  <c r="H499" i="6"/>
  <c r="H497" i="6"/>
  <c r="H495" i="6"/>
  <c r="H493" i="6"/>
  <c r="H491" i="6"/>
  <c r="H489" i="6"/>
  <c r="H487" i="6"/>
  <c r="H485" i="6"/>
  <c r="H619" i="6"/>
  <c r="H580" i="6"/>
  <c r="H576" i="6"/>
  <c r="H572" i="6"/>
  <c r="G569" i="6"/>
  <c r="G567" i="6"/>
  <c r="G565" i="6"/>
  <c r="G563" i="6"/>
  <c r="G561" i="6"/>
  <c r="G559" i="6"/>
  <c r="G557" i="6"/>
  <c r="G555" i="6"/>
  <c r="G553" i="6"/>
  <c r="G551" i="6"/>
  <c r="G549" i="6"/>
  <c r="G547" i="6"/>
  <c r="G545" i="6"/>
  <c r="G543" i="6"/>
  <c r="G541" i="6"/>
  <c r="G539" i="6"/>
  <c r="G537" i="6"/>
  <c r="G535" i="6"/>
  <c r="G533" i="6"/>
  <c r="G531" i="6"/>
  <c r="G529" i="6"/>
  <c r="G527" i="6"/>
  <c r="G525" i="6"/>
  <c r="G523" i="6"/>
  <c r="G521" i="6"/>
  <c r="G519" i="6"/>
  <c r="G517" i="6"/>
  <c r="G515" i="6"/>
  <c r="G513" i="6"/>
  <c r="G511" i="6"/>
  <c r="G509" i="6"/>
  <c r="G507" i="6"/>
  <c r="G505" i="6"/>
  <c r="G503" i="6"/>
  <c r="G501" i="6"/>
  <c r="G499" i="6"/>
  <c r="G497" i="6"/>
  <c r="G495" i="6"/>
  <c r="G493" i="6"/>
  <c r="G491" i="6"/>
  <c r="G489" i="6"/>
  <c r="G487" i="6"/>
  <c r="G485" i="6"/>
  <c r="G463" i="6"/>
  <c r="G462" i="6"/>
  <c r="G461" i="6"/>
  <c r="G460" i="6"/>
  <c r="G459" i="6"/>
  <c r="G458" i="6"/>
  <c r="G457" i="6"/>
  <c r="G456" i="6"/>
  <c r="G455" i="6"/>
  <c r="G479" i="6"/>
  <c r="G478" i="6"/>
  <c r="G477" i="6"/>
  <c r="G476" i="6"/>
  <c r="G475" i="6"/>
  <c r="G474" i="6"/>
  <c r="G473" i="6"/>
  <c r="G472" i="6"/>
  <c r="G471" i="6"/>
  <c r="G470" i="6"/>
  <c r="G469" i="6"/>
  <c r="G468" i="6"/>
  <c r="G467" i="6"/>
  <c r="G466" i="6"/>
  <c r="G465" i="6"/>
  <c r="G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5" i="6"/>
  <c r="G364" i="6"/>
  <c r="G363" i="6"/>
  <c r="G362" i="6"/>
  <c r="G454" i="6"/>
  <c r="G366"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J4" i="6"/>
  <c r="G121" i="6"/>
  <c r="G122" i="6"/>
  <c r="G123" i="6"/>
  <c r="G124" i="6"/>
  <c r="G125" i="6"/>
  <c r="G126" i="6"/>
  <c r="G127" i="6"/>
  <c r="G128" i="6"/>
  <c r="G129" i="6"/>
  <c r="G130" i="6"/>
  <c r="G131"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L4" i="6"/>
  <c r="T4" i="6"/>
  <c r="AB4" i="6"/>
  <c r="E121" i="6"/>
  <c r="J121" i="6" s="1"/>
  <c r="E122" i="6"/>
  <c r="J122" i="6" s="1"/>
  <c r="E123" i="6"/>
  <c r="J123" i="6" s="1"/>
  <c r="E124" i="6"/>
  <c r="J124" i="6" s="1"/>
  <c r="E125" i="6"/>
  <c r="J125" i="6" s="1"/>
  <c r="E126" i="6"/>
  <c r="J126" i="6" s="1"/>
  <c r="E127" i="6"/>
  <c r="J127" i="6" s="1"/>
  <c r="E128" i="6"/>
  <c r="J128" i="6" s="1"/>
  <c r="E129" i="6"/>
  <c r="J129" i="6" s="1"/>
  <c r="E130" i="6"/>
  <c r="J130" i="6" s="1"/>
  <c r="E131" i="6"/>
  <c r="J131" i="6" s="1"/>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J29" i="5"/>
  <c r="J42" i="5"/>
  <c r="J43" i="5"/>
  <c r="J30" i="5"/>
  <c r="B11" i="5"/>
  <c r="J27" i="5"/>
  <c r="J31" i="5"/>
  <c r="A34" i="5"/>
  <c r="B4" i="5" s="1"/>
  <c r="J76" i="5"/>
  <c r="B9" i="5" s="1"/>
  <c r="J119" i="6" l="1"/>
  <c r="J111" i="6"/>
  <c r="J103" i="6"/>
  <c r="J71" i="6"/>
  <c r="J63" i="6"/>
  <c r="J55" i="6"/>
  <c r="J47" i="6"/>
  <c r="J31" i="6"/>
  <c r="J114" i="6"/>
  <c r="J106" i="6"/>
  <c r="J82" i="6"/>
  <c r="J74" i="6"/>
  <c r="J50" i="6"/>
  <c r="J26" i="6"/>
  <c r="J18" i="6"/>
  <c r="J117" i="6"/>
  <c r="J109" i="6"/>
  <c r="J101" i="6"/>
  <c r="J85" i="6"/>
  <c r="J69" i="6"/>
  <c r="J37" i="6"/>
  <c r="J112" i="6"/>
  <c r="J104" i="6"/>
  <c r="J64" i="6"/>
  <c r="J115" i="6"/>
  <c r="J107" i="6"/>
  <c r="J99" i="6"/>
  <c r="J83" i="6"/>
  <c r="J75" i="6"/>
  <c r="J43" i="6"/>
  <c r="J35" i="6"/>
  <c r="J27" i="6"/>
  <c r="J19" i="6"/>
  <c r="J118" i="6"/>
  <c r="J110" i="6"/>
  <c r="J102" i="6"/>
  <c r="J70" i="6"/>
  <c r="J62" i="6"/>
  <c r="J38" i="6"/>
  <c r="J22" i="6"/>
  <c r="J14" i="6"/>
  <c r="J113" i="6"/>
  <c r="J105" i="6"/>
  <c r="J81" i="6"/>
  <c r="J73" i="6"/>
  <c r="J57" i="6"/>
  <c r="J41" i="6"/>
  <c r="J100" i="6"/>
  <c r="J72" i="6"/>
  <c r="Y13" i="14"/>
  <c r="W11" i="14"/>
  <c r="Y9" i="14"/>
  <c r="W7" i="14"/>
  <c r="Y5" i="14"/>
  <c r="W3" i="14"/>
  <c r="Y7" i="14"/>
  <c r="W5" i="14"/>
  <c r="Y3" i="14"/>
  <c r="X22" i="14"/>
  <c r="X12" i="14"/>
  <c r="Y15" i="14"/>
  <c r="W22" i="14"/>
  <c r="W10" i="14"/>
  <c r="Y10" i="14"/>
  <c r="Y22" i="14"/>
  <c r="W21" i="14"/>
  <c r="W13" i="14"/>
  <c r="X17" i="14"/>
  <c r="X5" i="14"/>
  <c r="Y8" i="14"/>
  <c r="X13" i="14"/>
  <c r="Y16" i="14"/>
  <c r="X18" i="14"/>
  <c r="W20" i="14"/>
  <c r="X19" i="14"/>
  <c r="X6" i="14"/>
  <c r="X10" i="14"/>
  <c r="X14" i="14"/>
  <c r="Y19" i="14"/>
  <c r="W8" i="14"/>
  <c r="W16" i="14"/>
  <c r="W17" i="14"/>
  <c r="X4" i="14"/>
  <c r="X8" i="14"/>
  <c r="Y11" i="14"/>
  <c r="X16" i="14"/>
  <c r="W18" i="14"/>
  <c r="W6" i="14"/>
  <c r="W14" i="14"/>
  <c r="W15" i="14"/>
  <c r="Y21" i="14"/>
  <c r="X3" i="14"/>
  <c r="Y6" i="14"/>
  <c r="X11" i="14"/>
  <c r="Y14" i="14"/>
  <c r="X7" i="14"/>
  <c r="X15" i="14"/>
  <c r="W9" i="14"/>
  <c r="Y23" i="14"/>
  <c r="Y4" i="14"/>
  <c r="X9" i="14"/>
  <c r="Y12" i="14"/>
  <c r="Y17" i="14"/>
  <c r="W19" i="14"/>
  <c r="X21" i="14"/>
  <c r="X20" i="14"/>
  <c r="W4" i="14"/>
  <c r="W12" i="14"/>
  <c r="Y18" i="14"/>
  <c r="Y20" i="14"/>
  <c r="K23" i="11"/>
  <c r="P23" i="11" s="1"/>
  <c r="K21" i="11"/>
  <c r="P21" i="11" s="1"/>
  <c r="K42" i="11"/>
  <c r="P42" i="11" s="1"/>
  <c r="K28" i="11"/>
  <c r="P28" i="11" s="1"/>
  <c r="J27" i="11"/>
  <c r="J28" i="11"/>
  <c r="J15" i="11"/>
  <c r="J35" i="11"/>
  <c r="J16" i="11"/>
  <c r="J38" i="11"/>
  <c r="K47" i="11"/>
  <c r="P47" i="11" s="1"/>
  <c r="K15" i="11"/>
  <c r="P15" i="11" s="1"/>
  <c r="K32" i="11"/>
  <c r="P32" i="11" s="1"/>
  <c r="K18" i="11"/>
  <c r="P18" i="11" s="1"/>
  <c r="K41" i="11"/>
  <c r="P41" i="11" s="1"/>
  <c r="K43" i="11"/>
  <c r="P43" i="11" s="1"/>
  <c r="K40" i="11"/>
  <c r="P40" i="11" s="1"/>
  <c r="K26" i="11"/>
  <c r="P26" i="11" s="1"/>
  <c r="K17" i="11"/>
  <c r="P17" i="11" s="1"/>
  <c r="J33" i="11"/>
  <c r="J14" i="11"/>
  <c r="J34" i="11"/>
  <c r="J21" i="11"/>
  <c r="J41" i="11"/>
  <c r="J22" i="11"/>
  <c r="J42" i="11"/>
  <c r="K35" i="11"/>
  <c r="P35" i="11" s="1"/>
  <c r="K48" i="11"/>
  <c r="P48" i="11" s="1"/>
  <c r="K16" i="11"/>
  <c r="P16" i="11" s="1"/>
  <c r="J32" i="11"/>
  <c r="K49" i="11"/>
  <c r="K38" i="11"/>
  <c r="P38" i="11" s="1"/>
  <c r="K24" i="11"/>
  <c r="P24" i="11" s="1"/>
  <c r="J17" i="11"/>
  <c r="J39" i="11"/>
  <c r="J18" i="11"/>
  <c r="J40" i="11"/>
  <c r="J25" i="11"/>
  <c r="J47" i="11"/>
  <c r="J26" i="11"/>
  <c r="J48" i="11"/>
  <c r="K31" i="11"/>
  <c r="P31" i="11" s="1"/>
  <c r="K39" i="11"/>
  <c r="P39" i="11" s="1"/>
  <c r="K27" i="11"/>
  <c r="P27" i="11" s="1"/>
  <c r="J14" i="10"/>
  <c r="D25" i="10"/>
  <c r="C25" i="10" s="1"/>
  <c r="J16" i="10"/>
  <c r="D27" i="10"/>
  <c r="C27" i="10" s="1"/>
  <c r="K15" i="10"/>
  <c r="D26" i="10"/>
  <c r="C26" i="10" s="1"/>
  <c r="J15" i="10"/>
  <c r="J13" i="10"/>
  <c r="D24" i="10"/>
  <c r="C24" i="10" s="1"/>
  <c r="J309" i="6"/>
  <c r="J305" i="6"/>
  <c r="J301" i="6"/>
  <c r="J297" i="6"/>
  <c r="J293" i="6"/>
  <c r="J289" i="6"/>
  <c r="J285" i="6"/>
  <c r="J281" i="6"/>
  <c r="J277" i="6"/>
  <c r="J273" i="6"/>
  <c r="J269" i="6"/>
  <c r="J265" i="6"/>
  <c r="J261" i="6"/>
  <c r="J257" i="6"/>
  <c r="J253" i="6"/>
  <c r="J249" i="6"/>
  <c r="J245" i="6"/>
  <c r="J241" i="6"/>
  <c r="J237" i="6"/>
  <c r="J233" i="6"/>
  <c r="J229" i="6"/>
  <c r="J225" i="6"/>
  <c r="J221" i="6"/>
  <c r="J217" i="6"/>
  <c r="J213" i="6"/>
  <c r="J209" i="6"/>
  <c r="J205" i="6"/>
  <c r="J201" i="6"/>
  <c r="J197" i="6"/>
  <c r="J193" i="6"/>
  <c r="J189" i="6"/>
  <c r="J185" i="6"/>
  <c r="J181" i="6"/>
  <c r="J177" i="6"/>
  <c r="J173" i="6"/>
  <c r="J169" i="6"/>
  <c r="J165" i="6"/>
  <c r="J161" i="6"/>
  <c r="J157" i="6"/>
  <c r="J153" i="6"/>
  <c r="J149" i="6"/>
  <c r="J145" i="6"/>
  <c r="J141" i="6"/>
  <c r="J137" i="6"/>
  <c r="J133" i="6"/>
  <c r="J327" i="6"/>
  <c r="J331" i="6"/>
  <c r="J335" i="6"/>
  <c r="J339" i="6"/>
  <c r="J343" i="6"/>
  <c r="J347" i="6"/>
  <c r="J351" i="6"/>
  <c r="J355" i="6"/>
  <c r="J359" i="6"/>
  <c r="J310" i="6"/>
  <c r="J314" i="6"/>
  <c r="J318" i="6"/>
  <c r="J322" i="6"/>
  <c r="J365" i="6"/>
  <c r="J367" i="6"/>
  <c r="J371" i="6"/>
  <c r="J375" i="6"/>
  <c r="J379" i="6"/>
  <c r="J383" i="6"/>
  <c r="J387" i="6"/>
  <c r="J391" i="6"/>
  <c r="J395" i="6"/>
  <c r="J399" i="6"/>
  <c r="J403" i="6"/>
  <c r="J407" i="6"/>
  <c r="J411" i="6"/>
  <c r="J415" i="6"/>
  <c r="J419" i="6"/>
  <c r="J423" i="6"/>
  <c r="J427" i="6"/>
  <c r="J431" i="6"/>
  <c r="J435" i="6"/>
  <c r="J439" i="6"/>
  <c r="J443" i="6"/>
  <c r="J447" i="6"/>
  <c r="J451" i="6"/>
  <c r="J454" i="6"/>
  <c r="J458" i="6"/>
  <c r="J462" i="6"/>
  <c r="J466" i="6"/>
  <c r="J470" i="6"/>
  <c r="J474" i="6"/>
  <c r="J478" i="6"/>
  <c r="J481" i="6"/>
  <c r="J484" i="6"/>
  <c r="J492" i="6"/>
  <c r="J500" i="6"/>
  <c r="J508" i="6"/>
  <c r="J516" i="6"/>
  <c r="J524" i="6"/>
  <c r="J532" i="6"/>
  <c r="J540" i="6"/>
  <c r="J548" i="6"/>
  <c r="J556" i="6"/>
  <c r="J564" i="6"/>
  <c r="J487" i="6"/>
  <c r="J495" i="6"/>
  <c r="J503" i="6"/>
  <c r="J511" i="6"/>
  <c r="J519" i="6"/>
  <c r="J527" i="6"/>
  <c r="J535" i="6"/>
  <c r="J543" i="6"/>
  <c r="J551" i="6"/>
  <c r="J559" i="6"/>
  <c r="J567" i="6"/>
  <c r="J571" i="6"/>
  <c r="J575" i="6"/>
  <c r="J579" i="6"/>
  <c r="J583" i="6"/>
  <c r="J587" i="6"/>
  <c r="J591" i="6"/>
  <c r="J600" i="6"/>
  <c r="J608" i="6"/>
  <c r="J614" i="6"/>
  <c r="J624" i="6"/>
  <c r="J632" i="6"/>
  <c r="J603" i="6"/>
  <c r="J611" i="6"/>
  <c r="J619" i="6"/>
  <c r="J627" i="6"/>
  <c r="J635" i="6"/>
  <c r="J640" i="6"/>
  <c r="J643" i="6"/>
  <c r="J647" i="6"/>
  <c r="J651" i="6"/>
  <c r="J655" i="6"/>
  <c r="J659" i="6"/>
  <c r="J663" i="6"/>
  <c r="J667" i="6"/>
  <c r="J671" i="6"/>
  <c r="J675" i="6"/>
  <c r="J679" i="6"/>
  <c r="J683" i="6"/>
  <c r="J687" i="6"/>
  <c r="J691" i="6"/>
  <c r="J695" i="6"/>
  <c r="J699" i="6"/>
  <c r="J703" i="6"/>
  <c r="J707" i="6"/>
  <c r="J712" i="6"/>
  <c r="J716" i="6"/>
  <c r="J720" i="6"/>
  <c r="J724" i="6"/>
  <c r="J728" i="6"/>
  <c r="J732" i="6"/>
  <c r="J740" i="6"/>
  <c r="J744" i="6"/>
  <c r="J734" i="6"/>
  <c r="J749" i="6"/>
  <c r="J753" i="6"/>
  <c r="J757" i="6"/>
  <c r="J766" i="6"/>
  <c r="J763" i="6"/>
  <c r="J770" i="6"/>
  <c r="J774" i="6"/>
  <c r="J777" i="6"/>
  <c r="J781" i="6"/>
  <c r="J785" i="6"/>
  <c r="J790" i="6"/>
  <c r="J794" i="6"/>
  <c r="J793" i="6"/>
  <c r="J795" i="6"/>
  <c r="J803" i="6"/>
  <c r="J87" i="6"/>
  <c r="J79" i="6"/>
  <c r="J39" i="6"/>
  <c r="J23" i="6"/>
  <c r="J15" i="6"/>
  <c r="J29" i="6"/>
  <c r="J32" i="6"/>
  <c r="J16" i="6"/>
  <c r="J308" i="6"/>
  <c r="J304" i="6"/>
  <c r="J300" i="6"/>
  <c r="J296" i="6"/>
  <c r="J292" i="6"/>
  <c r="J288" i="6"/>
  <c r="J284" i="6"/>
  <c r="J280" i="6"/>
  <c r="J276" i="6"/>
  <c r="J272" i="6"/>
  <c r="J268" i="6"/>
  <c r="J264" i="6"/>
  <c r="J260" i="6"/>
  <c r="J256" i="6"/>
  <c r="J252" i="6"/>
  <c r="J248" i="6"/>
  <c r="J244" i="6"/>
  <c r="J240" i="6"/>
  <c r="J236" i="6"/>
  <c r="J232" i="6"/>
  <c r="J228" i="6"/>
  <c r="J224" i="6"/>
  <c r="J220" i="6"/>
  <c r="J216" i="6"/>
  <c r="J212" i="6"/>
  <c r="J208" i="6"/>
  <c r="J204" i="6"/>
  <c r="J200" i="6"/>
  <c r="J196" i="6"/>
  <c r="J192" i="6"/>
  <c r="J188" i="6"/>
  <c r="J184" i="6"/>
  <c r="J180" i="6"/>
  <c r="J176" i="6"/>
  <c r="J172" i="6"/>
  <c r="J168" i="6"/>
  <c r="J164" i="6"/>
  <c r="J160" i="6"/>
  <c r="J156" i="6"/>
  <c r="J152" i="6"/>
  <c r="J148" i="6"/>
  <c r="J144" i="6"/>
  <c r="J140" i="6"/>
  <c r="J136" i="6"/>
  <c r="J132" i="6"/>
  <c r="I804" i="6"/>
  <c r="I803" i="6"/>
  <c r="I802" i="6"/>
  <c r="I801" i="6"/>
  <c r="I800" i="6"/>
  <c r="I799" i="6"/>
  <c r="I798" i="6"/>
  <c r="I796" i="6"/>
  <c r="I794" i="6"/>
  <c r="I797" i="6"/>
  <c r="I795" i="6"/>
  <c r="I793" i="6"/>
  <c r="I792" i="6"/>
  <c r="I791" i="6"/>
  <c r="I790" i="6"/>
  <c r="I789" i="6"/>
  <c r="I788" i="6"/>
  <c r="I787" i="6"/>
  <c r="I786" i="6"/>
  <c r="I785" i="6"/>
  <c r="I784" i="6"/>
  <c r="I783" i="6"/>
  <c r="I782" i="6"/>
  <c r="I781" i="6"/>
  <c r="I780" i="6"/>
  <c r="I779" i="6"/>
  <c r="I778" i="6"/>
  <c r="I777" i="6"/>
  <c r="I776" i="6"/>
  <c r="I775" i="6"/>
  <c r="I774" i="6"/>
  <c r="I773" i="6"/>
  <c r="I772" i="6"/>
  <c r="I771" i="6"/>
  <c r="I770" i="6"/>
  <c r="I769" i="6"/>
  <c r="I767" i="6"/>
  <c r="I765" i="6"/>
  <c r="I763" i="6"/>
  <c r="I761" i="6"/>
  <c r="I759" i="6"/>
  <c r="I768" i="6"/>
  <c r="I766" i="6"/>
  <c r="I764" i="6"/>
  <c r="I762" i="6"/>
  <c r="I760" i="6"/>
  <c r="I758" i="6"/>
  <c r="I756" i="6"/>
  <c r="I755" i="6"/>
  <c r="I754" i="6"/>
  <c r="I753" i="6"/>
  <c r="I752" i="6"/>
  <c r="I751" i="6"/>
  <c r="I750" i="6"/>
  <c r="I749" i="6"/>
  <c r="I748" i="6"/>
  <c r="I757" i="6"/>
  <c r="I747" i="6"/>
  <c r="I746" i="6"/>
  <c r="I745" i="6"/>
  <c r="I744" i="6"/>
  <c r="I743" i="6"/>
  <c r="I742" i="6"/>
  <c r="I741" i="6"/>
  <c r="I740" i="6"/>
  <c r="I739" i="6"/>
  <c r="I738" i="6"/>
  <c r="I737" i="6"/>
  <c r="I735" i="6"/>
  <c r="I734" i="6"/>
  <c r="I736" i="6"/>
  <c r="I712" i="6"/>
  <c r="I711" i="6"/>
  <c r="I710" i="6"/>
  <c r="I733" i="6"/>
  <c r="I732" i="6"/>
  <c r="I731" i="6"/>
  <c r="I730" i="6"/>
  <c r="I729" i="6"/>
  <c r="I728" i="6"/>
  <c r="I727" i="6"/>
  <c r="I726" i="6"/>
  <c r="I725" i="6"/>
  <c r="I724" i="6"/>
  <c r="I723" i="6"/>
  <c r="I722" i="6"/>
  <c r="I721" i="6"/>
  <c r="I720" i="6"/>
  <c r="I719" i="6"/>
  <c r="I718" i="6"/>
  <c r="I717" i="6"/>
  <c r="I716" i="6"/>
  <c r="I715" i="6"/>
  <c r="I714" i="6"/>
  <c r="I713" i="6"/>
  <c r="I709" i="6"/>
  <c r="I708" i="6"/>
  <c r="I707" i="6"/>
  <c r="I706" i="6"/>
  <c r="I705" i="6"/>
  <c r="I704" i="6"/>
  <c r="I703" i="6"/>
  <c r="I702" i="6"/>
  <c r="I701" i="6"/>
  <c r="I700" i="6"/>
  <c r="I699"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4" i="6"/>
  <c r="I632" i="6"/>
  <c r="I630" i="6"/>
  <c r="I628" i="6"/>
  <c r="I626" i="6"/>
  <c r="I624" i="6"/>
  <c r="I622" i="6"/>
  <c r="I620" i="6"/>
  <c r="I618" i="6"/>
  <c r="I616" i="6"/>
  <c r="I614" i="6"/>
  <c r="I612" i="6"/>
  <c r="I610" i="6"/>
  <c r="I608" i="6"/>
  <c r="I606" i="6"/>
  <c r="I604" i="6"/>
  <c r="I602" i="6"/>
  <c r="I600" i="6"/>
  <c r="I598" i="6"/>
  <c r="I596" i="6"/>
  <c r="I594" i="6"/>
  <c r="I635" i="6"/>
  <c r="I633" i="6"/>
  <c r="I631" i="6"/>
  <c r="I629" i="6"/>
  <c r="I627" i="6"/>
  <c r="I625" i="6"/>
  <c r="I623" i="6"/>
  <c r="I621" i="6"/>
  <c r="I619" i="6"/>
  <c r="I617" i="6"/>
  <c r="I615" i="6"/>
  <c r="I613" i="6"/>
  <c r="I611" i="6"/>
  <c r="I609" i="6"/>
  <c r="I607" i="6"/>
  <c r="I605" i="6"/>
  <c r="I603" i="6"/>
  <c r="I601" i="6"/>
  <c r="I599" i="6"/>
  <c r="I597" i="6"/>
  <c r="I595"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7" i="6"/>
  <c r="I565" i="6"/>
  <c r="I563" i="6"/>
  <c r="I561" i="6"/>
  <c r="I559" i="6"/>
  <c r="I557" i="6"/>
  <c r="I555" i="6"/>
  <c r="I553" i="6"/>
  <c r="I551" i="6"/>
  <c r="I549" i="6"/>
  <c r="I547" i="6"/>
  <c r="I545" i="6"/>
  <c r="I543" i="6"/>
  <c r="I541" i="6"/>
  <c r="I539" i="6"/>
  <c r="I537" i="6"/>
  <c r="I535" i="6"/>
  <c r="I533" i="6"/>
  <c r="I531" i="6"/>
  <c r="I529" i="6"/>
  <c r="I527" i="6"/>
  <c r="I525" i="6"/>
  <c r="I523" i="6"/>
  <c r="I521" i="6"/>
  <c r="I519" i="6"/>
  <c r="I517" i="6"/>
  <c r="I515" i="6"/>
  <c r="I513" i="6"/>
  <c r="I511" i="6"/>
  <c r="I509" i="6"/>
  <c r="I507" i="6"/>
  <c r="I505" i="6"/>
  <c r="I503" i="6"/>
  <c r="I501" i="6"/>
  <c r="I499" i="6"/>
  <c r="I497" i="6"/>
  <c r="I495" i="6"/>
  <c r="I493" i="6"/>
  <c r="I491" i="6"/>
  <c r="I489" i="6"/>
  <c r="I487" i="6"/>
  <c r="I485" i="6"/>
  <c r="I568" i="6"/>
  <c r="I566" i="6"/>
  <c r="I564" i="6"/>
  <c r="I562" i="6"/>
  <c r="I560" i="6"/>
  <c r="I558" i="6"/>
  <c r="I556" i="6"/>
  <c r="I554" i="6"/>
  <c r="I552" i="6"/>
  <c r="I550" i="6"/>
  <c r="I548" i="6"/>
  <c r="I546" i="6"/>
  <c r="I544" i="6"/>
  <c r="I542" i="6"/>
  <c r="I540" i="6"/>
  <c r="I538" i="6"/>
  <c r="I536" i="6"/>
  <c r="I534" i="6"/>
  <c r="I532" i="6"/>
  <c r="I530" i="6"/>
  <c r="I528" i="6"/>
  <c r="I526" i="6"/>
  <c r="I524" i="6"/>
  <c r="I522" i="6"/>
  <c r="I520" i="6"/>
  <c r="I518" i="6"/>
  <c r="I516" i="6"/>
  <c r="I514" i="6"/>
  <c r="I512" i="6"/>
  <c r="I510" i="6"/>
  <c r="I508" i="6"/>
  <c r="I506" i="6"/>
  <c r="I504" i="6"/>
  <c r="I502" i="6"/>
  <c r="I500" i="6"/>
  <c r="I498" i="6"/>
  <c r="I496" i="6"/>
  <c r="I494" i="6"/>
  <c r="I492" i="6"/>
  <c r="I490" i="6"/>
  <c r="I488" i="6"/>
  <c r="I486"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23" i="6"/>
  <c r="I322" i="6"/>
  <c r="I321" i="6"/>
  <c r="I320" i="6"/>
  <c r="I319" i="6"/>
  <c r="I318" i="6"/>
  <c r="I317" i="6"/>
  <c r="I316" i="6"/>
  <c r="I315" i="6"/>
  <c r="I314" i="6"/>
  <c r="I313" i="6"/>
  <c r="I312" i="6"/>
  <c r="I311" i="6"/>
  <c r="I310"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6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86" i="6"/>
  <c r="I84" i="6"/>
  <c r="I78" i="6"/>
  <c r="I77" i="6"/>
  <c r="I76" i="6"/>
  <c r="I72" i="6"/>
  <c r="I68" i="6"/>
  <c r="I67" i="6"/>
  <c r="I66" i="6"/>
  <c r="I65" i="6"/>
  <c r="I64" i="6"/>
  <c r="I60" i="6"/>
  <c r="I58" i="6"/>
  <c r="I57" i="6"/>
  <c r="I54" i="6"/>
  <c r="I53" i="6"/>
  <c r="I52" i="6"/>
  <c r="I51" i="6"/>
  <c r="I50" i="6"/>
  <c r="I48" i="6"/>
  <c r="I47" i="6"/>
  <c r="I45" i="6"/>
  <c r="I41" i="6"/>
  <c r="I39" i="6"/>
  <c r="I34" i="6"/>
  <c r="I33" i="6"/>
  <c r="I32" i="6"/>
  <c r="I31" i="6"/>
  <c r="I24" i="6"/>
  <c r="I22" i="6"/>
  <c r="I20" i="6"/>
  <c r="I19" i="6"/>
  <c r="I16" i="6"/>
  <c r="I15" i="6"/>
  <c r="I14" i="6"/>
  <c r="I12" i="6"/>
  <c r="I10" i="6"/>
  <c r="I9"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98" i="6"/>
  <c r="I97" i="6"/>
  <c r="I96" i="6"/>
  <c r="I95" i="6"/>
  <c r="I94" i="6"/>
  <c r="I93" i="6"/>
  <c r="I92" i="6"/>
  <c r="I91" i="6"/>
  <c r="I90" i="6"/>
  <c r="I89" i="6"/>
  <c r="I88" i="6"/>
  <c r="I87" i="6"/>
  <c r="I85" i="6"/>
  <c r="I83" i="6"/>
  <c r="I82" i="6"/>
  <c r="I81" i="6"/>
  <c r="I80" i="6"/>
  <c r="I79" i="6"/>
  <c r="I75" i="6"/>
  <c r="I74" i="6"/>
  <c r="I73" i="6"/>
  <c r="I71" i="6"/>
  <c r="I70" i="6"/>
  <c r="I69" i="6"/>
  <c r="I63" i="6"/>
  <c r="I62" i="6"/>
  <c r="I61" i="6"/>
  <c r="I59" i="6"/>
  <c r="I56" i="6"/>
  <c r="I55" i="6"/>
  <c r="I49" i="6"/>
  <c r="I46" i="6"/>
  <c r="I44" i="6"/>
  <c r="I43" i="6"/>
  <c r="I42" i="6"/>
  <c r="I40" i="6"/>
  <c r="I38" i="6"/>
  <c r="I37" i="6"/>
  <c r="I36" i="6"/>
  <c r="I35" i="6"/>
  <c r="I30" i="6"/>
  <c r="I29" i="6"/>
  <c r="I28" i="6"/>
  <c r="I27" i="6"/>
  <c r="I26" i="6"/>
  <c r="I25" i="6"/>
  <c r="I23" i="6"/>
  <c r="I21" i="6"/>
  <c r="I18" i="6"/>
  <c r="I17" i="6"/>
  <c r="I13" i="6"/>
  <c r="I11" i="6"/>
  <c r="J324" i="6"/>
  <c r="J328" i="6"/>
  <c r="J332" i="6"/>
  <c r="J336" i="6"/>
  <c r="J340" i="6"/>
  <c r="J344" i="6"/>
  <c r="J348" i="6"/>
  <c r="J352" i="6"/>
  <c r="J356" i="6"/>
  <c r="J360" i="6"/>
  <c r="J311" i="6"/>
  <c r="J315" i="6"/>
  <c r="J319" i="6"/>
  <c r="J323" i="6"/>
  <c r="J368" i="6"/>
  <c r="J372" i="6"/>
  <c r="J376" i="6"/>
  <c r="J380" i="6"/>
  <c r="J384" i="6"/>
  <c r="J388" i="6"/>
  <c r="J392" i="6"/>
  <c r="J396" i="6"/>
  <c r="J400" i="6"/>
  <c r="J404" i="6"/>
  <c r="J408" i="6"/>
  <c r="J412" i="6"/>
  <c r="J416" i="6"/>
  <c r="J420" i="6"/>
  <c r="J424" i="6"/>
  <c r="J428" i="6"/>
  <c r="J432" i="6"/>
  <c r="J436" i="6"/>
  <c r="J440" i="6"/>
  <c r="J444" i="6"/>
  <c r="J448" i="6"/>
  <c r="J452" i="6"/>
  <c r="J455" i="6"/>
  <c r="J459" i="6"/>
  <c r="J463" i="6"/>
  <c r="J467" i="6"/>
  <c r="J471" i="6"/>
  <c r="J475" i="6"/>
  <c r="J479" i="6"/>
  <c r="J482" i="6"/>
  <c r="J486" i="6"/>
  <c r="J494" i="6"/>
  <c r="J502" i="6"/>
  <c r="J510" i="6"/>
  <c r="J518" i="6"/>
  <c r="J526" i="6"/>
  <c r="J534" i="6"/>
  <c r="J542" i="6"/>
  <c r="J550" i="6"/>
  <c r="J558" i="6"/>
  <c r="J566" i="6"/>
  <c r="J489" i="6"/>
  <c r="J497" i="6"/>
  <c r="J505" i="6"/>
  <c r="J513" i="6"/>
  <c r="J521" i="6"/>
  <c r="J529" i="6"/>
  <c r="J537" i="6"/>
  <c r="J545" i="6"/>
  <c r="J553" i="6"/>
  <c r="J561" i="6"/>
  <c r="J569" i="6"/>
  <c r="J572" i="6"/>
  <c r="J576" i="6"/>
  <c r="J580" i="6"/>
  <c r="J584" i="6"/>
  <c r="J588" i="6"/>
  <c r="J592" i="6"/>
  <c r="J602" i="6"/>
  <c r="J610" i="6"/>
  <c r="J622" i="6"/>
  <c r="J626" i="6"/>
  <c r="J634" i="6"/>
  <c r="J597" i="6"/>
  <c r="J605" i="6"/>
  <c r="J613" i="6"/>
  <c r="J621" i="6"/>
  <c r="J629" i="6"/>
  <c r="J637" i="6"/>
  <c r="J641" i="6"/>
  <c r="J644" i="6"/>
  <c r="J648" i="6"/>
  <c r="J652" i="6"/>
  <c r="J656" i="6"/>
  <c r="J660" i="6"/>
  <c r="J664" i="6"/>
  <c r="J668" i="6"/>
  <c r="J672" i="6"/>
  <c r="J676" i="6"/>
  <c r="J680" i="6"/>
  <c r="J684" i="6"/>
  <c r="J688" i="6"/>
  <c r="J692" i="6"/>
  <c r="J696" i="6"/>
  <c r="J700" i="6"/>
  <c r="J704" i="6"/>
  <c r="J708" i="6"/>
  <c r="J713" i="6"/>
  <c r="J717" i="6"/>
  <c r="J721" i="6"/>
  <c r="J725" i="6"/>
  <c r="J729" i="6"/>
  <c r="J733" i="6"/>
  <c r="J737" i="6"/>
  <c r="J741" i="6"/>
  <c r="J745" i="6"/>
  <c r="J735" i="6"/>
  <c r="J750" i="6"/>
  <c r="J754" i="6"/>
  <c r="J747" i="6"/>
  <c r="J758" i="6"/>
  <c r="J760" i="6"/>
  <c r="J768" i="6"/>
  <c r="J765" i="6"/>
  <c r="J771" i="6"/>
  <c r="J775" i="6"/>
  <c r="J778" i="6"/>
  <c r="J782" i="6"/>
  <c r="J786" i="6"/>
  <c r="J791" i="6"/>
  <c r="J796" i="6"/>
  <c r="J799" i="6"/>
  <c r="J797" i="6"/>
  <c r="J804" i="6"/>
  <c r="J307" i="6"/>
  <c r="J303" i="6"/>
  <c r="J299" i="6"/>
  <c r="J295" i="6"/>
  <c r="J291" i="6"/>
  <c r="J287" i="6"/>
  <c r="J283" i="6"/>
  <c r="J279" i="6"/>
  <c r="J275" i="6"/>
  <c r="J271" i="6"/>
  <c r="J267" i="6"/>
  <c r="J263" i="6"/>
  <c r="J259" i="6"/>
  <c r="J255" i="6"/>
  <c r="J251" i="6"/>
  <c r="J247" i="6"/>
  <c r="J243" i="6"/>
  <c r="J239" i="6"/>
  <c r="J235" i="6"/>
  <c r="J231" i="6"/>
  <c r="J227" i="6"/>
  <c r="J223" i="6"/>
  <c r="J219" i="6"/>
  <c r="J215" i="6"/>
  <c r="J211" i="6"/>
  <c r="J207" i="6"/>
  <c r="J203" i="6"/>
  <c r="J199" i="6"/>
  <c r="J195" i="6"/>
  <c r="J191" i="6"/>
  <c r="J187" i="6"/>
  <c r="J183" i="6"/>
  <c r="J179" i="6"/>
  <c r="J175" i="6"/>
  <c r="J171" i="6"/>
  <c r="J167" i="6"/>
  <c r="J163" i="6"/>
  <c r="J159" i="6"/>
  <c r="J155" i="6"/>
  <c r="J151" i="6"/>
  <c r="J147" i="6"/>
  <c r="J143" i="6"/>
  <c r="J139" i="6"/>
  <c r="J135" i="6"/>
  <c r="J325" i="6"/>
  <c r="J329" i="6"/>
  <c r="J333" i="6"/>
  <c r="J337" i="6"/>
  <c r="J341" i="6"/>
  <c r="J345" i="6"/>
  <c r="J349" i="6"/>
  <c r="J353" i="6"/>
  <c r="J357" i="6"/>
  <c r="J361" i="6"/>
  <c r="J312" i="6"/>
  <c r="J316" i="6"/>
  <c r="J320" i="6"/>
  <c r="J363" i="6"/>
  <c r="J369" i="6"/>
  <c r="J373" i="6"/>
  <c r="J377" i="6"/>
  <c r="J381" i="6"/>
  <c r="J385" i="6"/>
  <c r="J389" i="6"/>
  <c r="J393" i="6"/>
  <c r="J397" i="6"/>
  <c r="J401" i="6"/>
  <c r="J405" i="6"/>
  <c r="J409" i="6"/>
  <c r="J413" i="6"/>
  <c r="J417" i="6"/>
  <c r="J421" i="6"/>
  <c r="J425" i="6"/>
  <c r="J429" i="6"/>
  <c r="J433" i="6"/>
  <c r="J437" i="6"/>
  <c r="J441" i="6"/>
  <c r="J445" i="6"/>
  <c r="J449" i="6"/>
  <c r="J453" i="6"/>
  <c r="J456" i="6"/>
  <c r="J460" i="6"/>
  <c r="J464" i="6"/>
  <c r="J468" i="6"/>
  <c r="J472" i="6"/>
  <c r="J476" i="6"/>
  <c r="J483" i="6"/>
  <c r="J488" i="6"/>
  <c r="J496" i="6"/>
  <c r="J504" i="6"/>
  <c r="J512" i="6"/>
  <c r="J520" i="6"/>
  <c r="J528" i="6"/>
  <c r="J536" i="6"/>
  <c r="J544" i="6"/>
  <c r="J552" i="6"/>
  <c r="J560" i="6"/>
  <c r="J568" i="6"/>
  <c r="J491" i="6"/>
  <c r="J499" i="6"/>
  <c r="J507" i="6"/>
  <c r="J515" i="6"/>
  <c r="J523" i="6"/>
  <c r="J531" i="6"/>
  <c r="J539" i="6"/>
  <c r="J547" i="6"/>
  <c r="J555" i="6"/>
  <c r="J563" i="6"/>
  <c r="J595" i="6"/>
  <c r="J573" i="6"/>
  <c r="J577" i="6"/>
  <c r="J581" i="6"/>
  <c r="J585" i="6"/>
  <c r="J589" i="6"/>
  <c r="J596" i="6"/>
  <c r="J604" i="6"/>
  <c r="J612" i="6"/>
  <c r="J594" i="6"/>
  <c r="J628" i="6"/>
  <c r="J636" i="6"/>
  <c r="J599" i="6"/>
  <c r="J607" i="6"/>
  <c r="J615" i="6"/>
  <c r="J623" i="6"/>
  <c r="J631" i="6"/>
  <c r="J638" i="6"/>
  <c r="J645" i="6"/>
  <c r="J649" i="6"/>
  <c r="J653" i="6"/>
  <c r="J657" i="6"/>
  <c r="J661" i="6"/>
  <c r="J665" i="6"/>
  <c r="J669" i="6"/>
  <c r="J673" i="6"/>
  <c r="J677" i="6"/>
  <c r="J681" i="6"/>
  <c r="J685" i="6"/>
  <c r="J689" i="6"/>
  <c r="J693" i="6"/>
  <c r="J697" i="6"/>
  <c r="J701" i="6"/>
  <c r="J705" i="6"/>
  <c r="J709" i="6"/>
  <c r="J710" i="6"/>
  <c r="J714" i="6"/>
  <c r="J718" i="6"/>
  <c r="J722" i="6"/>
  <c r="J726" i="6"/>
  <c r="J730" i="6"/>
  <c r="J738" i="6"/>
  <c r="J742" i="6"/>
  <c r="J746" i="6"/>
  <c r="J751" i="6"/>
  <c r="J755" i="6"/>
  <c r="J762" i="6"/>
  <c r="J759" i="6"/>
  <c r="J767" i="6"/>
  <c r="J772" i="6"/>
  <c r="J779" i="6"/>
  <c r="J783" i="6"/>
  <c r="J787" i="6"/>
  <c r="J792" i="6"/>
  <c r="J798" i="6"/>
  <c r="J801" i="6"/>
  <c r="J91" i="6"/>
  <c r="J67" i="6"/>
  <c r="J59" i="6"/>
  <c r="J51" i="6"/>
  <c r="J11" i="6"/>
  <c r="J94" i="6"/>
  <c r="J86" i="6"/>
  <c r="J78" i="6"/>
  <c r="J54" i="6"/>
  <c r="J46" i="6"/>
  <c r="J30" i="6"/>
  <c r="J89" i="6"/>
  <c r="J49" i="6"/>
  <c r="J25" i="6"/>
  <c r="J306" i="6"/>
  <c r="J302" i="6"/>
  <c r="J298" i="6"/>
  <c r="J294" i="6"/>
  <c r="J290" i="6"/>
  <c r="J286" i="6"/>
  <c r="J282" i="6"/>
  <c r="J278" i="6"/>
  <c r="J274" i="6"/>
  <c r="J270" i="6"/>
  <c r="J266" i="6"/>
  <c r="J262" i="6"/>
  <c r="J258" i="6"/>
  <c r="J254" i="6"/>
  <c r="J250" i="6"/>
  <c r="J246" i="6"/>
  <c r="J242" i="6"/>
  <c r="J238" i="6"/>
  <c r="J234" i="6"/>
  <c r="J230" i="6"/>
  <c r="J226" i="6"/>
  <c r="J222" i="6"/>
  <c r="J218" i="6"/>
  <c r="J214" i="6"/>
  <c r="J210" i="6"/>
  <c r="J206" i="6"/>
  <c r="J202" i="6"/>
  <c r="J198" i="6"/>
  <c r="J194" i="6"/>
  <c r="J190" i="6"/>
  <c r="J186" i="6"/>
  <c r="J182" i="6"/>
  <c r="J178" i="6"/>
  <c r="J174" i="6"/>
  <c r="J170" i="6"/>
  <c r="J166" i="6"/>
  <c r="J162" i="6"/>
  <c r="J158" i="6"/>
  <c r="J154" i="6"/>
  <c r="J150" i="6"/>
  <c r="J146" i="6"/>
  <c r="J142" i="6"/>
  <c r="J138" i="6"/>
  <c r="J134" i="6"/>
  <c r="J326" i="6"/>
  <c r="J330" i="6"/>
  <c r="J334" i="6"/>
  <c r="J338" i="6"/>
  <c r="J342" i="6"/>
  <c r="J346" i="6"/>
  <c r="J350" i="6"/>
  <c r="J354" i="6"/>
  <c r="J358" i="6"/>
  <c r="J362" i="6"/>
  <c r="J313" i="6"/>
  <c r="J317" i="6"/>
  <c r="J321" i="6"/>
  <c r="J364" i="6"/>
  <c r="J370" i="6"/>
  <c r="J374" i="6"/>
  <c r="J378" i="6"/>
  <c r="J382" i="6"/>
  <c r="J386" i="6"/>
  <c r="J390" i="6"/>
  <c r="J394" i="6"/>
  <c r="J398" i="6"/>
  <c r="J402" i="6"/>
  <c r="J406" i="6"/>
  <c r="J410" i="6"/>
  <c r="J414" i="6"/>
  <c r="J418" i="6"/>
  <c r="J422" i="6"/>
  <c r="J426" i="6"/>
  <c r="J430" i="6"/>
  <c r="J434" i="6"/>
  <c r="J438" i="6"/>
  <c r="J442" i="6"/>
  <c r="J446" i="6"/>
  <c r="J450" i="6"/>
  <c r="J366" i="6"/>
  <c r="J457" i="6"/>
  <c r="J461" i="6"/>
  <c r="J465" i="6"/>
  <c r="J469" i="6"/>
  <c r="J473" i="6"/>
  <c r="J477" i="6"/>
  <c r="J480" i="6"/>
  <c r="J618" i="6"/>
  <c r="J490" i="6"/>
  <c r="J498" i="6"/>
  <c r="J506" i="6"/>
  <c r="J514" i="6"/>
  <c r="J522" i="6"/>
  <c r="J530" i="6"/>
  <c r="J538" i="6"/>
  <c r="J546" i="6"/>
  <c r="J554" i="6"/>
  <c r="J562" i="6"/>
  <c r="J485" i="6"/>
  <c r="J493" i="6"/>
  <c r="J501" i="6"/>
  <c r="J509" i="6"/>
  <c r="J517" i="6"/>
  <c r="J525" i="6"/>
  <c r="J533" i="6"/>
  <c r="J541" i="6"/>
  <c r="J549" i="6"/>
  <c r="J557" i="6"/>
  <c r="J565" i="6"/>
  <c r="J570" i="6"/>
  <c r="J574" i="6"/>
  <c r="J578" i="6"/>
  <c r="J582" i="6"/>
  <c r="J586" i="6"/>
  <c r="J590" i="6"/>
  <c r="J598" i="6"/>
  <c r="J606" i="6"/>
  <c r="J620" i="6"/>
  <c r="J593" i="6"/>
  <c r="J616" i="6"/>
  <c r="J630" i="6"/>
  <c r="J601" i="6"/>
  <c r="J609" i="6"/>
  <c r="J617" i="6"/>
  <c r="J625" i="6"/>
  <c r="J633" i="6"/>
  <c r="J639" i="6"/>
  <c r="J642" i="6"/>
  <c r="J646" i="6"/>
  <c r="J650" i="6"/>
  <c r="J654" i="6"/>
  <c r="J658" i="6"/>
  <c r="J662" i="6"/>
  <c r="J666" i="6"/>
  <c r="J670" i="6"/>
  <c r="J674" i="6"/>
  <c r="J678" i="6"/>
  <c r="J682" i="6"/>
  <c r="J686" i="6"/>
  <c r="J690" i="6"/>
  <c r="J694" i="6"/>
  <c r="J698" i="6"/>
  <c r="J702" i="6"/>
  <c r="J706" i="6"/>
  <c r="J711" i="6"/>
  <c r="J715" i="6"/>
  <c r="J719" i="6"/>
  <c r="J723" i="6"/>
  <c r="J727" i="6"/>
  <c r="J731" i="6"/>
  <c r="J739" i="6"/>
  <c r="J743" i="6"/>
  <c r="J736" i="6"/>
  <c r="J748" i="6"/>
  <c r="J752" i="6"/>
  <c r="J756" i="6"/>
  <c r="J764" i="6"/>
  <c r="J761" i="6"/>
  <c r="J769" i="6"/>
  <c r="J773" i="6"/>
  <c r="J776" i="6"/>
  <c r="J780" i="6"/>
  <c r="J784" i="6"/>
  <c r="J789" i="6"/>
  <c r="J788" i="6"/>
  <c r="J800" i="6"/>
  <c r="J802" i="6"/>
  <c r="J44" i="6"/>
  <c r="J36" i="6"/>
  <c r="J28" i="6"/>
  <c r="J12" i="6"/>
  <c r="X24" i="14" l="1"/>
  <c r="W24" i="14"/>
  <c r="Y24" i="14"/>
  <c r="Q31" i="11"/>
  <c r="Q34" i="11"/>
  <c r="Q23" i="11"/>
  <c r="Q48" i="11"/>
  <c r="Q32" i="11"/>
  <c r="Q29" i="11"/>
  <c r="Q24" i="11"/>
  <c r="Q22" i="11"/>
  <c r="Q35" i="11"/>
  <c r="Q17" i="11"/>
  <c r="Q41" i="11"/>
  <c r="Q15" i="11"/>
  <c r="Q28" i="11"/>
  <c r="Q33" i="11"/>
  <c r="Q20" i="11"/>
  <c r="Q36" i="11"/>
  <c r="Q43" i="11"/>
  <c r="Q45" i="11"/>
  <c r="Q27" i="11"/>
  <c r="Q38" i="11"/>
  <c r="Q25" i="11"/>
  <c r="Q26" i="11"/>
  <c r="Q47" i="11"/>
  <c r="Q42" i="11"/>
  <c r="Q44" i="11"/>
  <c r="Q30" i="11"/>
  <c r="Q14" i="11"/>
  <c r="Q39" i="11"/>
  <c r="Q16" i="11"/>
  <c r="Q40" i="11"/>
  <c r="Q18" i="11"/>
  <c r="Q21" i="11"/>
  <c r="Q46" i="11"/>
  <c r="Q19" i="11"/>
  <c r="Q37" i="11"/>
  <c r="B39" i="12" l="1"/>
  <c r="B37" i="12"/>
  <c r="B35" i="12"/>
  <c r="B33" i="12"/>
  <c r="B31" i="12"/>
  <c r="B29" i="12"/>
  <c r="B27" i="12"/>
  <c r="B25" i="12"/>
  <c r="B23" i="12"/>
  <c r="B21" i="12"/>
  <c r="B19" i="12"/>
  <c r="B38" i="12"/>
  <c r="B36" i="12"/>
  <c r="B34" i="12"/>
  <c r="B32" i="12"/>
  <c r="B30" i="12"/>
  <c r="B28" i="12"/>
  <c r="B26" i="12"/>
  <c r="B24" i="12"/>
  <c r="B22" i="12"/>
  <c r="B20" i="12"/>
  <c r="B18" i="12"/>
  <c r="B16" i="12"/>
  <c r="B14" i="12"/>
  <c r="B13" i="12"/>
  <c r="B15" i="12"/>
  <c r="B17" i="12"/>
  <c r="A55" i="12" l="1"/>
  <c r="T15" i="12"/>
  <c r="P15" i="12"/>
  <c r="S15" i="12"/>
  <c r="D15" i="12"/>
  <c r="V15" i="12"/>
  <c r="C15" i="12"/>
  <c r="U15" i="12"/>
  <c r="R15" i="12"/>
  <c r="Q15" i="12"/>
  <c r="A63" i="12"/>
  <c r="V23" i="12"/>
  <c r="R23" i="12"/>
  <c r="C23" i="12"/>
  <c r="U23" i="12"/>
  <c r="Q23" i="12"/>
  <c r="T23" i="12"/>
  <c r="P23" i="12"/>
  <c r="S23" i="12"/>
  <c r="D23" i="12"/>
  <c r="A60" i="12"/>
  <c r="T20" i="12"/>
  <c r="P20" i="12"/>
  <c r="S20" i="12"/>
  <c r="D20" i="12"/>
  <c r="V20" i="12"/>
  <c r="R20" i="12"/>
  <c r="C20" i="12"/>
  <c r="U20" i="12"/>
  <c r="Q20" i="12"/>
  <c r="T13" i="12"/>
  <c r="P13" i="12"/>
  <c r="A53" i="12"/>
  <c r="R13" i="12"/>
  <c r="V13" i="12"/>
  <c r="Q13" i="12"/>
  <c r="U13" i="12"/>
  <c r="D13" i="12"/>
  <c r="S13" i="12"/>
  <c r="C13" i="12"/>
  <c r="A67" i="12"/>
  <c r="V27" i="12"/>
  <c r="R27" i="12"/>
  <c r="C27" i="12"/>
  <c r="U27" i="12"/>
  <c r="Q27" i="12"/>
  <c r="T27" i="12"/>
  <c r="P27" i="12"/>
  <c r="S27" i="12"/>
  <c r="D27" i="12"/>
  <c r="A57" i="12"/>
  <c r="T17" i="12"/>
  <c r="P17" i="12"/>
  <c r="S17" i="12"/>
  <c r="D17" i="12"/>
  <c r="R17" i="12"/>
  <c r="Q17" i="12"/>
  <c r="V17" i="12"/>
  <c r="C17" i="12"/>
  <c r="U17" i="12"/>
  <c r="A74" i="12"/>
  <c r="T34" i="12"/>
  <c r="P34" i="12"/>
  <c r="S34" i="12"/>
  <c r="D34" i="12"/>
  <c r="V34" i="12"/>
  <c r="R34" i="12"/>
  <c r="C34" i="12"/>
  <c r="U34" i="12"/>
  <c r="Q34" i="12"/>
  <c r="A66" i="12"/>
  <c r="T26" i="12"/>
  <c r="P26" i="12"/>
  <c r="S26" i="12"/>
  <c r="D26" i="12"/>
  <c r="V26" i="12"/>
  <c r="R26" i="12"/>
  <c r="C26" i="12"/>
  <c r="U26" i="12"/>
  <c r="Q26" i="12"/>
  <c r="A75" i="12"/>
  <c r="V35" i="12"/>
  <c r="R35" i="12"/>
  <c r="C35" i="12"/>
  <c r="U35" i="12"/>
  <c r="Q35" i="12"/>
  <c r="T35" i="12"/>
  <c r="P35" i="12"/>
  <c r="S35" i="12"/>
  <c r="D35" i="12"/>
  <c r="A77" i="12"/>
  <c r="V37" i="12"/>
  <c r="R37" i="12"/>
  <c r="C37" i="12"/>
  <c r="U37" i="12"/>
  <c r="Q37" i="12"/>
  <c r="T37" i="12"/>
  <c r="P37" i="12"/>
  <c r="S37" i="12"/>
  <c r="D37" i="12"/>
  <c r="A71" i="12"/>
  <c r="V31" i="12"/>
  <c r="R31" i="12"/>
  <c r="C31" i="12"/>
  <c r="U31" i="12"/>
  <c r="Q31" i="12"/>
  <c r="T31" i="12"/>
  <c r="P31" i="12"/>
  <c r="S31" i="12"/>
  <c r="D31" i="12"/>
  <c r="V14" i="12"/>
  <c r="R14" i="12"/>
  <c r="C14" i="12"/>
  <c r="A54" i="12"/>
  <c r="S14" i="12"/>
  <c r="Q14" i="12"/>
  <c r="U14" i="12"/>
  <c r="P14" i="12"/>
  <c r="T14" i="12"/>
  <c r="D14" i="12"/>
  <c r="A65" i="12"/>
  <c r="V25" i="12"/>
  <c r="R25" i="12"/>
  <c r="C25" i="12"/>
  <c r="U25" i="12"/>
  <c r="Q25" i="12"/>
  <c r="T25" i="12"/>
  <c r="P25" i="12"/>
  <c r="S25" i="12"/>
  <c r="D25" i="12"/>
  <c r="A61" i="12"/>
  <c r="V21" i="12"/>
  <c r="R21" i="12"/>
  <c r="C21" i="12"/>
  <c r="U21" i="12"/>
  <c r="Q21" i="12"/>
  <c r="T21" i="12"/>
  <c r="P21" i="12"/>
  <c r="S21" i="12"/>
  <c r="D21" i="12"/>
  <c r="A78" i="12"/>
  <c r="T38" i="12"/>
  <c r="P38" i="12"/>
  <c r="S38" i="12"/>
  <c r="D38" i="12"/>
  <c r="V38" i="12"/>
  <c r="R38" i="12"/>
  <c r="C38" i="12"/>
  <c r="U38" i="12"/>
  <c r="Q38" i="12"/>
  <c r="A64" i="12"/>
  <c r="T24" i="12"/>
  <c r="P24" i="12"/>
  <c r="S24" i="12"/>
  <c r="D24" i="12"/>
  <c r="V24" i="12"/>
  <c r="R24" i="12"/>
  <c r="C24" i="12"/>
  <c r="U24" i="12"/>
  <c r="Q24" i="12"/>
  <c r="A58" i="12"/>
  <c r="T18" i="12"/>
  <c r="S18" i="12"/>
  <c r="D18" i="12"/>
  <c r="V18" i="12"/>
  <c r="R18" i="12"/>
  <c r="C18" i="12"/>
  <c r="U18" i="12"/>
  <c r="Q18" i="12"/>
  <c r="P18" i="12"/>
  <c r="A69" i="12"/>
  <c r="V29" i="12"/>
  <c r="R29" i="12"/>
  <c r="C29" i="12"/>
  <c r="U29" i="12"/>
  <c r="Q29" i="12"/>
  <c r="T29" i="12"/>
  <c r="P29" i="12"/>
  <c r="S29" i="12"/>
  <c r="D29" i="12"/>
  <c r="A59" i="12"/>
  <c r="V19" i="12"/>
  <c r="R19" i="12"/>
  <c r="C19" i="12"/>
  <c r="U19" i="12"/>
  <c r="Q19" i="12"/>
  <c r="T19" i="12"/>
  <c r="P19" i="12"/>
  <c r="S19" i="12"/>
  <c r="D19" i="12"/>
  <c r="A73" i="12"/>
  <c r="V33" i="12"/>
  <c r="R33" i="12"/>
  <c r="C33" i="12"/>
  <c r="U33" i="12"/>
  <c r="Q33" i="12"/>
  <c r="T33" i="12"/>
  <c r="P33" i="12"/>
  <c r="S33" i="12"/>
  <c r="D33" i="12"/>
  <c r="V16" i="12"/>
  <c r="R16" i="12"/>
  <c r="C16" i="12"/>
  <c r="A56" i="12"/>
  <c r="U16" i="12"/>
  <c r="Q16" i="12"/>
  <c r="T16" i="12"/>
  <c r="S16" i="12"/>
  <c r="P16" i="12"/>
  <c r="D16" i="12"/>
  <c r="A68" i="12"/>
  <c r="T28" i="12"/>
  <c r="P28" i="12"/>
  <c r="S28" i="12"/>
  <c r="D28" i="12"/>
  <c r="V28" i="12"/>
  <c r="R28" i="12"/>
  <c r="C28" i="12"/>
  <c r="U28" i="12"/>
  <c r="Q28" i="12"/>
  <c r="A62" i="12"/>
  <c r="T22" i="12"/>
  <c r="P22" i="12"/>
  <c r="S22" i="12"/>
  <c r="D22" i="12"/>
  <c r="V22" i="12"/>
  <c r="R22" i="12"/>
  <c r="C22" i="12"/>
  <c r="U22" i="12"/>
  <c r="Q22" i="12"/>
  <c r="A79" i="12"/>
  <c r="V39" i="12"/>
  <c r="R39" i="12"/>
  <c r="C39" i="12"/>
  <c r="U39" i="12"/>
  <c r="Q39" i="12"/>
  <c r="T39" i="12"/>
  <c r="P39" i="12"/>
  <c r="S39" i="12"/>
  <c r="D39" i="12"/>
  <c r="A72" i="12"/>
  <c r="T32" i="12"/>
  <c r="P32" i="12"/>
  <c r="S32" i="12"/>
  <c r="D32" i="12"/>
  <c r="V32" i="12"/>
  <c r="R32" i="12"/>
  <c r="C32" i="12"/>
  <c r="U32" i="12"/>
  <c r="Q32" i="12"/>
  <c r="A76" i="12"/>
  <c r="T36" i="12"/>
  <c r="P36" i="12"/>
  <c r="S36" i="12"/>
  <c r="D36" i="12"/>
  <c r="V36" i="12"/>
  <c r="R36" i="12"/>
  <c r="C36" i="12"/>
  <c r="U36" i="12"/>
  <c r="Q36" i="12"/>
  <c r="A70" i="12"/>
  <c r="T30" i="12"/>
  <c r="P30" i="12"/>
  <c r="S30" i="12"/>
  <c r="D30" i="12"/>
  <c r="V30" i="12"/>
  <c r="R30" i="12"/>
  <c r="C30" i="12"/>
  <c r="U30" i="12"/>
  <c r="Q30" i="12"/>
  <c r="AB62" i="12" l="1"/>
  <c r="X62" i="12"/>
  <c r="T62" i="12"/>
  <c r="P62" i="12"/>
  <c r="L62" i="12"/>
  <c r="H62" i="12"/>
  <c r="D62" i="12"/>
  <c r="AA62" i="12"/>
  <c r="W62" i="12"/>
  <c r="S62" i="12"/>
  <c r="O62" i="12"/>
  <c r="K62" i="12"/>
  <c r="G62" i="12"/>
  <c r="C62" i="12"/>
  <c r="Z62" i="12"/>
  <c r="V62" i="12"/>
  <c r="R62" i="12"/>
  <c r="N62" i="12"/>
  <c r="J62" i="12"/>
  <c r="F62" i="12"/>
  <c r="B62" i="12"/>
  <c r="Y62" i="12"/>
  <c r="U62" i="12"/>
  <c r="Q62" i="12"/>
  <c r="M62" i="12"/>
  <c r="I62" i="12"/>
  <c r="E62" i="12"/>
  <c r="AB59" i="12"/>
  <c r="X59" i="12"/>
  <c r="T59" i="12"/>
  <c r="P59" i="12"/>
  <c r="L59" i="12"/>
  <c r="H59" i="12"/>
  <c r="D59" i="12"/>
  <c r="AA59" i="12"/>
  <c r="W59" i="12"/>
  <c r="S59" i="12"/>
  <c r="O59" i="12"/>
  <c r="K59" i="12"/>
  <c r="G59" i="12"/>
  <c r="C59" i="12"/>
  <c r="Z59" i="12"/>
  <c r="V59" i="12"/>
  <c r="R59" i="12"/>
  <c r="N59" i="12"/>
  <c r="J59" i="12"/>
  <c r="F59" i="12"/>
  <c r="B59" i="12"/>
  <c r="Y59" i="12"/>
  <c r="U59" i="12"/>
  <c r="Q59" i="12"/>
  <c r="M59" i="12"/>
  <c r="I59" i="12"/>
  <c r="E59" i="12"/>
  <c r="AB70" i="12"/>
  <c r="X70" i="12"/>
  <c r="T70" i="12"/>
  <c r="P70" i="12"/>
  <c r="L70" i="12"/>
  <c r="H70" i="12"/>
  <c r="D70" i="12"/>
  <c r="AA70" i="12"/>
  <c r="W70" i="12"/>
  <c r="S70" i="12"/>
  <c r="O70" i="12"/>
  <c r="K70" i="12"/>
  <c r="G70" i="12"/>
  <c r="C70" i="12"/>
  <c r="Z70" i="12"/>
  <c r="V70" i="12"/>
  <c r="R70" i="12"/>
  <c r="N70" i="12"/>
  <c r="J70" i="12"/>
  <c r="F70" i="12"/>
  <c r="B70" i="12"/>
  <c r="Y70" i="12"/>
  <c r="I70" i="12"/>
  <c r="U70" i="12"/>
  <c r="E70" i="12"/>
  <c r="Q70" i="12"/>
  <c r="M70"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P41" i="12"/>
  <c r="AB60" i="12"/>
  <c r="X60" i="12"/>
  <c r="T60" i="12"/>
  <c r="P60" i="12"/>
  <c r="L60" i="12"/>
  <c r="H60" i="12"/>
  <c r="D60" i="12"/>
  <c r="AA60" i="12"/>
  <c r="W60" i="12"/>
  <c r="S60" i="12"/>
  <c r="O60" i="12"/>
  <c r="K60" i="12"/>
  <c r="G60" i="12"/>
  <c r="C60" i="12"/>
  <c r="Z60" i="12"/>
  <c r="V60" i="12"/>
  <c r="R60" i="12"/>
  <c r="N60" i="12"/>
  <c r="J60" i="12"/>
  <c r="F60" i="12"/>
  <c r="B60" i="12"/>
  <c r="Y60" i="12"/>
  <c r="U60" i="12"/>
  <c r="Q60" i="12"/>
  <c r="M60" i="12"/>
  <c r="I60" i="12"/>
  <c r="E60"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64" i="12"/>
  <c r="X64" i="12"/>
  <c r="T64" i="12"/>
  <c r="P64" i="12"/>
  <c r="L64" i="12"/>
  <c r="H64" i="12"/>
  <c r="D64" i="12"/>
  <c r="AA64" i="12"/>
  <c r="W64" i="12"/>
  <c r="S64" i="12"/>
  <c r="O64" i="12"/>
  <c r="K64" i="12"/>
  <c r="G64" i="12"/>
  <c r="C64" i="12"/>
  <c r="Z64" i="12"/>
  <c r="V64" i="12"/>
  <c r="R64" i="12"/>
  <c r="N64" i="12"/>
  <c r="J64" i="12"/>
  <c r="F64" i="12"/>
  <c r="B64" i="12"/>
  <c r="Y64" i="12"/>
  <c r="U64" i="12"/>
  <c r="Q64" i="12"/>
  <c r="M64" i="12"/>
  <c r="I64" i="12"/>
  <c r="E64" i="12"/>
  <c r="AB66" i="12"/>
  <c r="X66" i="12"/>
  <c r="T66" i="12"/>
  <c r="P66" i="12"/>
  <c r="L66" i="12"/>
  <c r="H66" i="12"/>
  <c r="D66" i="12"/>
  <c r="AA66" i="12"/>
  <c r="W66" i="12"/>
  <c r="S66" i="12"/>
  <c r="O66" i="12"/>
  <c r="K66" i="12"/>
  <c r="G66" i="12"/>
  <c r="C66" i="12"/>
  <c r="Z66" i="12"/>
  <c r="V66" i="12"/>
  <c r="R66" i="12"/>
  <c r="N66" i="12"/>
  <c r="J66" i="12"/>
  <c r="F66" i="12"/>
  <c r="B66" i="12"/>
  <c r="Y66" i="12"/>
  <c r="U66" i="12"/>
  <c r="Q66" i="12"/>
  <c r="M66" i="12"/>
  <c r="I66" i="12"/>
  <c r="E66"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58" i="12"/>
  <c r="X58" i="12"/>
  <c r="T58" i="12"/>
  <c r="P58" i="12"/>
  <c r="L58" i="12"/>
  <c r="H58" i="12"/>
  <c r="D58" i="12"/>
  <c r="AA58" i="12"/>
  <c r="W58" i="12"/>
  <c r="S58" i="12"/>
  <c r="O58" i="12"/>
  <c r="K58" i="12"/>
  <c r="G58" i="12"/>
  <c r="C58" i="12"/>
  <c r="Z58" i="12"/>
  <c r="V58" i="12"/>
  <c r="R58" i="12"/>
  <c r="N58" i="12"/>
  <c r="J58" i="12"/>
  <c r="F58" i="12"/>
  <c r="B58" i="12"/>
  <c r="Y58" i="12"/>
  <c r="U58" i="12"/>
  <c r="Q58" i="12"/>
  <c r="M58" i="12"/>
  <c r="I58" i="12"/>
  <c r="E58" i="12"/>
  <c r="AB65" i="12"/>
  <c r="X65" i="12"/>
  <c r="T65" i="12"/>
  <c r="P65" i="12"/>
  <c r="L65" i="12"/>
  <c r="H65" i="12"/>
  <c r="D65" i="12"/>
  <c r="AA65" i="12"/>
  <c r="W65" i="12"/>
  <c r="S65" i="12"/>
  <c r="O65" i="12"/>
  <c r="K65" i="12"/>
  <c r="G65" i="12"/>
  <c r="C65" i="12"/>
  <c r="Z65" i="12"/>
  <c r="V65" i="12"/>
  <c r="R65" i="12"/>
  <c r="N65" i="12"/>
  <c r="J65" i="12"/>
  <c r="F65" i="12"/>
  <c r="B65" i="12"/>
  <c r="Y65" i="12"/>
  <c r="U65" i="12"/>
  <c r="Q65" i="12"/>
  <c r="M65" i="12"/>
  <c r="I65" i="12"/>
  <c r="E65" i="12"/>
  <c r="AB54" i="12"/>
  <c r="AA54" i="12"/>
  <c r="X54" i="12"/>
  <c r="T54" i="12"/>
  <c r="P54" i="12"/>
  <c r="L54" i="12"/>
  <c r="H54" i="12"/>
  <c r="D54" i="12"/>
  <c r="W54" i="12"/>
  <c r="S54" i="12"/>
  <c r="O54" i="12"/>
  <c r="K54" i="12"/>
  <c r="G54" i="12"/>
  <c r="C54" i="12"/>
  <c r="Z54" i="12"/>
  <c r="V54" i="12"/>
  <c r="R54" i="12"/>
  <c r="N54" i="12"/>
  <c r="J54" i="12"/>
  <c r="F54" i="12"/>
  <c r="B54" i="12"/>
  <c r="Y54" i="12"/>
  <c r="U54" i="12"/>
  <c r="Q54" i="12"/>
  <c r="M54" i="12"/>
  <c r="I54" i="12"/>
  <c r="E5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X67" i="12"/>
  <c r="T67" i="12"/>
  <c r="P67" i="12"/>
  <c r="L67" i="12"/>
  <c r="H67" i="12"/>
  <c r="D67" i="12"/>
  <c r="W67" i="12"/>
  <c r="S67" i="12"/>
  <c r="O67" i="12"/>
  <c r="K67" i="12"/>
  <c r="G67" i="12"/>
  <c r="C67" i="12"/>
  <c r="Z67" i="12"/>
  <c r="V67" i="12"/>
  <c r="R67" i="12"/>
  <c r="N67" i="12"/>
  <c r="J67" i="12"/>
  <c r="F67" i="12"/>
  <c r="B67" i="12"/>
  <c r="Y67" i="12"/>
  <c r="U67" i="12"/>
  <c r="Q67" i="12"/>
  <c r="M67" i="12"/>
  <c r="I67" i="12"/>
  <c r="E67" i="12"/>
  <c r="R41" i="12"/>
  <c r="AB55" i="12"/>
  <c r="X55" i="12"/>
  <c r="T55" i="12"/>
  <c r="P55" i="12"/>
  <c r="L55" i="12"/>
  <c r="H55" i="12"/>
  <c r="D55" i="12"/>
  <c r="AA55" i="12"/>
  <c r="W55" i="12"/>
  <c r="S55" i="12"/>
  <c r="O55" i="12"/>
  <c r="K55" i="12"/>
  <c r="G55" i="12"/>
  <c r="C55" i="12"/>
  <c r="Z55" i="12"/>
  <c r="R55" i="12"/>
  <c r="J55" i="12"/>
  <c r="B55" i="12"/>
  <c r="Y55" i="12"/>
  <c r="Q55" i="12"/>
  <c r="I55" i="12"/>
  <c r="V55" i="12"/>
  <c r="N55" i="12"/>
  <c r="F55" i="12"/>
  <c r="U55" i="12"/>
  <c r="M55" i="12"/>
  <c r="E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Z68" i="12"/>
  <c r="R68" i="12"/>
  <c r="J68" i="12"/>
  <c r="B68" i="12"/>
  <c r="Y68" i="12"/>
  <c r="Q68" i="12"/>
  <c r="I68" i="12"/>
  <c r="V68" i="12"/>
  <c r="N68" i="12"/>
  <c r="F68" i="12"/>
  <c r="U68" i="12"/>
  <c r="M68" i="12"/>
  <c r="E68" i="12"/>
  <c r="AB56" i="12"/>
  <c r="X56" i="12"/>
  <c r="T56" i="12"/>
  <c r="P56" i="12"/>
  <c r="L56" i="12"/>
  <c r="H56" i="12"/>
  <c r="D56" i="12"/>
  <c r="AA56" i="12"/>
  <c r="W56" i="12"/>
  <c r="S56" i="12"/>
  <c r="O56" i="12"/>
  <c r="K56" i="12"/>
  <c r="G56" i="12"/>
  <c r="C56" i="12"/>
  <c r="Z56" i="12"/>
  <c r="V56" i="12"/>
  <c r="N56" i="12"/>
  <c r="F56" i="12"/>
  <c r="U56" i="12"/>
  <c r="M56" i="12"/>
  <c r="E56" i="12"/>
  <c r="R56" i="12"/>
  <c r="J56" i="12"/>
  <c r="B56" i="12"/>
  <c r="Y56" i="12"/>
  <c r="Q56" i="12"/>
  <c r="I56" i="12"/>
  <c r="AB69" i="12"/>
  <c r="X69" i="12"/>
  <c r="T69" i="12"/>
  <c r="P69" i="12"/>
  <c r="L69" i="12"/>
  <c r="H69" i="12"/>
  <c r="D69" i="12"/>
  <c r="AA69" i="12"/>
  <c r="W69" i="12"/>
  <c r="S69" i="12"/>
  <c r="O69" i="12"/>
  <c r="K69" i="12"/>
  <c r="G69" i="12"/>
  <c r="C69" i="12"/>
  <c r="Z69" i="12"/>
  <c r="V69" i="12"/>
  <c r="R69" i="12"/>
  <c r="N69" i="12"/>
  <c r="J69" i="12"/>
  <c r="U69" i="12"/>
  <c r="F69" i="12"/>
  <c r="Q69" i="12"/>
  <c r="E69" i="12"/>
  <c r="M69" i="12"/>
  <c r="B69" i="12"/>
  <c r="Y69" i="12"/>
  <c r="I69" i="12"/>
  <c r="AB61" i="12"/>
  <c r="X61" i="12"/>
  <c r="T61" i="12"/>
  <c r="P61" i="12"/>
  <c r="L61" i="12"/>
  <c r="H61" i="12"/>
  <c r="D61" i="12"/>
  <c r="AA61" i="12"/>
  <c r="W61" i="12"/>
  <c r="S61" i="12"/>
  <c r="O61" i="12"/>
  <c r="K61" i="12"/>
  <c r="G61" i="12"/>
  <c r="C61" i="12"/>
  <c r="Z61" i="12"/>
  <c r="V61" i="12"/>
  <c r="R61" i="12"/>
  <c r="N61" i="12"/>
  <c r="J61" i="12"/>
  <c r="F61" i="12"/>
  <c r="B61" i="12"/>
  <c r="Y61" i="12"/>
  <c r="U61" i="12"/>
  <c r="Q61" i="12"/>
  <c r="M61" i="12"/>
  <c r="I61" i="12"/>
  <c r="E61"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B57" i="12"/>
  <c r="X57" i="12"/>
  <c r="T57" i="12"/>
  <c r="P57" i="12"/>
  <c r="L57" i="12"/>
  <c r="H57" i="12"/>
  <c r="D57" i="12"/>
  <c r="AA57" i="12"/>
  <c r="W57" i="12"/>
  <c r="S57" i="12"/>
  <c r="O57" i="12"/>
  <c r="K57" i="12"/>
  <c r="G57" i="12"/>
  <c r="C57" i="12"/>
  <c r="Z57" i="12"/>
  <c r="V57" i="12"/>
  <c r="R57" i="12"/>
  <c r="N57" i="12"/>
  <c r="J57" i="12"/>
  <c r="F57" i="12"/>
  <c r="B57" i="12"/>
  <c r="Y57" i="12"/>
  <c r="I57" i="12"/>
  <c r="U57" i="12"/>
  <c r="E57" i="12"/>
  <c r="Q57" i="12"/>
  <c r="M57"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AB63" i="12"/>
  <c r="X63" i="12"/>
  <c r="T63" i="12"/>
  <c r="P63" i="12"/>
  <c r="L63" i="12"/>
  <c r="H63" i="12"/>
  <c r="D63" i="12"/>
  <c r="AA63" i="12"/>
  <c r="W63" i="12"/>
  <c r="S63" i="12"/>
  <c r="O63" i="12"/>
  <c r="K63" i="12"/>
  <c r="G63" i="12"/>
  <c r="C63" i="12"/>
  <c r="Z63" i="12"/>
  <c r="V63" i="12"/>
  <c r="R63" i="12"/>
  <c r="N63" i="12"/>
  <c r="J63" i="12"/>
  <c r="F63" i="12"/>
  <c r="B63" i="12"/>
  <c r="Y63" i="12"/>
  <c r="U63" i="12"/>
  <c r="Q63" i="12"/>
  <c r="M63" i="12"/>
  <c r="I63" i="12"/>
  <c r="E63"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<sst xmlns="http://schemas.openxmlformats.org/spreadsheetml/2006/main" count="9581" uniqueCount="1808">
  <si>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</si>
  <si>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</si>
  <si>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</si>
  <si>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</si>
  <si>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</si>
  <si>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</si>
  <si>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</si>
  <si>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</si>
  <si>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</si>
  <si>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</si>
  <si>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</si>
  <si>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</si>
  <si>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</si>
  <si>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</si>
  <si>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</si>
  <si>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</si>
  <si>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</si>
  <si>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</si>
  <si>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</si>
  <si>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</si>
  <si>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</si>
  <si>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</si>
  <si>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</si>
  <si>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</si>
  <si>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</si>
  <si>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</si>
  <si>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</si>
  <si>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</si>
  <si>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</si>
  <si>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</si>
  <si>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</si>
  <si>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</si>
  <si>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</si>
  <si>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</si>
  <si>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</si>
  <si>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</si>
  <si>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</si>
  <si>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</si>
  <si>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</si>
  <si>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</si>
  <si>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</si>
  <si>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</si>
  <si>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</si>
  <si>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</si>
  <si>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</si>
  <si>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</si>
  <si>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</si>
  <si>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</si>
  <si>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</si>
  <si>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</si>
  <si>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</si>
  <si>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</si>
  <si>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</si>
  <si>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</si>
  <si>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</si>
  <si>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</si>
  <si>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</si>
  <si>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</si>
  <si>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</si>
  <si>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</si>
  <si>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</si>
  <si>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</si>
  <si>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</si>
  <si>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</si>
  <si>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</si>
  <si>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</si>
  <si>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</si>
  <si>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</si>
  <si>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</si>
  <si>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</si>
  <si>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</si>
  <si>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</si>
  <si>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</si>
  <si>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</si>
  <si>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</si>
  <si>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</si>
  <si>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</si>
  <si>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</si>
  <si>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</si>
  <si>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</si>
  <si>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</si>
  <si>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</si>
  <si>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</si>
  <si>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</si>
  <si>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</si>
  <si>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</si>
  <si>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</si>
  <si>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</si>
  <si>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</si>
  <si>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</si>
  <si>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</si>
  <si>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</si>
  <si>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</si>
  <si>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</si>
  <si>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</si>
  <si>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</si>
  <si>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</si>
  <si>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</si>
  <si>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</si>
  <si>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</si>
  <si>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</si>
  <si>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</si>
  <si>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</si>
  <si>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</si>
  <si>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</si>
  <si>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</si>
  <si>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</si>
  <si>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</si>
  <si>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</si>
  <si>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</si>
  <si>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</si>
  <si>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</si>
  <si>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</si>
  <si>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</si>
  <si>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</si>
  <si>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</si>
  <si>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</si>
  <si>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</si>
  <si>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</si>
  <si>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</si>
  <si>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</si>
  <si>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</si>
  <si>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</si>
  <si>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</si>
  <si>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</si>
  <si>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</si>
  <si>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</si>
  <si>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</si>
  <si>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</si>
  <si>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</si>
  <si>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</si>
  <si>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</si>
  <si>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</si>
  <si>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</si>
  <si>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</si>
  <si>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</si>
  <si>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</si>
  <si>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</si>
  <si>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</si>
  <si>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</si>
  <si>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</si>
  <si>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</si>
  <si>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</si>
  <si>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</si>
  <si>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</si>
  <si>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</si>
  <si>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</si>
  <si>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</si>
  <si>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</si>
  <si>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</si>
  <si>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</si>
  <si>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</si>
  <si>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</si>
  <si>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</si>
  <si>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</si>
  <si>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</si>
  <si>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</si>
  <si>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</si>
  <si>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</si>
  <si>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</si>
  <si>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</si>
  <si>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</si>
  <si>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</si>
  <si>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</si>
  <si>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</si>
  <si>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</si>
  <si>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</si>
  <si>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</si>
  <si>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</si>
  <si>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</si>
  <si>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</si>
  <si>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</si>
  <si>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</si>
  <si>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</si>
  <si>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</si>
  <si>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</si>
  <si>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</si>
  <si>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</si>
  <si>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</si>
  <si>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</si>
  <si>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</si>
  <si>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</si>
  <si>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</si>
  <si>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</si>
  <si>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</si>
  <si>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</si>
  <si>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</si>
  <si>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</si>
  <si>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</si>
  <si>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</si>
  <si>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</si>
  <si>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</si>
  <si>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</si>
  <si>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</si>
  <si>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</si>
  <si>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</si>
  <si>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</si>
  <si>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</si>
  <si>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</si>
  <si>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</si>
  <si>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</si>
  <si>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</si>
  <si>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</si>
  <si>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</si>
  <si>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</si>
  <si>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</si>
  <si>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</si>
  <si>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</si>
  <si>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</si>
  <si>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</si>
  <si>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</si>
  <si>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</si>
  <si>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</si>
  <si>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</si>
  <si>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</si>
  <si>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</si>
  <si>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</si>
  <si>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</si>
  <si>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</si>
  <si>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</si>
  <si>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</si>
  <si>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</si>
  <si>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</si>
  <si>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</si>
  <si>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</si>
  <si>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</si>
  <si>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</si>
  <si>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</si>
  <si>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</si>
  <si>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</si>
  <si>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</si>
  <si>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</si>
  <si>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</si>
  <si>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</si>
  <si>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</si>
  <si>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</si>
  <si>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</si>
  <si>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</si>
  <si>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</si>
  <si>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</si>
  <si>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</si>
  <si>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</si>
  <si>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</si>
  <si>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</si>
  <si>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</si>
  <si>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</si>
  <si>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</si>
  <si>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</si>
  <si>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</si>
  <si>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</si>
  <si>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</si>
  <si>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</si>
  <si>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</si>
  <si>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</si>
  <si>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</si>
  <si>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</si>
  <si>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</si>
  <si>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</si>
  <si>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</si>
  <si>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</si>
  <si>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</si>
  <si>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</si>
  <si>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</si>
  <si>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</si>
  <si>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</si>
  <si>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</si>
  <si>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</si>
  <si>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</si>
  <si>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</si>
  <si>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</si>
  <si>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</si>
  <si>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</si>
  <si>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</si>
  <si>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</si>
  <si>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</si>
  <si>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</si>
  <si>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</si>
  <si>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</si>
  <si>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</si>
  <si>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</si>
  <si>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</si>
  <si>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</si>
  <si>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</si>
  <si>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</si>
  <si>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</si>
  <si>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</si>
  <si>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</si>
  <si>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</si>
  <si>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</si>
  <si>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</si>
  <si>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</si>
  <si>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</si>
  <si>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</si>
  <si>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</si>
  <si>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</si>
  <si>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</si>
  <si>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</si>
  <si>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</si>
  <si>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</si>
  <si>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</si>
  <si>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</si>
  <si>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</si>
  <si>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</si>
  <si>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</si>
  <si>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</si>
  <si>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</si>
  <si>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</si>
  <si>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</si>
  <si>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</si>
  <si>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</si>
  <si>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</si>
  <si>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</si>
  <si>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</si>
  <si>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</si>
  <si>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</si>
  <si>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</si>
  <si>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</si>
  <si>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</si>
  <si>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</si>
  <si>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</si>
  <si>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</si>
  <si>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</si>
  <si>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</si>
  <si>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</si>
  <si>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</si>
  <si>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</si>
  <si>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</si>
  <si>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</si>
  <si>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</si>
  <si>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</si>
  <si>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</si>
  <si>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</si>
  <si>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</si>
  <si>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</si>
  <si>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</si>
  <si>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</si>
  <si>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</si>
  <si>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</si>
  <si>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</si>
  <si>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</si>
  <si>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</si>
  <si>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</si>
  <si>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</si>
  <si>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</si>
  <si>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</si>
  <si>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</si>
  <si>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</si>
  <si>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</si>
  <si>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</si>
  <si>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</si>
  <si>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</si>
  <si>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</si>
  <si>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</si>
  <si>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</si>
  <si>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</si>
  <si>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</si>
  <si>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</si>
  <si>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</si>
  <si>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</si>
  <si>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</si>
  <si>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</si>
  <si>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</si>
  <si>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</si>
  <si>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</si>
  <si>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</si>
  <si>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</si>
  <si>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</si>
  <si>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</si>
  <si>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</si>
  <si>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</si>
  <si>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</si>
  <si>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</si>
  <si>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</si>
  <si>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</si>
  <si>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</si>
  <si>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</si>
  <si>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</si>
  <si>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</si>
  <si>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</si>
  <si>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</si>
  <si>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</si>
  <si>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</si>
  <si>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</si>
  <si>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</si>
  <si>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</si>
  <si>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</si>
  <si>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</si>
  <si>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</si>
  <si>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</si>
  <si>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</si>
  <si>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</si>
  <si>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</si>
  <si>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</si>
  <si>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</si>
  <si>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</si>
  <si>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</si>
  <si>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</si>
  <si>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</si>
  <si>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</si>
  <si>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</si>
  <si>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</si>
  <si>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</si>
  <si>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</si>
  <si>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</si>
  <si>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</si>
  <si>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</si>
  <si>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</si>
  <si>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</si>
  <si>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</si>
  <si>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</si>
  <si>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</si>
  <si>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</si>
  <si>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</si>
  <si>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</si>
  <si>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</si>
  <si>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</si>
  <si>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</si>
  <si>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</si>
  <si>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</si>
  <si>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</si>
  <si>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</si>
  <si>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</si>
  <si>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</si>
  <si>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</si>
  <si>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</si>
  <si>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</si>
  <si>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</si>
  <si>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</si>
  <si>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</si>
  <si>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</si>
  <si>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</si>
  <si>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</si>
  <si>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</si>
  <si>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</si>
  <si>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</si>
  <si>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</si>
  <si>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</si>
  <si>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</si>
  <si>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</si>
  <si>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</si>
  <si>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</si>
  <si>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</si>
  <si>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</si>
  <si>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</si>
  <si>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</si>
  <si>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</si>
  <si>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</si>
  <si>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</si>
  <si>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</si>
  <si>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</si>
  <si>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</si>
  <si>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</si>
  <si>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</si>
  <si>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</si>
  <si>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</si>
  <si>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</si>
  <si>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</si>
  <si>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</si>
  <si>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</si>
  <si>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</si>
  <si>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</si>
  <si>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</si>
  <si>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</si>
  <si>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</si>
  <si>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</si>
  <si>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</si>
  <si>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</si>
  <si>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</si>
  <si>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</si>
  <si>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</si>
  <si>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</si>
  <si>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</si>
  <si>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</si>
  <si>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</si>
  <si>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</si>
  <si>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</si>
  <si>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</si>
  <si>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</si>
  <si>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</si>
  <si>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</si>
  <si>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</si>
  <si>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</si>
  <si>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</si>
  <si>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</si>
  <si>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</si>
  <si>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</si>
  <si>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</si>
  <si>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</si>
  <si>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</si>
  <si>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</si>
  <si>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</si>
  <si>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</si>
  <si>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</si>
  <si>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</si>
  <si>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</si>
  <si>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</si>
  <si>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</si>
  <si>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</si>
  <si>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</si>
  <si>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</si>
  <si>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</si>
  <si>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</si>
  <si>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</si>
  <si>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</si>
  <si>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</si>
  <si>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</si>
  <si>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</si>
  <si>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</si>
  <si>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</si>
  <si>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</si>
  <si>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</si>
  <si>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</si>
  <si>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</si>
  <si>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</si>
  <si>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</si>
  <si>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</si>
  <si>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</si>
  <si>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</si>
  <si>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</si>
  <si>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</si>
  <si>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</si>
  <si>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</si>
  <si>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</si>
  <si>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</si>
  <si>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</si>
  <si>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</si>
  <si>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</si>
  <si>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</si>
  <si>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</si>
  <si>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</si>
  <si>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</si>
  <si>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</si>
  <si>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</si>
  <si>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</si>
  <si>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</si>
  <si>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</si>
  <si>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</si>
  <si>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</si>
  <si>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</si>
  <si>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</si>
  <si>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</si>
  <si>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</si>
  <si>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</si>
  <si>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</si>
  <si>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</si>
  <si>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</si>
  <si>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</si>
  <si>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</si>
  <si>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</si>
  <si>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</si>
  <si>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</si>
  <si>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</si>
  <si>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</si>
  <si>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</si>
  <si>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</si>
  <si>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</si>
  <si>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</si>
  <si>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</si>
  <si>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</si>
  <si>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</si>
  <si>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</si>
  <si>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</si>
  <si>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</si>
  <si>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</si>
  <si>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</si>
  <si>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</si>
  <si>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</si>
  <si>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</si>
  <si>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</si>
  <si>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</si>
  <si>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</si>
  <si>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</si>
  <si>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</si>
  <si>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</si>
  <si>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</si>
  <si>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</si>
  <si>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</si>
  <si>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</si>
  <si>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</si>
  <si>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</si>
  <si>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</si>
  <si>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</si>
  <si>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</si>
  <si>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</si>
  <si>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</si>
  <si>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</si>
  <si>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</si>
  <si>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</si>
  <si>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</si>
  <si>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</si>
  <si>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</si>
  <si>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</si>
  <si>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</si>
  <si>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</si>
  <si>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</si>
  <si>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</si>
  <si>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</si>
  <si>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</si>
  <si>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</si>
  <si>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</si>
  <si>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</si>
  <si>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</si>
  <si>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</si>
  <si>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</si>
  <si>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</si>
  <si>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</si>
  <si>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</si>
  <si>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</si>
  <si>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</si>
  <si>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</si>
  <si>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</si>
  <si>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</si>
  <si>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</si>
  <si>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</si>
  <si>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</si>
  <si>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</si>
  <si>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</si>
  <si>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</si>
  <si>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</si>
  <si>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</si>
  <si>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</si>
  <si>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</si>
  <si>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</si>
  <si>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</si>
  <si>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</si>
  <si>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</si>
  <si>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</si>
  <si>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</si>
  <si>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</si>
  <si>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</si>
  <si>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</si>
  <si>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</si>
  <si>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</si>
  <si>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</si>
  <si>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</si>
  <si>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</si>
  <si>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</si>
  <si>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</si>
  <si>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</si>
  <si>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</si>
  <si>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</si>
  <si>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</si>
  <si>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</si>
  <si>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</si>
  <si>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</si>
  <si>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</si>
  <si>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</si>
  <si>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</si>
  <si>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</si>
  <si>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</si>
  <si>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</si>
  <si>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</si>
  <si>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</si>
  <si>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</si>
  <si>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</si>
  <si>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</si>
  <si>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</si>
  <si>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</si>
  <si>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</si>
  <si>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</si>
  <si>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</si>
  <si>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</si>
  <si>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</si>
  <si>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</si>
  <si>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</si>
  <si>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</si>
  <si>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</si>
  <si>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</si>
  <si>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</si>
  <si>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</si>
  <si>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</si>
  <si>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</si>
  <si>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</si>
  <si>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</si>
  <si>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</si>
  <si>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</si>
  <si>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</si>
  <si>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</si>
  <si>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</si>
  <si>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</si>
  <si>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</si>
  <si>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</si>
  <si>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</si>
  <si>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</si>
  <si>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</si>
  <si>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</si>
  <si>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</si>
  <si>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</si>
  <si>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</si>
  <si>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</si>
  <si>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</si>
  <si>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</si>
  <si>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</si>
  <si>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</si>
  <si>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</si>
  <si>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</si>
  <si>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</si>
  <si>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</si>
  <si>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</si>
  <si>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</si>
  <si>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</si>
  <si>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</si>
  <si>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</si>
  <si>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</si>
  <si>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</si>
  <si>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</si>
  <si>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</si>
  <si>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</si>
  <si>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</si>
  <si>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</si>
  <si>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</si>
  <si>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</si>
  <si>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</si>
  <si>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</si>
  <si>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</si>
  <si>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</si>
  <si>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</si>
  <si>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</si>
  <si>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</si>
  <si>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</si>
  <si>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</si>
  <si>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</si>
  <si>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</si>
  <si>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</si>
  <si>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</si>
  <si>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</si>
  <si>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</si>
  <si>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</si>
  <si>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</si>
  <si>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</si>
  <si>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</si>
  <si>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</si>
  <si>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</si>
  <si>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</si>
  <si>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</si>
  <si>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</si>
  <si>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</si>
  <si>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</si>
  <si>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</si>
  <si>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</si>
  <si>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</si>
  <si>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</si>
  <si>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</si>
  <si>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</si>
  <si>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</si>
  <si>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</si>
  <si>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</si>
  <si>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</si>
  <si>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</si>
  <si>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</si>
  <si>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</si>
  <si>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</si>
  <si>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</si>
  <si>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</si>
  <si>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</si>
  <si>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</si>
  <si>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</si>
  <si>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</si>
  <si>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</si>
  <si>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</si>
  <si>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</si>
  <si>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</si>
  <si>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</si>
  <si>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</si>
  <si>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</si>
  <si>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</si>
  <si>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</si>
  <si>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</si>
  <si>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</si>
  <si>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</si>
  <si>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</si>
  <si>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</si>
  <si>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</si>
  <si>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</si>
  <si>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</si>
  <si>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</si>
  <si>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</si>
  <si>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</si>
  <si>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</si>
  <si>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</si>
  <si>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</si>
  <si>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</si>
  <si>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</si>
  <si>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</si>
  <si>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</si>
  <si>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</si>
  <si>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</si>
  <si>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</si>
  <si>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</si>
  <si>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</si>
  <si>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</si>
  <si>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</si>
  <si>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</si>
  <si>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</si>
  <si>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</si>
  <si>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</si>
  <si>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</si>
  <si>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</si>
  <si>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</si>
  <si>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</si>
  <si>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</si>
  <si>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</si>
  <si>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</si>
  <si>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</si>
  <si>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</si>
  <si>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</si>
  <si>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</si>
  <si>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</si>
  <si>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</si>
  <si>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</si>
  <si>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</si>
  <si>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</si>
  <si>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</si>
  <si>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</si>
  <si>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</si>
  <si>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</si>
  <si>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</si>
  <si>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</si>
  <si>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</si>
  <si>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</si>
  <si>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</si>
  <si>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</si>
  <si>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</si>
  <si>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</si>
  <si>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</si>
  <si>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</si>
  <si>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</si>
  <si>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</si>
  <si>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</si>
  <si>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</si>
  <si>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</si>
  <si>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</si>
  <si>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</si>
  <si>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</si>
  <si>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</si>
  <si>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</si>
  <si>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</si>
  <si>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</si>
  <si>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</si>
  <si>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</si>
  <si>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</si>
  <si>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</si>
  <si>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</si>
  <si>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</si>
  <si>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</si>
  <si>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</si>
  <si>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</si>
  <si>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</si>
  <si>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</si>
  <si>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</si>
  <si>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</si>
  <si>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</si>
  <si>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</si>
  <si>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</si>
  <si>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</si>
  <si>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</si>
  <si>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</si>
  <si>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</si>
  <si>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</si>
  <si>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</si>
  <si>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</si>
  <si>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</si>
  <si>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</si>
  <si>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</si>
  <si>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</si>
  <si>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</si>
  <si>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</si>
  <si>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</si>
  <si>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</si>
  <si>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</si>
  <si>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</si>
  <si>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</si>
  <si>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</si>
  <si>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</si>
  <si>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</si>
  <si>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</si>
  <si>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</si>
  <si>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</si>
  <si>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</si>
  <si>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</si>
  <si>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</si>
  <si>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</si>
  <si>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</si>
  <si>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</si>
  <si>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</si>
  <si>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</si>
  <si>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</si>
  <si>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</si>
  <si>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</si>
  <si>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</si>
  <si>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</si>
  <si>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</si>
  <si>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</si>
  <si>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</si>
  <si>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</si>
  <si>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</si>
  <si>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</si>
  <si>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</si>
  <si>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</si>
  <si>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</si>
  <si>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</si>
  <si>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</si>
  <si>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</si>
  <si>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</si>
  <si>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</si>
  <si>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</si>
  <si>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</si>
  <si>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</si>
  <si>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</si>
  <si>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</si>
  <si>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</si>
  <si>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</si>
  <si>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</si>
  <si>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</si>
  <si>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</si>
  <si>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</si>
  <si>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</si>
  <si>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</si>
  <si>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</si>
  <si>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</si>
  <si>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</si>
  <si>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</si>
  <si>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</si>
  <si>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</si>
  <si>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</si>
  <si>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</si>
  <si>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</si>
  <si>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</si>
  <si>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</si>
  <si>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</si>
  <si>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</si>
  <si>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</si>
  <si>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</si>
  <si>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</si>
  <si>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</si>
  <si>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</si>
  <si>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</si>
  <si>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</si>
  <si>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</si>
  <si>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</si>
  <si>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</si>
  <si>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</si>
  <si>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</si>
  <si>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</si>
  <si>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</si>
  <si>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</si>
  <si>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</si>
  <si>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</si>
  <si>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</si>
  <si>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</si>
  <si>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</si>
  <si>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</si>
  <si>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</si>
  <si>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</si>
  <si>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</si>
  <si>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</si>
  <si>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</si>
  <si>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</si>
  <si>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</si>
  <si>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</si>
  <si>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</si>
  <si>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</si>
  <si>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</si>
  <si>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</si>
  <si>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</si>
  <si>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</si>
  <si>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</si>
  <si>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</si>
  <si>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</si>
  <si>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</si>
  <si>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</si>
  <si>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</si>
  <si>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</si>
  <si>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</si>
  <si>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</si>
  <si>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</si>
  <si>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</si>
  <si>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</si>
  <si>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</si>
  <si>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</si>
  <si>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</si>
  <si>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</si>
  <si>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</si>
  <si>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</si>
  <si>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</si>
  <si>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</si>
  <si>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</si>
  <si>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</si>
  <si>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</si>
  <si>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</si>
  <si>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</si>
  <si>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</si>
  <si>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</si>
  <si>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</si>
  <si>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</si>
  <si>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</si>
  <si>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</si>
  <si>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</si>
  <si>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</si>
  <si>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</si>
  <si>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</si>
  <si>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</si>
  <si>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</si>
  <si>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</si>
  <si>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</si>
  <si>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</si>
  <si>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</si>
  <si>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</si>
  <si>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</si>
  <si>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</si>
  <si>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</si>
  <si>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</si>
  <si>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</si>
  <si>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</si>
  <si>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</si>
  <si>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</si>
  <si>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</si>
  <si>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</si>
  <si>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</si>
  <si>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</si>
  <si>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</si>
  <si>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</si>
  <si>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</si>
  <si>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</si>
  <si>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</si>
  <si>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</si>
  <si>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</si>
  <si>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</si>
  <si>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</si>
  <si>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</si>
  <si>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</si>
  <si>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</si>
  <si>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</si>
  <si>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</si>
  <si>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</si>
  <si>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</si>
  <si>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</si>
  <si>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</si>
  <si>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</si>
  <si>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</si>
  <si>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</si>
  <si>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</si>
  <si>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</si>
  <si>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</si>
  <si>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</si>
  <si>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</si>
  <si>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</si>
  <si>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</si>
  <si>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</si>
  <si>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</si>
  <si>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</si>
  <si>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</si>
  <si>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</si>
  <si>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</si>
  <si>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</si>
  <si>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</si>
  <si>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</si>
  <si>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</si>
  <si>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</si>
  <si>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</si>
  <si>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</si>
  <si>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</si>
  <si>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</si>
  <si>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</si>
  <si>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</si>
  <si>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</si>
  <si>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</si>
  <si>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</si>
  <si>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</si>
  <si>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</si>
  <si>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</si>
  <si>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</si>
  <si>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</si>
  <si>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</si>
  <si>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</si>
  <si>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</si>
  <si>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</si>
  <si>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</si>
  <si>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</si>
  <si>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</si>
  <si>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</si>
  <si>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</si>
  <si>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</si>
  <si>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</si>
  <si>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</si>
  <si>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</si>
  <si>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</si>
  <si>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</si>
  <si>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</si>
  <si>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</si>
  <si>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</si>
  <si>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</si>
  <si>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</si>
  <si>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</si>
  <si>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</si>
  <si>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</si>
  <si>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</si>
  <si>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</si>
  <si>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</si>
  <si>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</si>
  <si>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</si>
  <si>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</si>
  <si>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</si>
  <si>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</si>
  <si>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</si>
  <si>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</si>
  <si>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</si>
  <si>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</si>
  <si>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</si>
  <si>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</si>
  <si>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</si>
  <si>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</si>
  <si>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</si>
  <si>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</si>
  <si>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</si>
  <si>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</si>
  <si>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</si>
  <si>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</si>
  <si>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</si>
  <si>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</si>
  <si>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</si>
  <si>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</si>
  <si>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</si>
  <si>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</si>
  <si>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</si>
  <si>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</si>
  <si>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</si>
  <si>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</si>
  <si>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</si>
  <si>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</si>
  <si>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</si>
  <si>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</si>
  <si>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</si>
  <si>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</si>
  <si>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</si>
  <si>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</si>
  <si>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</si>
  <si>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</si>
  <si>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</si>
  <si>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</si>
  <si>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</si>
  <si>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</si>
  <si>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</si>
  <si>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</si>
  <si>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</si>
  <si>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</si>
  <si>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</si>
  <si>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</si>
  <si>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</si>
  <si>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</si>
  <si>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</si>
  <si>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</si>
  <si>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</si>
  <si>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</si>
  <si>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</si>
  <si>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</si>
  <si>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</si>
  <si>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</si>
  <si>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</si>
  <si>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</si>
  <si>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</si>
  <si>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</si>
  <si>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</si>
  <si>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</si>
  <si>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</si>
  <si>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</si>
  <si>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</si>
  <si>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</si>
  <si>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</si>
  <si>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</si>
  <si>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</si>
  <si>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</si>
  <si>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</si>
  <si>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</si>
  <si>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</si>
  <si>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</si>
  <si>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</si>
  <si>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</si>
  <si>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</si>
  <si>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</si>
  <si>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</si>
  <si>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</si>
  <si>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</si>
  <si>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</si>
  <si>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</si>
  <si>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</si>
  <si>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</si>
  <si>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</si>
  <si>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</si>
  <si>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</si>
  <si>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</si>
  <si>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</si>
  <si>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</si>
  <si>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</si>
  <si>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</si>
  <si>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</si>
  <si>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</si>
  <si>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</si>
  <si>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</si>
  <si>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</si>
  <si>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</si>
  <si>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</si>
  <si>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</si>
  <si>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</si>
  <si>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</si>
  <si>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</si>
  <si>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</si>
  <si>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</si>
  <si>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</si>
  <si>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</si>
  <si>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</si>
  <si>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</si>
  <si>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</si>
  <si>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</si>
  <si>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</si>
  <si>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</si>
  <si>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</si>
  <si>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</si>
  <si>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</si>
  <si>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</si>
  <si>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</si>
  <si>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</si>
  <si>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</si>
  <si>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</si>
  <si>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</si>
  <si>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</si>
  <si>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</si>
  <si>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</si>
  <si>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</si>
  <si>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</si>
  <si>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</si>
  <si>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</si>
  <si>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</si>
  <si>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</si>
  <si>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</si>
  <si>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</si>
  <si>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</si>
  <si>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</si>
  <si>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</si>
  <si>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</si>
  <si>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</si>
  <si>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</si>
  <si>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</si>
  <si>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</si>
  <si>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</si>
  <si>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</si>
  <si>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</si>
  <si>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</si>
  <si>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</si>
  <si>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</si>
  <si>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</si>
  <si>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</si>
  <si>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</si>
  <si>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</si>
  <si>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</si>
  <si>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</si>
  <si>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</si>
  <si>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</si>
  <si>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</si>
  <si>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</si>
  <si>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</si>
  <si>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</si>
  <si>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</si>
  <si>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</si>
  <si>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</si>
  <si>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</si>
  <si>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</si>
  <si>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</si>
  <si>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</si>
  <si>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</si>
  <si>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</si>
  <si>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</si>
  <si>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</si>
  <si>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</si>
  <si>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</si>
  <si>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</si>
  <si>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</si>
  <si>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</si>
  <si>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</si>
  <si>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</si>
  <si>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</si>
  <si>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</si>
  <si>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</si>
  <si>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</si>
  <si>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</si>
  <si>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</si>
  <si>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</si>
  <si>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</si>
  <si>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</si>
  <si>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</si>
  <si>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</si>
  <si>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</si>
  <si>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</si>
  <si>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</si>
  <si>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</si>
  <si>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</si>
  <si>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</si>
  <si>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</si>
  <si>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</si>
  <si>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</si>
  <si>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</si>
  <si>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</si>
  <si>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</si>
  <si>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</si>
  <si>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</si>
  <si>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</si>
  <si>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</si>
  <si>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</si>
  <si>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</si>
  <si>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</si>
  <si>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</si>
  <si>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</si>
  <si>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</si>
  <si>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</si>
  <si>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</si>
  <si>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</si>
  <si>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</si>
  <si>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</si>
  <si>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</si>
  <si>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</si>
  <si>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</si>
  <si>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</si>
  <si>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</si>
  <si>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</si>
  <si>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</si>
  <si>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</si>
  <si>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</si>
  <si>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</si>
  <si>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</si>
  <si>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</si>
  <si>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</si>
  <si>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</si>
  <si>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</si>
  <si>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</si>
  <si>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</si>
  <si>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</si>
  <si>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</si>
  <si>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</si>
  <si>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</si>
  <si>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</si>
  <si>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</si>
  <si>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</si>
  <si>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</si>
  <si>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</si>
  <si>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</si>
  <si>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</si>
  <si>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</si>
  <si>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</si>
  <si>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</si>
  <si>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</si>
  <si>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</si>
  <si>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</si>
  <si>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</si>
  <si>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</si>
  <si>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</si>
  <si>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</si>
  <si>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</si>
  <si>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</si>
  <si>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</si>
  <si>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</si>
  <si>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</si>
  <si>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</si>
  <si>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</si>
  <si>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</si>
  <si>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</si>
  <si>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</si>
  <si>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</si>
  <si>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</si>
  <si>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</si>
  <si>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</si>
  <si>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</si>
  <si>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</si>
  <si>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</si>
  <si>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</si>
  <si>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</si>
  <si>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</si>
  <si>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</si>
  <si>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</si>
  <si>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</si>
  <si>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</si>
  <si>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</si>
  <si>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</si>
  <si>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</si>
  <si>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</si>
  <si>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</si>
  <si>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</si>
  <si>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</si>
  <si>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</si>
  <si>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</si>
  <si>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</si>
  <si>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</si>
  <si>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</si>
  <si>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</si>
  <si>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</si>
  <si>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</si>
  <si>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</si>
  <si>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</si>
  <si>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</si>
  <si>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</si>
  <si>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</si>
  <si>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</si>
  <si>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</si>
  <si>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</si>
  <si>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</si>
  <si>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</si>
  <si>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</si>
  <si>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</si>
  <si>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</si>
  <si>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</si>
  <si>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</si>
  <si>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</si>
  <si>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</si>
  <si>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</si>
  <si>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</si>
  <si>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</si>
  <si>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</si>
  <si>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</si>
  <si>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</si>
  <si>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</si>
  <si>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</si>
  <si>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</si>
  <si>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</si>
  <si>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</si>
  <si>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</si>
  <si>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</si>
  <si>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</si>
  <si>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</si>
  <si>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</si>
  <si>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</si>
  <si>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</si>
  <si>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</si>
  <si>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</si>
  <si>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</si>
  <si>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</si>
  <si>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</si>
  <si>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</si>
  <si>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</si>
  <si>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</si>
  <si>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</si>
  <si>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</si>
  <si>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</si>
  <si>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</si>
  <si>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</si>
  <si>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</si>
  <si>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</si>
  <si>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</si>
  <si>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</si>
  <si>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</si>
  <si>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</si>
  <si>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</si>
  <si>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</si>
  <si>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</si>
  <si>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</si>
  <si>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</si>
  <si>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</si>
  <si>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</si>
  <si>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</si>
  <si>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</si>
  <si>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</si>
  <si>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</si>
  <si>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</si>
  <si>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</si>
  <si>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</si>
  <si>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</si>
  <si>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</si>
  <si>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</si>
  <si>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</si>
  <si>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</si>
  <si>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</si>
  <si>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</si>
  <si>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</si>
  <si>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</si>
  <si>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</si>
  <si>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</si>
  <si>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</si>
  <si>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</si>
  <si>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</si>
  <si>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</si>
  <si>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</si>
  <si>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</si>
  <si>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</si>
  <si>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</si>
  <si>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</si>
  <si>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</si>
  <si>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</si>
  <si>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</si>
  <si>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</si>
  <si>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</si>
  <si>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</si>
  <si>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</si>
  <si>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</si>
  <si>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</si>
  <si>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</si>
  <si>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</si>
  <si>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</si>
  <si>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</si>
  <si>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</si>
  <si>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</si>
  <si>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</si>
  <si>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</si>
  <si>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</si>
  <si>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</si>
  <si>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</si>
  <si>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</si>
  <si>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</si>
  <si>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</si>
  <si>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</si>
  <si>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</si>
  <si>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</si>
  <si>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</si>
  <si>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</si>
  <si>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</si>
  <si>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</si>
  <si>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</si>
  <si>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</si>
  <si>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</si>
  <si>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</si>
  <si>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</si>
  <si>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</si>
  <si>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</si>
  <si>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</si>
  <si>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</si>
  <si>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</si>
  <si>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</si>
  <si>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</si>
  <si>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</si>
  <si>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</si>
  <si>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</si>
  <si>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</si>
  <si>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</si>
  <si>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</si>
  <si>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</si>
  <si>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</si>
  <si>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</si>
  <si>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</si>
  <si>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</si>
  <si>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</si>
  <si>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</si>
  <si>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</si>
  <si>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</si>
  <si>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</si>
  <si>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</si>
  <si>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</si>
  <si>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</si>
  <si>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</si>
  <si>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</si>
  <si>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</si>
  <si>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</si>
  <si>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</si>
  <si>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</si>
  <si>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</si>
  <si>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</si>
  <si>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</si>
  <si>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</si>
  <si>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</si>
  <si>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</si>
  <si>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</si>
  <si>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</si>
  <si>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</si>
  <si>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</si>
  <si>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</si>
  <si>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</si>
  <si>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</si>
  <si>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</si>
  <si>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</si>
  <si>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</si>
  <si>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</si>
  <si>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</si>
  <si>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</si>
  <si>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</si>
  <si>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</si>
  <si>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</si>
  <si>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</si>
  <si>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</si>
  <si>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</si>
  <si>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</si>
  <si>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</si>
  <si>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</si>
  <si>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</si>
  <si>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</si>
  <si>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</si>
  <si>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</si>
  <si>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</si>
  <si>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</si>
  <si>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</si>
  <si>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</si>
  <si>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</si>
  <si>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</si>
  <si>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</si>
  <si>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</si>
  <si>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</si>
  <si>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</si>
  <si>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</si>
  <si>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</si>
  <si>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</si>
  <si>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</si>
  <si>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</si>
  <si>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</si>
  <si>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</si>
  <si>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</si>
  <si>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</si>
  <si>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</si>
  <si>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</si>
  <si>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</si>
  <si>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</si>
  <si>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</si>
  <si>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</si>
  <si>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</si>
  <si>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</si>
  <si>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</si>
  <si>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</si>
  <si>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</si>
  <si>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</si>
  <si>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</si>
  <si>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</si>
  <si>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</si>
  <si>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</si>
  <si>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</si>
  <si>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</si>
  <si>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</si>
  <si>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</si>
  <si>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</si>
  <si>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</si>
  <si>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</si>
  <si>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</si>
  <si>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</si>
  <si>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</si>
  <si>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</si>
  <si>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</si>
  <si>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</si>
  <si>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</si>
  <si>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</si>
  <si>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</si>
  <si>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</si>
  <si>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</si>
  <si>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</si>
  <si>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</si>
  <si>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</si>
  <si>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</si>
  <si>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</si>
  <si>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</si>
  <si>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</si>
  <si>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</si>
  <si>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</si>
  <si>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</si>
  <si>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</si>
  <si>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</si>
  <si>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</si>
  <si>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</si>
  <si>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</si>
  <si>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</si>
  <si>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</si>
  <si>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</si>
  <si>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</si>
  <si>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</si>
  <si>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</si>
  <si>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</si>
  <si>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</si>
  <si>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</si>
  <si>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</si>
  <si>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</si>
  <si>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</si>
  <si>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</si>
  <si>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</si>
  <si>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</si>
  <si>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</si>
  <si>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</si>
  <si>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</si>
  <si>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</si>
  <si>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</si>
  <si>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</si>
  <si>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</si>
  <si>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</si>
  <si>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</si>
  <si>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</si>
  <si>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</si>
  <si>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</si>
  <si>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</si>
  <si>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</si>
  <si>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</si>
  <si>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</si>
  <si>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</si>
  <si>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</si>
  <si>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</si>
  <si>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</si>
  <si>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</si>
  <si>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</si>
  <si>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</si>
  <si>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</si>
  <si>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</si>
  <si>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</si>
  <si>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</si>
  <si>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</si>
  <si>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</si>
  <si>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</si>
  <si>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</si>
  <si>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</si>
  <si>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</si>
  <si>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</si>
  <si>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</si>
  <si>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</si>
  <si>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</si>
  <si>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</si>
  <si>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</si>
  <si>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</si>
  <si>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</si>
  <si>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</si>
  <si>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</si>
  <si>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</si>
  <si>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</si>
  <si>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</si>
  <si>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</si>
  <si>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</si>
  <si>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</si>
  <si>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</si>
  <si>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</si>
  <si>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</si>
  <si>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</si>
  <si>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</si>
  <si>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</si>
  <si>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</si>
  <si>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</si>
  <si>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</si>
  <si>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</si>
  <si>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</si>
  <si>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</si>
  <si>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</si>
  <si>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</si>
  <si>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</si>
  <si>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</si>
  <si>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</si>
  <si>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</si>
  <si>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</si>
  <si>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</si>
  <si>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</si>
  <si>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</si>
  <si>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</si>
  <si>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</si>
  <si>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</si>
  <si>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</si>
  <si>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</si>
  <si>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</si>
  <si>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</si>
  <si>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</si>
  <si>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</si>
  <si>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</si>
  <si>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</si>
  <si>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</si>
  <si>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</si>
  <si>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</si>
  <si>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</si>
  <si>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</si>
  <si>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</si>
  <si>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</si>
  <si>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</si>
  <si>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</si>
  <si>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</si>
  <si>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</si>
  <si>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</si>
  <si>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</si>
  <si>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</si>
  <si>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</si>
  <si>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</si>
  <si>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</si>
  <si>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</si>
  <si>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</si>
  <si>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</si>
  <si>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</si>
  <si>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</si>
  <si>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</si>
  <si>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</si>
  <si>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</si>
  <si>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</si>
  <si>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</si>
  <si>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</si>
  <si>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</si>
  <si>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</si>
  <si>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</si>
  <si>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</si>
  <si>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</si>
  <si>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</si>
  <si>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</si>
  <si>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</si>
  <si>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</si>
  <si>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</si>
  <si>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</si>
  <si>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</si>
  <si>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</si>
  <si>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</si>
  <si>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</si>
  <si>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</si>
  <si>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</si>
  <si>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</si>
  <si>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</si>
  <si>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</si>
  <si>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</si>
  <si>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</si>
  <si>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</si>
  <si>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</si>
  <si>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</si>
  <si>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</si>
  <si>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</si>
  <si>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</si>
  <si>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</si>
  <si>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</si>
  <si>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Malpas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</si>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</sst>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05D23611-F2A0-45C7-8584-038943B27D69}"/>
    <cellStyle name="Bad 2" xfId="7" xr:uid="{6C3457E9-E51F-42E6-8905-F6814F781FD1}"/>
    <cellStyle name="Calculation 2" xfId="10" xr:uid="{62E61D14-6643-4F95-9C10-4191074A843D}"/>
    <cellStyle name="Normal" xfId="0" builtinId="0"/>
    <cellStyle name="Normal 10" xfId="8" xr:uid="{3287CB68-DFD6-4640-BA7E-03B09FE550BC}"/>
    <cellStyle name="Normal 2" xfId="1" xr:uid="{AB4FC361-0B85-4B54-9F06-2BE7BA4A893F}"/>
    <cellStyle name="Normal 2 2" xfId="2" xr:uid="{A2B61CAB-7786-4A02-9C90-43F7CDFADD1D}"/>
    <cellStyle name="Normal 2 3" xfId="11" xr:uid="{C1165822-A2C2-45C2-9FC9-C03B1CE4DE35}"/>
    <cellStyle name="Normal 6" xfId="6" xr:uid="{D75C576A-E28D-4A4C-BA88-7E176B024DCC}"/>
    <cellStyle name="Normal 7" xfId="4" xr:uid="{4103867D-B7A0-45C6-AE11-793FF4981BD3}"/>
    <cellStyle name="Percent 2" xfId="3" xr:uid="{95FE159F-C782-413C-A8C8-4DB45E1D846C}"/>
    <cellStyle name="Percent 3" xfId="5" xr:uid="{BB6F594B-54CF-49AC-A09E-10FA3692AAAA}"/>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827D-413C-AA0F-E7EF64B5FB6E}"/>
              </c:ext>
            </c:extLst>
          </c:dPt>
          <c:dPt>
            <c:idx val="1"/>
            <c:bubble3D val="0"/>
            <c:spPr>
              <a:solidFill>
                <a:srgbClr val="F7EBD9"/>
              </a:solidFill>
            </c:spPr>
            <c:extLst>
              <c:ext xmlns:c16="http://schemas.microsoft.com/office/drawing/2014/chart" uri="{C3380CC4-5D6E-409C-BE32-E72D297353CC}">
                <c16:uniqueId val="{00000003-827D-413C-AA0F-E7EF64B5FB6E}"/>
              </c:ext>
            </c:extLst>
          </c:dPt>
          <c:val>
            <c:numRef>
              <c:f>'Data - Overview'!$D$89:$D$90</c:f>
              <c:numCache>
                <c:formatCode>0%</c:formatCode>
                <c:ptCount val="2"/>
                <c:pt idx="0">
                  <c:v>0.3172631578947368</c:v>
                </c:pt>
                <c:pt idx="1">
                  <c:v>0.6827368421052632</c:v>
                </c:pt>
              </c:numCache>
            </c:numRef>
          </c:val>
          <c:extLst>
            <c:ext xmlns:c16="http://schemas.microsoft.com/office/drawing/2014/chart" uri="{C3380CC4-5D6E-409C-BE32-E72D297353CC}">
              <c16:uniqueId val="{00000004-827D-413C-AA0F-E7EF64B5FB6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8209-43A3-AFA5-B64817EDB4A2}"/>
              </c:ext>
            </c:extLst>
          </c:dPt>
          <c:dPt>
            <c:idx val="1"/>
            <c:bubble3D val="0"/>
            <c:spPr>
              <a:solidFill>
                <a:srgbClr val="6C6F71"/>
              </a:solidFill>
            </c:spPr>
            <c:extLst>
              <c:ext xmlns:c16="http://schemas.microsoft.com/office/drawing/2014/chart" uri="{C3380CC4-5D6E-409C-BE32-E72D297353CC}">
                <c16:uniqueId val="{00000003-8209-43A3-AFA5-B64817EDB4A2}"/>
              </c:ext>
            </c:extLst>
          </c:dPt>
          <c:dPt>
            <c:idx val="2"/>
            <c:bubble3D val="0"/>
            <c:spPr>
              <a:solidFill>
                <a:srgbClr val="7A19C1"/>
              </a:solidFill>
            </c:spPr>
            <c:extLst>
              <c:ext xmlns:c16="http://schemas.microsoft.com/office/drawing/2014/chart" uri="{C3380CC4-5D6E-409C-BE32-E72D297353CC}">
                <c16:uniqueId val="{00000005-8209-43A3-AFA5-B64817EDB4A2}"/>
              </c:ext>
            </c:extLst>
          </c:dPt>
          <c:dPt>
            <c:idx val="3"/>
            <c:bubble3D val="0"/>
            <c:spPr>
              <a:solidFill>
                <a:srgbClr val="8CC119"/>
              </a:solidFill>
            </c:spPr>
            <c:extLst>
              <c:ext xmlns:c16="http://schemas.microsoft.com/office/drawing/2014/chart" uri="{C3380CC4-5D6E-409C-BE32-E72D297353CC}">
                <c16:uniqueId val="{00000007-8209-43A3-AFA5-B64817EDB4A2}"/>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209-43A3-AFA5-B64817EDB4A2}"/>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209-43A3-AFA5-B64817EDB4A2}"/>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209-43A3-AFA5-B64817EDB4A2}"/>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209-43A3-AFA5-B64817EDB4A2}"/>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8209-43A3-AFA5-B64817EDB4A2}"/>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104</c:v>
                </c:pt>
                <c:pt idx="1">
                  <c:v>1 
Index: 89</c:v>
                </c:pt>
                <c:pt idx="2">
                  <c:v>2 
Index: 92</c:v>
                </c:pt>
                <c:pt idx="3">
                  <c:v>3+ 
Index: 78</c:v>
                </c:pt>
              </c:strCache>
            </c:strRef>
          </c:cat>
          <c:val>
            <c:numRef>
              <c:f>'Data - Overview'!$D$128:$D$131</c:f>
              <c:numCache>
                <c:formatCode>0%</c:formatCode>
                <c:ptCount val="4"/>
                <c:pt idx="0">
                  <c:v>0.76033918128654976</c:v>
                </c:pt>
                <c:pt idx="1">
                  <c:v>0.11145029239766081</c:v>
                </c:pt>
                <c:pt idx="2">
                  <c:v>9.7491228070175434E-2</c:v>
                </c:pt>
                <c:pt idx="3">
                  <c:v>3.0830409356725149E-2</c:v>
                </c:pt>
              </c:numCache>
            </c:numRef>
          </c:val>
          <c:extLst>
            <c:ext xmlns:c16="http://schemas.microsoft.com/office/drawing/2014/chart" uri="{C3380CC4-5D6E-409C-BE32-E72D297353CC}">
              <c16:uniqueId val="{00000009-8209-43A3-AFA5-B64817EDB4A2}"/>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CBA7-4F69-A998-282231BD360E}"/>
              </c:ext>
            </c:extLst>
          </c:dPt>
          <c:dPt>
            <c:idx val="1"/>
            <c:bubble3D val="0"/>
            <c:spPr>
              <a:solidFill>
                <a:srgbClr val="6C6F71"/>
              </a:solidFill>
            </c:spPr>
            <c:extLst>
              <c:ext xmlns:c16="http://schemas.microsoft.com/office/drawing/2014/chart" uri="{C3380CC4-5D6E-409C-BE32-E72D297353CC}">
                <c16:uniqueId val="{00000003-CBA7-4F69-A998-282231BD360E}"/>
              </c:ext>
            </c:extLst>
          </c:dPt>
          <c:dPt>
            <c:idx val="2"/>
            <c:bubble3D val="0"/>
            <c:spPr>
              <a:solidFill>
                <a:srgbClr val="7A19C1"/>
              </a:solidFill>
            </c:spPr>
            <c:extLst>
              <c:ext xmlns:c16="http://schemas.microsoft.com/office/drawing/2014/chart" uri="{C3380CC4-5D6E-409C-BE32-E72D297353CC}">
                <c16:uniqueId val="{00000005-CBA7-4F69-A998-282231BD360E}"/>
              </c:ext>
            </c:extLst>
          </c:dPt>
          <c:dPt>
            <c:idx val="3"/>
            <c:bubble3D val="0"/>
            <c:spPr>
              <a:solidFill>
                <a:srgbClr val="8CC119"/>
              </a:solidFill>
            </c:spPr>
            <c:extLst>
              <c:ext xmlns:c16="http://schemas.microsoft.com/office/drawing/2014/chart" uri="{C3380CC4-5D6E-409C-BE32-E72D297353CC}">
                <c16:uniqueId val="{00000007-CBA7-4F69-A998-282231BD360E}"/>
              </c:ext>
            </c:extLst>
          </c:dPt>
          <c:dPt>
            <c:idx val="4"/>
            <c:bubble3D val="0"/>
            <c:spPr>
              <a:solidFill>
                <a:srgbClr val="EBC61C"/>
              </a:solidFill>
            </c:spPr>
            <c:extLst>
              <c:ext xmlns:c16="http://schemas.microsoft.com/office/drawing/2014/chart" uri="{C3380CC4-5D6E-409C-BE32-E72D297353CC}">
                <c16:uniqueId val="{00000009-CBA7-4F69-A998-282231BD360E}"/>
              </c:ext>
            </c:extLst>
          </c:dPt>
          <c:dPt>
            <c:idx val="5"/>
            <c:bubble3D val="0"/>
            <c:spPr>
              <a:solidFill>
                <a:srgbClr val="1964C1"/>
              </a:solidFill>
            </c:spPr>
            <c:extLst>
              <c:ext xmlns:c16="http://schemas.microsoft.com/office/drawing/2014/chart" uri="{C3380CC4-5D6E-409C-BE32-E72D297353CC}">
                <c16:uniqueId val="{0000000B-CBA7-4F69-A998-282231BD360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CBA7-4F69-A998-282231BD360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CBA7-4F69-A998-282231BD360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CBA7-4F69-A998-282231BD360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CBA7-4F69-A998-282231BD360E}"/>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CBA7-4F69-A998-282231BD360E}"/>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CBA7-4F69-A998-282231BD360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74</c:v>
                </c:pt>
                <c:pt idx="1">
                  <c:v>20k - 40k 
Index: 87</c:v>
                </c:pt>
                <c:pt idx="2">
                  <c:v>40k - 60k 
Index: 100</c:v>
                </c:pt>
                <c:pt idx="3">
                  <c:v>60k - 80k 
Index: 105</c:v>
                </c:pt>
                <c:pt idx="4">
                  <c:v>80k - 100k 
Index: 128</c:v>
                </c:pt>
                <c:pt idx="5">
                  <c:v>100k+ 
Index: 161</c:v>
                </c:pt>
              </c:strCache>
            </c:strRef>
          </c:cat>
          <c:val>
            <c:numRef>
              <c:f>'Data - Overview'!$D$146:$D$151</c:f>
              <c:numCache>
                <c:formatCode>0%</c:formatCode>
                <c:ptCount val="6"/>
                <c:pt idx="0">
                  <c:v>0.12438596491228072</c:v>
                </c:pt>
                <c:pt idx="1">
                  <c:v>0.27557309941520464</c:v>
                </c:pt>
                <c:pt idx="2">
                  <c:v>0.21132748538011698</c:v>
                </c:pt>
                <c:pt idx="3">
                  <c:v>0.14641520467836255</c:v>
                </c:pt>
                <c:pt idx="4">
                  <c:v>9.3578947368421067E-2</c:v>
                </c:pt>
                <c:pt idx="5">
                  <c:v>0.14834502923976609</c:v>
                </c:pt>
              </c:numCache>
            </c:numRef>
          </c:val>
          <c:extLst>
            <c:ext xmlns:c16="http://schemas.microsoft.com/office/drawing/2014/chart" uri="{C3380CC4-5D6E-409C-BE32-E72D297353CC}">
              <c16:uniqueId val="{0000000C-CBA7-4F69-A998-282231BD360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4.3561403508771926E-2</c:v>
                </c:pt>
                <c:pt idx="1">
                  <c:v>0.14972514619883037</c:v>
                </c:pt>
                <c:pt idx="2">
                  <c:v>5.5678362573099417E-2</c:v>
                </c:pt>
                <c:pt idx="3">
                  <c:v>8.7058479532163752E-2</c:v>
                </c:pt>
                <c:pt idx="4">
                  <c:v>0.17666081871345027</c:v>
                </c:pt>
                <c:pt idx="5">
                  <c:v>0.23856725146198832</c:v>
                </c:pt>
                <c:pt idx="6">
                  <c:v>0.1372456140350877</c:v>
                </c:pt>
                <c:pt idx="7">
                  <c:v>0.11208187134502923</c:v>
                </c:pt>
              </c:numCache>
            </c:numRef>
          </c:val>
          <c:extLst>
            <c:ext xmlns:c16="http://schemas.microsoft.com/office/drawing/2014/chart" uri="{C3380CC4-5D6E-409C-BE32-E72D297353CC}">
              <c16:uniqueId val="{00000000-CE0E-4F62-9DB9-950307768D4C}"/>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0.37005263157894736</c:v>
                </c:pt>
              </c:numCache>
            </c:numRef>
          </c:val>
          <c:extLst>
            <c:ext xmlns:c16="http://schemas.microsoft.com/office/drawing/2014/chart" uri="{C3380CC4-5D6E-409C-BE32-E72D297353CC}">
              <c16:uniqueId val="{00000000-F3B4-40A6-BE20-6295C1F741A1}"/>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F3B4-40A6-BE20-6295C1F741A1}"/>
              </c:ext>
            </c:extLst>
          </c:dPt>
          <c:val>
            <c:numRef>
              <c:f>'Data - Overview'!$D$116</c:f>
              <c:numCache>
                <c:formatCode>0%</c:formatCode>
                <c:ptCount val="1"/>
                <c:pt idx="0">
                  <c:v>0.18417543859649121</c:v>
                </c:pt>
              </c:numCache>
            </c:numRef>
          </c:val>
          <c:extLst>
            <c:ext xmlns:c16="http://schemas.microsoft.com/office/drawing/2014/chart" uri="{C3380CC4-5D6E-409C-BE32-E72D297353CC}">
              <c16:uniqueId val="{00000003-F3B4-40A6-BE20-6295C1F741A1}"/>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2.1052631578947368E-2</c:v>
                </c:pt>
              </c:numCache>
            </c:numRef>
          </c:val>
          <c:extLst>
            <c:ext xmlns:c16="http://schemas.microsoft.com/office/drawing/2014/chart" uri="{C3380CC4-5D6E-409C-BE32-E72D297353CC}">
              <c16:uniqueId val="{00000004-F3B4-40A6-BE20-6295C1F741A1}"/>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0.13369005847953214</c:v>
                </c:pt>
              </c:numCache>
            </c:numRef>
          </c:val>
          <c:extLst>
            <c:ext xmlns:c16="http://schemas.microsoft.com/office/drawing/2014/chart" uri="{C3380CC4-5D6E-409C-BE32-E72D297353CC}">
              <c16:uniqueId val="{00000005-F3B4-40A6-BE20-6295C1F741A1}"/>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0.29126315789473683</c:v>
                </c:pt>
              </c:numCache>
            </c:numRef>
          </c:val>
          <c:extLst>
            <c:ext xmlns:c16="http://schemas.microsoft.com/office/drawing/2014/chart" uri="{C3380CC4-5D6E-409C-BE32-E72D297353CC}">
              <c16:uniqueId val="{00000006-F3B4-40A6-BE20-6295C1F741A1}"/>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0284-46B6-9AFF-074BA7B3CFC6}"/>
              </c:ext>
            </c:extLst>
          </c:dPt>
          <c:dPt>
            <c:idx val="1"/>
            <c:bubble3D val="0"/>
            <c:spPr>
              <a:solidFill>
                <a:srgbClr val="DBE6C4"/>
              </a:solidFill>
            </c:spPr>
            <c:extLst>
              <c:ext xmlns:c16="http://schemas.microsoft.com/office/drawing/2014/chart" uri="{C3380CC4-5D6E-409C-BE32-E72D297353CC}">
                <c16:uniqueId val="{00000003-0284-46B6-9AFF-074BA7B3CFC6}"/>
              </c:ext>
            </c:extLst>
          </c:dPt>
          <c:val>
            <c:numRef>
              <c:f>'Data - Overview'!$A$89:$A$90</c:f>
              <c:numCache>
                <c:formatCode>0%</c:formatCode>
                <c:ptCount val="2"/>
                <c:pt idx="0">
                  <c:v>0.29205263157894745</c:v>
                </c:pt>
                <c:pt idx="1">
                  <c:v>0.70794736842105255</c:v>
                </c:pt>
              </c:numCache>
            </c:numRef>
          </c:val>
          <c:extLst>
            <c:ext xmlns:c16="http://schemas.microsoft.com/office/drawing/2014/chart" uri="{C3380CC4-5D6E-409C-BE32-E72D297353CC}">
              <c16:uniqueId val="{00000004-0284-46B6-9AFF-074BA7B3CFC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AC61-4E13-9560-F619CE494257}"/>
              </c:ext>
            </c:extLst>
          </c:dPt>
          <c:dPt>
            <c:idx val="1"/>
            <c:bubble3D val="0"/>
            <c:spPr>
              <a:solidFill>
                <a:schemeClr val="accent2">
                  <a:lumMod val="20000"/>
                  <a:lumOff val="80000"/>
                </a:schemeClr>
              </a:solidFill>
            </c:spPr>
            <c:extLst>
              <c:ext xmlns:c16="http://schemas.microsoft.com/office/drawing/2014/chart" uri="{C3380CC4-5D6E-409C-BE32-E72D297353CC}">
                <c16:uniqueId val="{00000003-AC61-4E13-9560-F619CE494257}"/>
              </c:ext>
            </c:extLst>
          </c:dPt>
          <c:val>
            <c:numRef>
              <c:f>'Data - Overview'!$A$89:$A$90</c:f>
              <c:numCache>
                <c:formatCode>0%</c:formatCode>
                <c:ptCount val="2"/>
                <c:pt idx="0">
                  <c:v>0.29205263157894745</c:v>
                </c:pt>
                <c:pt idx="1">
                  <c:v>0.70794736842105255</c:v>
                </c:pt>
              </c:numCache>
            </c:numRef>
          </c:val>
          <c:extLst>
            <c:ext xmlns:c16="http://schemas.microsoft.com/office/drawing/2014/chart" uri="{C3380CC4-5D6E-409C-BE32-E72D297353CC}">
              <c16:uniqueId val="{00000004-AC61-4E13-9560-F619CE49425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3B9B-4918-A0EF-54757333925E}"/>
              </c:ext>
            </c:extLst>
          </c:dPt>
          <c:dPt>
            <c:idx val="1"/>
            <c:bubble3D val="0"/>
            <c:spPr>
              <a:solidFill>
                <a:srgbClr val="F7EBD9"/>
              </a:solidFill>
            </c:spPr>
            <c:extLst>
              <c:ext xmlns:c16="http://schemas.microsoft.com/office/drawing/2014/chart" uri="{C3380CC4-5D6E-409C-BE32-E72D297353CC}">
                <c16:uniqueId val="{00000003-3B9B-4918-A0EF-54757333925E}"/>
              </c:ext>
            </c:extLst>
          </c:dPt>
          <c:val>
            <c:numRef>
              <c:f>'Data - Overview'!$E$89:$E$90</c:f>
              <c:numCache>
                <c:formatCode>0%</c:formatCode>
                <c:ptCount val="2"/>
                <c:pt idx="0">
                  <c:v>0.40167251461988307</c:v>
                </c:pt>
                <c:pt idx="1">
                  <c:v>0.59832748538011693</c:v>
                </c:pt>
              </c:numCache>
            </c:numRef>
          </c:val>
          <c:extLst>
            <c:ext xmlns:c16="http://schemas.microsoft.com/office/drawing/2014/chart" uri="{C3380CC4-5D6E-409C-BE32-E72D297353CC}">
              <c16:uniqueId val="{00000004-3B9B-4918-A0EF-54757333925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A70E-4626-817B-6E036C713C8D}"/>
              </c:ext>
            </c:extLst>
          </c:dPt>
          <c:dPt>
            <c:idx val="1"/>
            <c:bubble3D val="0"/>
            <c:extLst>
              <c:ext xmlns:c16="http://schemas.microsoft.com/office/drawing/2014/chart" uri="{C3380CC4-5D6E-409C-BE32-E72D297353CC}">
                <c16:uniqueId val="{00000002-A70E-4626-817B-6E036C713C8D}"/>
              </c:ext>
            </c:extLst>
          </c:dPt>
          <c:val>
            <c:numRef>
              <c:f>'Data - Overview'!$C$89:$C$90</c:f>
              <c:numCache>
                <c:formatCode>0%</c:formatCode>
                <c:ptCount val="2"/>
                <c:pt idx="0">
                  <c:v>8.828070175438596E-2</c:v>
                </c:pt>
                <c:pt idx="1">
                  <c:v>0.91171929824561404</c:v>
                </c:pt>
              </c:numCache>
            </c:numRef>
          </c:val>
          <c:extLst>
            <c:ext xmlns:c16="http://schemas.microsoft.com/office/drawing/2014/chart" uri="{C3380CC4-5D6E-409C-BE32-E72D297353CC}">
              <c16:uniqueId val="{00000003-A70E-4626-817B-6E036C713C8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0.15974269005847952</c:v>
                </c:pt>
              </c:numCache>
            </c:numRef>
          </c:val>
          <c:extLst>
            <c:ext xmlns:c16="http://schemas.microsoft.com/office/drawing/2014/chart" uri="{C3380CC4-5D6E-409C-BE32-E72D297353CC}">
              <c16:uniqueId val="{00000000-1CC8-45E2-B001-28C1E3A4D594}"/>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1CC8-45E2-B001-28C1E3A4D594}"/>
              </c:ext>
            </c:extLst>
          </c:dPt>
          <c:val>
            <c:numRef>
              <c:f>'Data - Overview'!$D$138</c:f>
              <c:numCache>
                <c:formatCode>0%</c:formatCode>
                <c:ptCount val="1"/>
                <c:pt idx="0">
                  <c:v>0.42861988304093573</c:v>
                </c:pt>
              </c:numCache>
            </c:numRef>
          </c:val>
          <c:extLst>
            <c:ext xmlns:c16="http://schemas.microsoft.com/office/drawing/2014/chart" uri="{C3380CC4-5D6E-409C-BE32-E72D297353CC}">
              <c16:uniqueId val="{00000003-1CC8-45E2-B001-28C1E3A4D594}"/>
            </c:ext>
          </c:extLst>
        </c:ser>
        <c:ser>
          <c:idx val="1"/>
          <c:order val="2"/>
          <c:spPr>
            <a:solidFill>
              <a:srgbClr val="1964C1"/>
            </a:solidFill>
          </c:spPr>
          <c:invertIfNegative val="0"/>
          <c:val>
            <c:numRef>
              <c:f>'Data - Overview'!$D$139</c:f>
              <c:numCache>
                <c:formatCode>0%</c:formatCode>
                <c:ptCount val="1"/>
                <c:pt idx="0">
                  <c:v>0.33797076023391814</c:v>
                </c:pt>
              </c:numCache>
            </c:numRef>
          </c:val>
          <c:extLst>
            <c:ext xmlns:c16="http://schemas.microsoft.com/office/drawing/2014/chart" uri="{C3380CC4-5D6E-409C-BE32-E72D297353CC}">
              <c16:uniqueId val="{00000004-1CC8-45E2-B001-28C1E3A4D594}"/>
            </c:ext>
          </c:extLst>
        </c:ser>
        <c:ser>
          <c:idx val="0"/>
          <c:order val="3"/>
          <c:spPr>
            <a:solidFill>
              <a:srgbClr val="7D38BA"/>
            </a:solidFill>
          </c:spPr>
          <c:invertIfNegative val="0"/>
          <c:val>
            <c:numRef>
              <c:f>'Data - Overview'!$D$140</c:f>
              <c:numCache>
                <c:formatCode>0%</c:formatCode>
                <c:ptCount val="1"/>
                <c:pt idx="0">
                  <c:v>7.4228070175438601E-2</c:v>
                </c:pt>
              </c:numCache>
            </c:numRef>
          </c:val>
          <c:extLst>
            <c:ext xmlns:c16="http://schemas.microsoft.com/office/drawing/2014/chart" uri="{C3380CC4-5D6E-409C-BE32-E72D297353CC}">
              <c16:uniqueId val="{00000005-1CC8-45E2-B001-28C1E3A4D594}"/>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451A-4327-8490-DC4469754E13}"/>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451A-4327-8490-DC4469754E13}"/>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451A-4327-8490-DC4469754E13}"/>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451A-4327-8490-DC4469754E13}"/>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451A-4327-8490-DC4469754E13}"/>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451A-4327-8490-DC4469754E13}"/>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451A-4327-8490-DC4469754E13}"/>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451A-4327-8490-DC4469754E13}"/>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451A-4327-8490-DC4469754E13}"/>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451A-4327-8490-DC4469754E13}"/>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451A-4327-8490-DC4469754E13}"/>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451A-4327-8490-DC4469754E13}"/>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451A-4327-8490-DC4469754E13}"/>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451A-4327-8490-DC4469754E13}"/>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451A-4327-8490-DC4469754E13}"/>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451A-4327-8490-DC4469754E13}"/>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451A-4327-8490-DC4469754E13}"/>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451A-4327-8490-DC4469754E13}"/>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451A-4327-8490-DC4469754E13}"/>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451A-4327-8490-DC4469754E13}"/>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451A-4327-8490-DC4469754E13}"/>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451A-4327-8490-DC4469754E13}"/>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451A-4327-8490-DC4469754E13}"/>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451A-4327-8490-DC4469754E13}"/>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451A-4327-8490-DC4469754E13}"/>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{28CC79B3-B8AA-4760-A523-AAC257864AB0}</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451A-4327-8490-DC4469754E13}"/>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{074B9B6E-588C-475A-AABD-75F59DFE08C1}</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451A-4327-8490-DC4469754E13}"/>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{B3CD7278-F13C-4F5C-B59D-19C86099C87E}</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451A-4327-8490-DC4469754E13}"/>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{FAAE3FE5-0D59-4ABE-B764-F2C99AB7A65A}</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451A-4327-8490-DC4469754E13}"/>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{2357AA1F-FB5F-44AC-9E4C-030FADB454D4}</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451A-4327-8490-DC4469754E13}"/>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{8152E45D-1A8B-4D82-8A4D-A4628F4D778A}</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451A-4327-8490-DC4469754E13}"/>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{2D5940E3-6692-4733-9078-57B9DCFAF4B5}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451A-4327-8490-DC4469754E13}"/>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{7B31AD06-24A6-49BD-828F-CD183AB85778}</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451A-4327-8490-DC4469754E13}"/>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{36ECF958-C4C1-4768-BD1A-D399A9595F86}</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451A-4327-8490-DC4469754E13}"/>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{76EFDCDE-5287-4234-9CAB-148B036D0235}</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451A-4327-8490-DC4469754E13}"/>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{781230CF-5830-49FE-9E96-291234412CA5}</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451A-4327-8490-DC4469754E13}"/>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{9E5F486A-03E2-4F20-A78A-36D60D5B6030}</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451A-4327-8490-DC4469754E13}"/>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{BA4086F2-5711-4E1F-BCAC-9C7824D268DF}</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451A-4327-8490-DC4469754E13}"/>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{886C48C1-1DB7-422F-9932-63A393F0F8BB}</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451A-4327-8490-DC4469754E13}"/>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{1F38FA91-3F3F-48EE-91CE-8323558433FA}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451A-4327-8490-DC4469754E13}"/>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{65CEDCF6-10CC-42D8-B4E0-9461F4D9BE7B}</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451A-4327-8490-DC4469754E13}"/>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{E43C168E-F2F5-4002-A69C-E1F2CC34514C}</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451A-4327-8490-DC4469754E13}"/>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{B40FA7FF-BC68-48E0-BD59-8F461A330669}</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451A-4327-8490-DC4469754E13}"/>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{D141D3D5-DEBD-4661-9D0F-D73962667768}</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451A-4327-8490-DC4469754E13}"/>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{0A78E1F2-8175-452E-8BB2-5F505423FA0F}</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451A-4327-8490-DC4469754E13}"/>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{49978D41-78DD-4053-BE5E-28B498170635}</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451A-4327-8490-DC4469754E13}"/>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{EB532E6F-A134-46CB-AD8F-8EFB54C07B2D}</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451A-4327-8490-DC4469754E13}"/>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{0C6BB98E-F8AD-4B50-B447-1EE40F5E7E0E}</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451A-4327-8490-DC4469754E13}"/>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{1542933D-BCD9-45EE-A61C-75D676932E27}</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451A-4327-8490-DC4469754E13}"/>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{5DEE3ECC-776C-4A7D-872F-9611F534AF48}</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451A-4327-8490-DC4469754E13}"/>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1.1627906976744186E-2</c:v>
                </c:pt>
                <c:pt idx="1">
                  <c:v>1.7441860465116279E-2</c:v>
                </c:pt>
                <c:pt idx="2">
                  <c:v>0</c:v>
                </c:pt>
                <c:pt idx="3">
                  <c:v>3.4883720930232558E-2</c:v>
                </c:pt>
                <c:pt idx="4">
                  <c:v>4.0697674418604654E-2</c:v>
                </c:pt>
                <c:pt idx="5">
                  <c:v>0</c:v>
                </c:pt>
                <c:pt idx="6">
                  <c:v>0</c:v>
                </c:pt>
                <c:pt idx="7">
                  <c:v>0</c:v>
                </c:pt>
                <c:pt idx="8">
                  <c:v>0</c:v>
                </c:pt>
                <c:pt idx="9">
                  <c:v>0</c:v>
                </c:pt>
                <c:pt idx="10">
                  <c:v>0</c:v>
                </c:pt>
                <c:pt idx="11">
                  <c:v>5.8139534883720929E-3</c:v>
                </c:pt>
                <c:pt idx="12">
                  <c:v>0</c:v>
                </c:pt>
                <c:pt idx="13">
                  <c:v>5.8139534883720929E-3</c:v>
                </c:pt>
                <c:pt idx="14">
                  <c:v>0</c:v>
                </c:pt>
                <c:pt idx="15">
                  <c:v>3.4883720930232558E-2</c:v>
                </c:pt>
                <c:pt idx="16">
                  <c:v>4.6511627906976744E-2</c:v>
                </c:pt>
                <c:pt idx="17">
                  <c:v>0</c:v>
                </c:pt>
                <c:pt idx="18">
                  <c:v>0.1</c:v>
                </c:pt>
                <c:pt idx="19">
                  <c:v>0.1</c:v>
                </c:pt>
                <c:pt idx="20">
                  <c:v>1.1627906976744186E-2</c:v>
                </c:pt>
                <c:pt idx="21">
                  <c:v>0</c:v>
                </c:pt>
                <c:pt idx="22">
                  <c:v>1.1627906976744186E-2</c:v>
                </c:pt>
                <c:pt idx="23">
                  <c:v>0.1</c:v>
                </c:pt>
                <c:pt idx="24">
                  <c:v>0</c:v>
                </c:pt>
              </c:numCache>
            </c:numRef>
          </c:xVal>
          <c:yVal>
            <c:numRef>
              <c:f>'Customer View Chart'!$F$49:$F$73</c:f>
              <c:numCache>
                <c:formatCode>0</c:formatCode>
                <c:ptCount val="25"/>
                <c:pt idx="0">
                  <c:v>63.573707614876355</c:v>
                </c:pt>
                <c:pt idx="1">
                  <c:v>46.47530345204764</c:v>
                </c:pt>
                <c:pt idx="2">
                  <c:v>0</c:v>
                </c:pt>
                <c:pt idx="3">
                  <c:v>71.321378688329503</c:v>
                </c:pt>
                <c:pt idx="4">
                  <c:v>119.19457005455068</c:v>
                </c:pt>
                <c:pt idx="5">
                  <c:v>0</c:v>
                </c:pt>
                <c:pt idx="6">
                  <c:v>0</c:v>
                </c:pt>
                <c:pt idx="7">
                  <c:v>0</c:v>
                </c:pt>
                <c:pt idx="8">
                  <c:v>0</c:v>
                </c:pt>
                <c:pt idx="9">
                  <c:v>0</c:v>
                </c:pt>
                <c:pt idx="10">
                  <c:v>0</c:v>
                </c:pt>
                <c:pt idx="11">
                  <c:v>32.584751946569149</c:v>
                </c:pt>
                <c:pt idx="12">
                  <c:v>0</c:v>
                </c:pt>
                <c:pt idx="13">
                  <c:v>14.461352068030115</c:v>
                </c:pt>
                <c:pt idx="14">
                  <c:v>0</c:v>
                </c:pt>
                <c:pt idx="15">
                  <c:v>56.608866838342763</c:v>
                </c:pt>
                <c:pt idx="16">
                  <c:v>64.1046427184138</c:v>
                </c:pt>
                <c:pt idx="17">
                  <c:v>0</c:v>
                </c:pt>
                <c:pt idx="18">
                  <c:v>200</c:v>
                </c:pt>
                <c:pt idx="19">
                  <c:v>149.16130980450558</c:v>
                </c:pt>
                <c:pt idx="20">
                  <c:v>65.001541254238447</c:v>
                </c:pt>
                <c:pt idx="21">
                  <c:v>0</c:v>
                </c:pt>
                <c:pt idx="22">
                  <c:v>27.767251658778168</c:v>
                </c:pt>
                <c:pt idx="23">
                  <c:v>200</c:v>
                </c:pt>
                <c:pt idx="24">
                  <c:v>0</c:v>
                </c:pt>
              </c:numCache>
            </c:numRef>
          </c:yVal>
          <c:smooth val="0"/>
          <c:extLst>
            <c:ext xmlns:c16="http://schemas.microsoft.com/office/drawing/2014/chart" uri="{C3380CC4-5D6E-409C-BE32-E72D297353CC}">
              <c16:uniqueId val="{00000019-451A-4327-8490-DC4469754E13}"/>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92.795418833772956</c:v>
                </c:pt>
                <c:pt idx="1">
                  <c:v>93.379420850000173</c:v>
                </c:pt>
                <c:pt idx="2">
                  <c:v>104.54819433012017</c:v>
                </c:pt>
                <c:pt idx="3">
                  <c:v>88.560493395001302</c:v>
                </c:pt>
                <c:pt idx="4">
                  <c:v>94.566085234966067</c:v>
                </c:pt>
                <c:pt idx="5">
                  <c:v>93.080302801310566</c:v>
                </c:pt>
                <c:pt idx="6">
                  <c:v>87.622165683801143</c:v>
                </c:pt>
                <c:pt idx="7">
                  <c:v>99.694741926973009</c:v>
                </c:pt>
                <c:pt idx="8">
                  <c:v>86.236689452883553</c:v>
                </c:pt>
                <c:pt idx="9">
                  <c:v>91.407219874347277</c:v>
                </c:pt>
                <c:pt idx="10">
                  <c:v>91.020033198869399</c:v>
                </c:pt>
                <c:pt idx="11">
                  <c:v>102.53594405369195</c:v>
                </c:pt>
                <c:pt idx="12">
                  <c:v>100.00181050399762</c:v>
                </c:pt>
                <c:pt idx="13">
                  <c:v>78.236931524843286</c:v>
                </c:pt>
                <c:pt idx="14">
                  <c:v>101.55506399134393</c:v>
                </c:pt>
                <c:pt idx="15">
                  <c:v>91.979291713666498</c:v>
                </c:pt>
                <c:pt idx="16">
                  <c:v>102.28560736507872</c:v>
                </c:pt>
                <c:pt idx="17">
                  <c:v>107.10185739943043</c:v>
                </c:pt>
                <c:pt idx="18">
                  <c:v>98.71820548917502</c:v>
                </c:pt>
                <c:pt idx="19">
                  <c:v>113.92829098417334</c:v>
                </c:pt>
                <c:pt idx="20">
                  <c:v>122.065663201704</c:v>
                </c:pt>
                <c:pt idx="21">
                  <c:v>63.772803753472019</c:v>
                </c:pt>
                <c:pt idx="22">
                  <c:v>107.76008084603671</c:v>
                </c:pt>
                <c:pt idx="23">
                  <c:v>111.30608112628381</c:v>
                </c:pt>
                <c:pt idx="24">
                  <c:v>100.401868816468</c:v>
                </c:pt>
                <c:pt idx="25">
                  <c:v>88.632279080171713</c:v>
                </c:pt>
                <c:pt idx="26">
                  <c:v>95.752969000973835</c:v>
                </c:pt>
                <c:pt idx="27">
                  <c:v>100.00000000000003</c:v>
                </c:pt>
                <c:pt idx="28">
                  <c:v>85.807402894570728</c:v>
                </c:pt>
                <c:pt idx="29">
                  <c:v>90.166686402194784</c:v>
                </c:pt>
                <c:pt idx="30">
                  <c:v>77.925614614448662</c:v>
                </c:pt>
                <c:pt idx="31">
                  <c:v>77.372080805587245</c:v>
                </c:pt>
                <c:pt idx="32">
                  <c:v>97.952136295548414</c:v>
                </c:pt>
                <c:pt idx="33">
                  <c:v>84.846041673906669</c:v>
                </c:pt>
                <c:pt idx="34">
                  <c:v>92.411076761994607</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5612-435F-B74A-530677FCB5B8}"/>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3869-4186-A1F0-FE937821A8BF}"/>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F50D-4102-B905-2A68D4B2B29C}"/>
              </c:ext>
            </c:extLst>
          </c:dPt>
          <c:dPt>
            <c:idx val="1"/>
            <c:invertIfNegative val="0"/>
            <c:bubble3D val="0"/>
            <c:spPr>
              <a:solidFill>
                <a:srgbClr val="89756E"/>
              </a:solidFill>
            </c:spPr>
            <c:extLst>
              <c:ext xmlns:c16="http://schemas.microsoft.com/office/drawing/2014/chart" uri="{C3380CC4-5D6E-409C-BE32-E72D297353CC}">
                <c16:uniqueId val="{00000003-F50D-4102-B905-2A68D4B2B29C}"/>
              </c:ext>
            </c:extLst>
          </c:dPt>
          <c:dPt>
            <c:idx val="2"/>
            <c:invertIfNegative val="0"/>
            <c:bubble3D val="0"/>
            <c:spPr>
              <a:solidFill>
                <a:srgbClr val="30499F"/>
              </a:solidFill>
            </c:spPr>
            <c:extLst>
              <c:ext xmlns:c16="http://schemas.microsoft.com/office/drawing/2014/chart" uri="{C3380CC4-5D6E-409C-BE32-E72D297353CC}">
                <c16:uniqueId val="{00000005-F50D-4102-B905-2A68D4B2B29C}"/>
              </c:ext>
            </c:extLst>
          </c:dPt>
          <c:dPt>
            <c:idx val="3"/>
            <c:invertIfNegative val="0"/>
            <c:bubble3D val="0"/>
            <c:spPr>
              <a:solidFill>
                <a:srgbClr val="C1C630"/>
              </a:solidFill>
            </c:spPr>
            <c:extLst>
              <c:ext xmlns:c16="http://schemas.microsoft.com/office/drawing/2014/chart" uri="{C3380CC4-5D6E-409C-BE32-E72D297353CC}">
                <c16:uniqueId val="{00000007-F50D-4102-B905-2A68D4B2B29C}"/>
              </c:ext>
            </c:extLst>
          </c:dPt>
          <c:dPt>
            <c:idx val="4"/>
            <c:invertIfNegative val="0"/>
            <c:bubble3D val="0"/>
            <c:spPr>
              <a:solidFill>
                <a:srgbClr val="AB347D"/>
              </a:solidFill>
            </c:spPr>
            <c:extLst>
              <c:ext xmlns:c16="http://schemas.microsoft.com/office/drawing/2014/chart" uri="{C3380CC4-5D6E-409C-BE32-E72D297353CC}">
                <c16:uniqueId val="{00000009-F50D-4102-B905-2A68D4B2B29C}"/>
              </c:ext>
            </c:extLst>
          </c:dPt>
          <c:val>
            <c:numRef>
              <c:f>'Wellbeing Acorn Group'!$K$13:$K$17</c:f>
              <c:numCache>
                <c:formatCode>0</c:formatCode>
                <c:ptCount val="5"/>
                <c:pt idx="0">
                  <c:v>53.90662169359134</c:v>
                </c:pt>
                <c:pt idx="1">
                  <c:v>3.3699355968258309</c:v>
                </c:pt>
                <c:pt idx="2">
                  <c:v>39.823194542658044</c:v>
                </c:pt>
                <c:pt idx="3">
                  <c:v>193.49242790697673</c:v>
                </c:pt>
                <c:pt idx="4">
                  <c:v>215.29778786159955</c:v>
                </c:pt>
              </c:numCache>
            </c:numRef>
          </c:val>
          <c:extLst>
            <c:ext xmlns:c16="http://schemas.microsoft.com/office/drawing/2014/chart" uri="{C3380CC4-5D6E-409C-BE32-E72D297353CC}">
              <c16:uniqueId val="{0000000A-F50D-4102-B905-2A68D4B2B29C}"/>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822B-4A49-9E7B-D0FBC4E148F0}"/>
              </c:ext>
            </c:extLst>
          </c:dPt>
          <c:dPt>
            <c:idx val="1"/>
            <c:invertIfNegative val="0"/>
            <c:bubble3D val="0"/>
            <c:spPr>
              <a:solidFill>
                <a:srgbClr val="89756E"/>
              </a:solidFill>
            </c:spPr>
            <c:extLst>
              <c:ext xmlns:c16="http://schemas.microsoft.com/office/drawing/2014/chart" uri="{C3380CC4-5D6E-409C-BE32-E72D297353CC}">
                <c16:uniqueId val="{00000003-822B-4A49-9E7B-D0FBC4E148F0}"/>
              </c:ext>
            </c:extLst>
          </c:dPt>
          <c:dPt>
            <c:idx val="2"/>
            <c:invertIfNegative val="0"/>
            <c:bubble3D val="0"/>
            <c:spPr>
              <a:solidFill>
                <a:srgbClr val="30499F"/>
              </a:solidFill>
            </c:spPr>
            <c:extLst>
              <c:ext xmlns:c16="http://schemas.microsoft.com/office/drawing/2014/chart" uri="{C3380CC4-5D6E-409C-BE32-E72D297353CC}">
                <c16:uniqueId val="{00000005-822B-4A49-9E7B-D0FBC4E148F0}"/>
              </c:ext>
            </c:extLst>
          </c:dPt>
          <c:dPt>
            <c:idx val="3"/>
            <c:invertIfNegative val="0"/>
            <c:bubble3D val="0"/>
            <c:spPr>
              <a:solidFill>
                <a:srgbClr val="C1C630"/>
              </a:solidFill>
            </c:spPr>
            <c:extLst>
              <c:ext xmlns:c16="http://schemas.microsoft.com/office/drawing/2014/chart" uri="{C3380CC4-5D6E-409C-BE32-E72D297353CC}">
                <c16:uniqueId val="{00000007-822B-4A49-9E7B-D0FBC4E148F0}"/>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0.10465116279069768</c:v>
                </c:pt>
                <c:pt idx="1">
                  <c:v>5.8139534883720929E-3</c:v>
                </c:pt>
                <c:pt idx="2">
                  <c:v>8.7209302325581398E-2</c:v>
                </c:pt>
                <c:pt idx="3">
                  <c:v>0.79651162790697672</c:v>
                </c:pt>
              </c:numCache>
            </c:numRef>
          </c:val>
          <c:extLst>
            <c:ext xmlns:c16="http://schemas.microsoft.com/office/drawing/2014/chart" uri="{C3380CC4-5D6E-409C-BE32-E72D297353CC}">
              <c16:uniqueId val="{00000008-822B-4A49-9E7B-D0FBC4E148F0}"/>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822B-4A49-9E7B-D0FBC4E148F0}"/>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63.573707614876355</c:v>
                </c:pt>
                <c:pt idx="1">
                  <c:v>46.47530345204764</c:v>
                </c:pt>
                <c:pt idx="2">
                  <c:v>0</c:v>
                </c:pt>
                <c:pt idx="3">
                  <c:v>71.321378688329503</c:v>
                </c:pt>
                <c:pt idx="4">
                  <c:v>119.19457005455068</c:v>
                </c:pt>
              </c:numCache>
            </c:numRef>
          </c:val>
          <c:extLst>
            <c:ext xmlns:c16="http://schemas.microsoft.com/office/drawing/2014/chart" uri="{C3380CC4-5D6E-409C-BE32-E72D297353CC}">
              <c16:uniqueId val="{00000000-FEEB-4EF3-BCFA-F232DCEAD067}"/>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0</c:v>
                </c:pt>
                <c:pt idx="4">
                  <c:v>0</c:v>
                </c:pt>
                <c:pt idx="5">
                  <c:v>0</c:v>
                </c:pt>
                <c:pt idx="6">
                  <c:v>32.584751946569149</c:v>
                </c:pt>
                <c:pt idx="7">
                  <c:v>0</c:v>
                </c:pt>
              </c:numCache>
            </c:numRef>
          </c:val>
          <c:extLst>
            <c:ext xmlns:c16="http://schemas.microsoft.com/office/drawing/2014/chart" uri="{C3380CC4-5D6E-409C-BE32-E72D297353CC}">
              <c16:uniqueId val="{00000000-DD6A-4213-A282-0AD83BF3B46F}"/>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14.461352068030115</c:v>
                </c:pt>
                <c:pt idx="1">
                  <c:v>0</c:v>
                </c:pt>
                <c:pt idx="2">
                  <c:v>56.608866838342763</c:v>
                </c:pt>
                <c:pt idx="3">
                  <c:v>64.1046427184138</c:v>
                </c:pt>
                <c:pt idx="4">
                  <c:v>0</c:v>
                </c:pt>
              </c:numCache>
            </c:numRef>
          </c:val>
          <c:extLst>
            <c:ext xmlns:c16="http://schemas.microsoft.com/office/drawing/2014/chart" uri="{C3380CC4-5D6E-409C-BE32-E72D297353CC}">
              <c16:uniqueId val="{00000000-D94F-4AFF-A7ED-AB9F37B2FFF9}"/>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265.61728118333593</c:v>
                </c:pt>
                <c:pt idx="1">
                  <c:v>149.16130980450558</c:v>
                </c:pt>
                <c:pt idx="2">
                  <c:v>65.001541254238447</c:v>
                </c:pt>
                <c:pt idx="3">
                  <c:v>0</c:v>
                </c:pt>
                <c:pt idx="4">
                  <c:v>27.767251658778168</c:v>
                </c:pt>
                <c:pt idx="5">
                  <c:v>375.33843448956469</c:v>
                </c:pt>
                <c:pt idx="6">
                  <c:v>0</c:v>
                </c:pt>
              </c:numCache>
            </c:numRef>
          </c:val>
          <c:extLst>
            <c:ext xmlns:c16="http://schemas.microsoft.com/office/drawing/2014/chart" uri="{C3380CC4-5D6E-409C-BE32-E72D297353CC}">
              <c16:uniqueId val="{00000000-D8A7-4803-AE65-061653E1D0AB}"/>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260.38965493585789</c:v>
                </c:pt>
                <c:pt idx="2">
                  <c:v>0</c:v>
                </c:pt>
              </c:numCache>
            </c:numRef>
          </c:val>
          <c:extLst>
            <c:ext xmlns:c16="http://schemas.microsoft.com/office/drawing/2014/chart" uri="{C3380CC4-5D6E-409C-BE32-E72D297353CC}">
              <c16:uniqueId val="{00000000-F997-4649-915D-481BA0CB1E9B}"/>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375.33843448956469</c:v>
                </c:pt>
                <c:pt idx="1">
                  <c:v>265.61728118333593</c:v>
                </c:pt>
                <c:pt idx="2">
                  <c:v>260.38965493585789</c:v>
                </c:pt>
                <c:pt idx="3">
                  <c:v>149.16130980450558</c:v>
                </c:pt>
                <c:pt idx="4">
                  <c:v>119.19457005455068</c:v>
                </c:pt>
                <c:pt idx="5">
                  <c:v>71.321378688329503</c:v>
                </c:pt>
                <c:pt idx="6">
                  <c:v>65.001541254238447</c:v>
                </c:pt>
                <c:pt idx="7">
                  <c:v>64.1046427184138</c:v>
                </c:pt>
                <c:pt idx="8">
                  <c:v>63.573707614876355</c:v>
                </c:pt>
                <c:pt idx="9">
                  <c:v>56.608866838342763</c:v>
                </c:pt>
                <c:pt idx="10">
                  <c:v>46.47530345204764</c:v>
                </c:pt>
                <c:pt idx="11">
                  <c:v>32.584751946569149</c:v>
                </c:pt>
                <c:pt idx="12">
                  <c:v>27.767251658778168</c:v>
                </c:pt>
                <c:pt idx="13">
                  <c:v>14.461352068030115</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9021-441C-BECD-BE15EA32C00A}"/>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06B3548-4009-4DBF-AEBD-D9DCAB49DB34}"/>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341B65E3-EF9F-45CF-B3AA-8C6770701778}"/>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8FFED82F-0993-4157-8146-77D5E86620B5}"/>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9B59C6D3-15AF-437A-87D9-C18386EA1C75}"/>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E3F32D0E-38BF-4B95-80D5-88E9A0FFEDF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D415DF5E-5832-47EB-BE07-124F771E711C}"/>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5F673101-C642-4ECF-A570-5B8CA0392BB9}"/>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E0D8E0A-7C18-43A6-A930-AA1CD8BD9D5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A627D9B-308D-46F9-9F0D-ABEEC626DC7E}"/>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2EFAAB2A-BFAA-4DA3-AED2-EF624B135A7D}"/>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DC91CC60-E5BE-43D7-8409-4A2B674CEA26}"/>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ECB1C258-8230-49EA-BBB5-30B6AC7A7B8F}"/>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C2C39AEA-94A2-4860-9887-507C1D98684F}"/>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E63F0842-F297-4610-9EE3-BEF43D666028}"/>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6FDABDEA-2FA4-47F9-B6A9-AE954BDEE4B1}"/>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AAAD99C3-2B83-438B-8896-B39A4DA4A15C}"/>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8DE6875D-05BD-48B9-BF57-667161446167}"/>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72C43C83-5123-4973-93E6-361C3DF7085A}"/>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0EBE560F-C6E8-4483-8497-A9EFB6B5A516}"/>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1FD1D77A-38B3-47C9-9948-85E47C015F00}"/>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E09DF5B4-40B6-495E-AFFB-322B0B9D6EE9}"/>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C1CF310E-749E-4102-9A21-B35D621B461D}"/>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BBCE55CC-2BC0-4C9D-B25E-D8FE89564497}"/>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4727188A-DD5C-4F56-9DBF-247215938196}"/>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9EA0506F-40A7-41F5-9E2F-96642F8FDCB0}"/>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53A09A4C-4893-4C45-8D5B-84BA40FCC0EB}"/>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C52A0468-BE12-4207-88D7-8DD75B66B295}"/>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36D13229-8383-4226-B390-10AAEC9F0989}"/>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030167E3-4FEE-42A3-BF9D-17FE5721BAC6}"/>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DAD4D268-FED8-4AEC-A803-19B40939D080}"/>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392B49C7-0DC6-4A1D-8EBE-861E039EFA03}"/>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002D4C96-A857-4A06-B5DD-37B4799D480E}"/>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DE93A3E9-4C6F-45FE-8035-E57E7B1B4027}"/>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F20E4557-AB61-4557-9478-325BA4940EBB}"/>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239B5548-C646-4B01-BA0C-50D63F417665}"/>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7A85B335-8115-4243-8DA6-DD59EC7EEFCD}"/>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01C683E0-5FE5-425C-ADCC-5A527969F3C1}"/>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07EECD54-7086-45BE-BB20-04002BCE2576}"/>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256FE447-767C-459E-A1F1-99FB5B76D80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7864C620-CB36-48DA-8B88-F1639C54036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AE95E35D-F2D7-4626-A424-A6E26AE52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A2BFB4D7-3BA8-4A90-AF06-AF20494FE4B4}"/>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B64AF11-96B0-497B-B2AF-2624B213ADF7}"/>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6EB2C471-6DEF-4661-9C10-1E5747E403B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305D9027-9222-430B-BD07-0CFF5BB97730}"/>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68E67AE0-8E3B-4F88-A5DF-A31765C9FAF9}"/>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091012F8-E28B-4FD0-BDF8-A71E755F378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89AAA664-C05C-471C-96B3-E908B146235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3B27B789-3C35-47A9-962A-3DC22BE34F6D}"/>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7FD2F6D-ACC8-459C-97A7-8D092CBDBFB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14E3A40-5621-49A0-8E09-7FD70866CD1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AAAE1A4C-7D50-42A6-A8F3-2EE35E123BC3}"/>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9D79BFA2-0367-42A5-BC8B-4B8744AD10F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790CB6A-C91D-4041-90F4-D6734D4C47E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31668427-7E86-474C-AF53-AAA58A1A1781}"/>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8B2BD7FF-096E-47DF-8D36-8D0E20B224E8}"/>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CD67C63D-C714-4EB0-8E9A-AD8CA675AD44}"/>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ABF6C702-D97B-4AD1-8643-FA9A3D7E3E3B}"/>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BC7E0606-A646-454D-B80C-62CFDA8F766F}"/>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70FE8074-FBAD-425E-8BD3-E2E9D43425ED}"/>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CB3DBD0-2521-439C-8F08-88262E3AA83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43E8B8B-ABCF-4499-A2EF-9338A2721E94}"/>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D70D358-A7BE-4295-BD7F-25901A34357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CE4BAFA-D45C-450A-A36D-B1AE6BED64CD}"/>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B77E053-929A-4089-8855-B2EAE15D35F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62F58E7-5571-490A-BEA5-BD6826263DE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21F41A9-A3E2-4006-B810-D8755792CAC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740CA37-45AE-4584-9D4D-14435A13FAE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D935BC14-6D3B-49B8-8AE0-06F11847F6AB}"/>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43B1671E-5839-4BD2-AB0F-01F3B68C3B45}"/>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7A9FC82F-FE2F-4782-898F-F165191CDC77}"/>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Malpas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BBB3E792-A2FE-40A7-BF8B-73D94F72F465}"/>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66DA579A-DFB8-48E7-9C4B-B39FA747836A}"/>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EBDE4F1C-336F-4A17-B8B1-BA658CB08250}"/>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DA930571-498F-41EA-A6DC-DA2308041423}"/>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1863BF9E-004E-4706-9FF4-9CDE9D56C41A}"/>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238C608F-4711-4EB2-A30E-735DF784ED10}"/>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9118B80B-13CA-4A97-8F2B-663BA42D228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91A5C00F-BF78-42AC-B002-BE41DC97609E}"/>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0E4D041A-68CD-48B4-B43E-85F4BBE73C19}"/>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B2ADF6BB-AF2E-4942-900D-0D2880F3179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E09A3FFC-0DE0-4E17-80C9-66EF60A26745}"/>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AC4B8472-121B-4AB8-A2AB-E7ADA9F2DD90}"/>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8483A85E-54B2-41C2-B229-DE95EDE8903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26BD511E-EA24-460F-876B-8625664B7F33}"/>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942406C9-74B2-4934-88C8-2FD8218662F6}"/>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414243C1-AAB1-4EB3-83C7-443CE6D031E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175369E3-7F1E-49C5-B731-F34137382D36}"/>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30624260-13A6-4C89-8435-5E217E4D6DF9}"/>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0F0CCE82-4025-40C6-9F00-3D49B89741B7}"/>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DE123635-336C-45F2-9D4E-5B0425DCF65B}"/>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ED6C6567-89B7-4654-BDE3-E428C66E0B80}"/>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8C384F77-2BF1-46E5-9B3F-45BC065C6939}"/>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5C8417B3-47F4-4B47-8833-996151B87C39}"/>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1658C90F-4BE9-4E72-9793-4EEB8875D161}"/>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9814234B-A29C-4F1E-AC04-6578E442B801}"/>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105</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118FBAE4-6BB1-4DC4-ACEC-14F8E07C119D}"/>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93</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8C43D903-36AB-45E6-AE5D-8B2AF8ABA368}"/>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546E29D0-9D7C-4293-9D30-1D8E990DEC39}"/>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88</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D701ECAE-0E36-465B-B328-A21607143F98}"/>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84095747-AA27-4105-856B-B36588F611DB}"/>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B032DC06-47D7-4524-AC7A-CD37287E1949}"/>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04DD8E87-9877-4851-B08E-DF354EB7F988}"/>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773CDDF2-5C20-494D-B305-729FD3C535F3}"/>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57A4E7AA-8478-4A30-9E49-FD724AB04031}"/>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7DFD9452-4405-43FB-96AF-14AC0FB61C0A}"/>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126A1C12-034B-4DEA-895B-0803A1D6CC9E}"/>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F39A41D1-9361-4127-9B10-D0872EFB8AE8}"/>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79ACE68D-5548-4186-9E6B-C47EDC17AD22}"/>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34B0F855-07B2-4110-AA35-BC2BB32BD2F3}"/>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47A17784-1293-42D9-BB73-F7EB30518F6C}"/>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1C3285C1-8EE6-4EC3-9B77-1CC882E4A38E}"/>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F1C66A90-B125-4D7E-B0C9-A364A383FD1B}"/>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5CF16FEB-729D-480F-B58C-7000BCFD4ABC}"/>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CCA712CA-8F78-4A2C-8F5A-D98AC322563E}"/>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3FB1BE1F-D537-4EE3-8990-914E2EEDDE77}"/>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46A64FBB-67D8-4EA7-8090-283E927E2DC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B25F1901-C617-4591-889A-04092B95B46D}"/>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44107169-EEC7-4411-AD5F-A27F7225BB53}"/>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CB3BC89D-BE5F-4D53-9849-C6BAB19E47B0}"/>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522D2484-9FE4-4A7E-A6A2-5A2EFDD955FF}"/>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1DF659D2-95FA-4908-84CC-4DA3DAA7A64D}"/>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B940A118-996A-42A5-971F-827A9F569AF1}"/>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103</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2D5EAC18-A867-4193-817A-39B9792B674C}"/>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32584DF2-570F-4AD8-91AD-60E299AE65CF}"/>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10E92D8A-06C1-4044-9937-CA5003306F1F}"/>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93</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9E9CA8E7-87AF-4369-99AD-DF5F3459DC15}"/>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EF92AA62-335F-4A25-BD46-728DDBB9429B}"/>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20%</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6931F4A7-8D96-40F4-B9DB-805D38BA5119}"/>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90</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5FC4BBEF-857F-43CF-BA64-7564738C8185}"/>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8DA0A05B-990F-4ABC-BA96-87F1D0E312F4}"/>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B2766CD6-2058-4A65-A22C-B735E755FA9F}"/>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90</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86385B23-1027-4048-B719-CC740CCAED5A}"/>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384CF942-0F48-4B6D-B2ED-04C3A0B908F2}"/>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A7FC3F0A-FA16-4D9D-BB57-6E118D5FA413}"/>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91</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6B66BDA7-0E56-4130-8202-EC50D6DCA53B}"/>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2CD49D8A-94AE-4875-BF4C-27D281679E0F}"/>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C7E27DB6-649F-4179-973C-8EC9F8466A4C}"/>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90</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559C4003-A75E-4066-8AB6-72AB1F2B50F3}"/>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21DBD76C-5AF4-4134-96AA-C9B77CF26090}"/>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88651BD4-2D5E-407A-8C21-1E90E5762D5A}"/>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75</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A1EDFC40-63F1-4E85-BB0F-115033DB98F1}"/>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31598440-9F17-4F0F-B137-1092006C97A0}"/>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18%</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D48877FC-88CA-43E8-A2B8-C1E0799F3E16}"/>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81</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DC805FB9-19B4-4213-8202-624E82DFCA0D}"/>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4625D911-AEE9-4CC8-A2CC-53632B9EF834}"/>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54418655-5EC0-4211-910B-7B8734698D3B}"/>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92</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F3E65143-3417-4047-93C1-46A8C6C1DE72}"/>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AA0D669F-4419-4A7F-9395-FC6736CAF1ED}"/>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7BBB7151-45E3-47F6-BFED-BC01C001CC55}"/>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82</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75871ECD-CFEC-4A04-B9FA-1A57580AE1E9}"/>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411FC6D9-2B9D-430A-9180-FEDCA2467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4E137388-EEC2-4A14-8055-EEF920908440}"/>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220A358E-38CA-41CF-ADC2-32DAFF03EF64}"/>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29%</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B49F8714-9531-46C7-BA44-34E5F3997F78}"/>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79</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6F3DE06D-FFDA-43F9-A89B-50AA33AFBB5F}"/>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C40B299A-4DF9-48A3-8B9E-7FCA97EF34DB}"/>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33%</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F40116F7-0494-4089-8248-E7B0AFA0A46B}"/>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85</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F3B8CBCD-5072-448B-B9CE-882B5C4E642B}"/>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98644A4E-CABE-4EFC-BF23-42DD7CC30219}"/>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9%</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3D9D0273-3680-4023-AA60-9EFB6666BAB1}"/>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65</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620123A9-51F3-40BE-AEED-2025B6A4C17B}"/>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B9118DFC-0B58-4158-A9C3-943B41EEC344}"/>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9A20FDB8-13F9-4168-B67E-FF8BA7A5BABD}"/>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203D34B2-DB4C-4847-8700-FE8D82A45BAF}"/>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FC40364B-9062-4213-8FF7-541B32FD8603}"/>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6F00133B-0A3E-4824-9DA4-0AD599872EC2}"/>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46.1</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82DF9A13-CB93-4AB7-8DFC-B4163E7640C9}"/>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A7BD1509-2FF7-41CA-9C0E-29DC8BE62BFA}"/>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C5A484B1-358C-4525-BBB1-E61BC82F959B}"/>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189F6620-DF16-4D47-9DA2-747FCC6DF4D1}"/>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AFAD037C-5B02-4811-971F-6BA802C8B57F}"/>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A4B560D6-79D5-4D2A-842F-842153720B55}"/>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59C6972E-0004-454D-8202-D676D36F28E4}"/>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B854553C-1A70-42A2-9FEF-13B085414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515C1DDD-D612-4220-B8F9-789DD76B8206}"/>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DAC947C4-EEEF-4FCF-B325-E388CEC075B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F3C2156B-8E44-44B1-879F-12192F849F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3CC71146-FC18-4888-8F6F-4580111BFA02}"/>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4F9EE2E1-CBAE-4E43-AFBB-4BC9AF335B85}"/>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E0D080CF-DC29-471F-A4BF-8E52F5874117}"/>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26BA02BB-3A21-4A1C-8851-2DB6F2AAAF4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01D23BD5-E4D4-47FE-A7D1-77781FA7DFB4}"/>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1F1FA225-FEE5-4510-8FFB-C2A4E375E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2BF72FB5-396C-4ADD-A4BB-46BCE53EF52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973F8B3D-68D5-4260-B4F9-9D7791213F03}"/>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313E9292-7A3F-4A6A-9A39-52F3D069638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0967B30D-5CF7-4811-8955-026D3BB56DE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C430D2B8-0F8C-4B32-97AD-057EBA8BE9F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8AC3CF3E-8D69-4CA0-8EA1-F47282729D9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E0E153B2-ADC4-4276-9A63-2308502CEF32}"/>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ECE8F774-97B2-4475-A741-52DBD04492E9}"/>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B16DE36C-D239-4C60-A14A-00271B9B79A1}"/>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4AADCE45-C664-41C9-B5C3-886F9C0E43B6}"/>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51092C2B-C42F-4DFC-9805-B97511B9EA04}"/>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83</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9EB16F7A-50A0-4DD7-A431-695A2D7E3EA3}"/>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4C60F06D-8487-4CE7-BBBF-57E828FAA93C}"/>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76</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6123C42E-BBEE-4241-AE41-CCE716577990}"/>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73</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F8120158-DB04-46BE-B826-791E2708EC19}"/>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19D9599A-F841-4524-81AC-C75CC3DF9E85}"/>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114</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182F78DA-768C-4EC3-9BAB-C75774DD1AB7}"/>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3660DE59-A412-4CA8-8F76-5336F772242D}"/>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117</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69A9CCF5-7D31-427D-B56C-3039AD0CF909}"/>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D18AD20D-C0CD-43F0-BDD1-9F24FEA4E09A}"/>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B37EF3C9-461E-4337-ABCD-67B04FB6A080}"/>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37%</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929896BC-DD0E-40FE-B820-724869FD0A38}"/>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8B0B0A85-256F-4628-A187-67F5D9D4A0F9}"/>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CF6B707F-F749-4ABD-A5F4-30C92DA4C2D2}"/>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4CC4C744-5848-4A3C-8C6C-643AE614C172}"/>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29%</a:t>
            </a:fld>
            <a:endParaRPr lang="en-GB" sz="4800" b="1">
              <a:solidFill>
                <a:srgbClr val="92D050"/>
              </a:solidFill>
            </a:endParaRPr>
          </a:p>
        </xdr:txBody>
      </xdr:sp>
      <xdr:pic>
        <xdr:nvPicPr>
          <xdr:cNvPr id="151" name="Picture 150">
            <a:extLst>
              <a:ext uri="{FF2B5EF4-FFF2-40B4-BE49-F238E27FC236}">
                <a16:creationId xmlns:a16="http://schemas.microsoft.com/office/drawing/2014/main" id="{3353565F-B096-48E7-8260-7EB1CF02CFDB}"/>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E5C7154E-996F-471C-8694-1765AF5FB9CD}"/>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9555E052-E2DF-44AB-99BE-0F9BE55E4EAD}"/>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89B2F89E-9C7D-4B89-8770-30C2A55A069F}"/>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5A2CE42F-E948-4425-BB79-7CA933CA73EE}"/>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1C660A37-8F24-4DF0-8361-90BC7C83078A}"/>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8ECD03E9-F180-4E3D-A9AE-FFFBA13C7EB4}"/>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4E146F1C-F7ED-45EC-B218-C5B85070D381}"/>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11339AA9-2C3A-4D59-8C4D-F9D42688185B}"/>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122</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9D102444-43C0-4FD3-ACAA-B5057E220FC8}"/>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3B7952C4-92D9-4ECB-9AA9-49219C70EF9E}"/>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68</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9A9A4907-4EE8-4F68-BCF0-31FF65720513}"/>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80</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90B6C802-14D8-46C3-AE96-0C205DD8A665}"/>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93</a:t>
            </a:fld>
            <a:endParaRPr lang="en-GB" sz="500" b="1">
              <a:solidFill>
                <a:schemeClr val="bg1"/>
              </a:solidFill>
            </a:endParaRPr>
          </a:p>
        </xdr:txBody>
      </xdr:sp>
      <xdr:pic>
        <xdr:nvPicPr>
          <xdr:cNvPr id="164" name="Picture 163">
            <a:extLst>
              <a:ext uri="{FF2B5EF4-FFF2-40B4-BE49-F238E27FC236}">
                <a16:creationId xmlns:a16="http://schemas.microsoft.com/office/drawing/2014/main" id="{F8748012-E62B-4BE1-ADA2-399B4DA2A49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4670526D-4387-4486-9A99-4AFBAF3FC34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C7B754CC-DFF9-49BF-BC5E-AF40BF536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76DB3DC6-0EF6-40A3-BE03-B02B14D6A4CF}"/>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3985CDE4-7BAF-4DD2-97F1-F6B0E65CF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A5DB459F-3AB4-4A06-8EDE-33D4F0AA88B8}"/>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7D4D3363-494B-411E-92C0-D623A93AF4F7}"/>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A64309FA-237D-4301-98EF-6F25B8A9EDAA}"/>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16D94D3A-AC40-4FC0-95B5-9BE38F2234ED}"/>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BC13D2E2-1AA1-471E-84CE-92AA0A11D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35CAF6B0-BFB4-43BE-96CB-42FC1EA2B956}"/>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797328FF-00E1-4939-B5DA-66B916D30288}"/>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0393AEAD-D81D-4695-A8BA-6C2E668E0E6B}"/>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6CF3EBE3-AEB2-40FD-B789-9A1F529C2200}"/>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C12866DA-ED56-4B99-83FF-680A11A59C22}"/>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106</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385837A7-E017-4E61-9D74-B255F9BFE125}"/>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AB844504-D813-4AFA-8465-8CDC6E39E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B9A50566-353F-4DED-8AAF-730E4B5F3C3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C24FC3F2-2112-404B-8F19-3576426E1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B629154C-ECF3-4C17-B1D6-4D7BCFA393F6}"/>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16%</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197E93B6-890A-4FED-8959-3DC053C5E325}"/>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6AC10FD3-67B6-414B-8DA2-807902D629BE}"/>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6740C8E0-77AB-44C5-8489-1054A73E8A85}"/>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5DC5A69B-7EB6-4C31-9F9E-45F18B4EFE93}"/>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94178504-DE71-4AA0-9487-183465304DD4}"/>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0E5313B8-39A3-4B19-AABB-406C171709D0}"/>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9C3A7FC4-DD0D-4743-9C48-7F68307DC0BF}"/>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84</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BCF0B07B-5449-41FB-BFE7-79A78E4F1A0B}"/>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EF1D87E0-D1E0-443D-883A-60E5A71F3B1C}"/>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99</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46B0BDD1-D96C-48E6-9112-AC32771179BF}"/>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93</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42E5FC70-40A6-4BE3-ADB6-9A3DBB952970}"/>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D521E330-B787-4701-86DB-966503441349}"/>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DDD14DF9-9D92-4541-A464-DC42F9E1DBFF}"/>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36916E20-6355-471C-A6C8-A2FB3BA7C779}"/>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C191ED4E-E0DA-4FE0-8FE6-FE432057B371}"/>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07DC7DE4-4C93-434E-9103-1F05AFA99322}"/>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8A56003F-4435-4B33-BB99-6605583D91D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89296177-BB49-49A5-940F-30C54B4B2FD5}"/>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6ABA5A64-D172-4196-83D5-3760F5330750}"/>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66A82A8A-734D-4094-8D4E-238B6ED095F5}"/>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F157BA47-1572-4BD3-9424-A529B38D8217}"/>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66CA5EEA-C89D-4733-951E-CA3969BB6EB5}"/>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65E77957-7603-4E10-AE3D-F8E19865D986}"/>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5C1F56AC-A8E1-48A1-932B-77AFC71F4E96}"/>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4CAD460C-84F4-46BA-BCE1-295B6A660F95}"/>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CB289271-ADF8-4450-9B51-E449F080CD0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D6AD0291-05F2-4640-A85B-B44EC800C18A}"/>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0CD8D13F-350A-4B3E-A216-92463BC12821}"/>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00F07E3-7FC8-4F99-8AE5-3B279F5B3B42}"/>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AAAF12D-CE69-41F4-8A9F-4B8DDF38892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5EF5307-C719-496F-9D36-185A5F979ACF}"/>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6ED24C3-1984-43C9-9FB9-7B502F43658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4016232-78A3-429C-B78C-5A269F5CA381}"/>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4734D9B-5A9B-425F-B9FE-8A55FB43245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AE2B36C-3F5F-462F-9C87-5EC8227EFFF5}"/>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71F7B93-C5C3-44D4-8BB3-81DFEF8BCBD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6F5596C-B28A-446E-A6F6-B6851334481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D12126E4-9801-495C-9B20-44C53F53F579}"/>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8B88C2FD-C2DC-4E21-A13C-EBEA55DF942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D3CBD3E-3748-4B0C-A69F-E29E754CB2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45EC5EEC-4ED9-4DA1-9BC1-18831B1A0492}"/>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9C4BAC26-3891-4049-9376-4D99EFFDE577}"/>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Malpas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7666663E-D2B1-4CAC-848E-84967169F786}"/>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D75F967B-65A3-43F0-9C21-7D066F4DA873}"/>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A0EB5D78-9B45-464A-A20F-01D967895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E6AAAE57-DDBA-4ECC-83E9-1CF7B68B8AF8}"/>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69D7A02C-EEA6-4882-ADC8-99422F032E83}"/>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3F7764FD-8B8A-4672-AA0B-8AD5E61D8876}"/>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B883E8E8-E432-49E6-B69E-AD48174CF49B}"/>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8A1EB630-CE23-47D2-A60F-FDBAACD013B8}"/>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432B90B6-1117-472E-A7B1-64B22564CBD9}"/>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10B5BAEA-2087-445B-A4C1-9080FFED8866}"/>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4831AEE3-16D9-4CB4-AC30-2908B9AA8D55}"/>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FEB76C84-382F-478D-BAF8-7DC7A4621E85}"/>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795F5A96-742E-4AAA-AF79-735A7726CACE}"/>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64F95DA-43D3-4364-8094-5B7F3684F1F7}"/>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EB46581-D06F-4FAB-808D-52702FC01D84}"/>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D020442-55E6-4F2B-BC6D-BD5A5F19FC4E}"/>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134F429-6866-473A-9CBC-E6E913B0ADE3}"/>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E4DC739-8C6A-40EB-A14D-390BB5ADB563}"/>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4AC5403-7BB8-49C8-90F8-EA5C19F93243}"/>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AE752FC-85FA-4DEB-9749-6755DF0175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3C3C6716-B170-4088-AF20-19F49BCBB260}"/>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6529052B-93F2-4707-B269-7BC0902A97E9}"/>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EEC87F7B-29A3-4350-A72D-D2FA934020F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0891500-5D44-43AA-A853-8E7DE43325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0DF115D4-AE27-4BAA-A057-E5912C5C4E45}"/>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BADF752A-506D-4F7E-9F27-003231EC87D2}"/>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Malpas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02BD2247-3DD1-4E8F-9A67-03CAD9E814A0}"/>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5FC0D4C1-F67E-4EB0-AD14-C8F9F89C4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87698311-F12C-4B3B-A157-2A9F34E72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821D413D-40F6-4871-87F2-581D9FE054A3}"/>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1F8B0A3-A153-4617-8B26-48FAE49F9882}"/>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2E441A0-48E9-433E-80B1-34388AC4AB92}"/>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C12E5AA-A3AB-490D-B770-371464EE908A}"/>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3136A7B-8D99-4C82-ABCE-306375EFCBB7}"/>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59F5E598-DBCD-4A60-8A9A-1ADC77CD2ABF}"/>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1BFCBEA-92C8-49F0-8CF2-84A27BEB11AF}"/>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43067E0-186B-44F9-A045-CED7B8A89B2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0F6F797D-12AE-4457-8352-842671AA851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37B3AF9F-66F2-4174-B5E8-0EDD7A2AAC6B}"/>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23FC0B31-4AE3-4880-8AE6-637A8C840AA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FD338F7-87A1-4E80-AC27-340BF60D54F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F62B9935-CA45-45BE-A23A-C5CEB9065B50}"/>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36B3B7F2-909B-4485-8EA5-8A4AEB82856E}"/>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Malpas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EAB0B3F2-A0CF-4B98-9D00-15741418CF0C}"/>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B27B52CA-6379-4DFB-8410-4A0B0A787C4C}"/>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34DEDE22-985C-4F9B-A743-B3EA9A00308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971B9908-59CB-426B-9C06-6F280858FD2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FC896A41-B01E-4AC5-AB35-197A504197BC}"/>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8947CCCA-B85D-4A3B-8C5B-3595F70EE1B2}"/>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5B795A6-9E89-4DB4-B2A6-EB28D001DE9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94EFC802-6803-44DD-825E-B9D80905769B}"/>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D3736266-152F-4A8C-B4A6-49BEC9C73E00}"/>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566C440A-326F-48AE-8DE6-8BF2252259A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BB95EB2F-D385-467B-8A37-9EA69DD3EF2B}"/>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5BC73891-AB4E-4003-AF0D-E7F9DBDD7C71}"/>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B814EFA2-252D-4EEF-BF18-445F3721491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F206D634-E036-44A5-98DB-E9983F1ADFD1}"/>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1EC1B7D5-D1AC-44A9-8C87-21844EA1B434}"/>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C04632F8-5706-4086-8FBA-7A48212992A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3F949640-8AD1-4CCE-B48B-92EB61B64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0CE31C51-BC1D-46A4-8104-7A2B47FB1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F2D51E2C-8A1D-4D1C-AA16-26B7F5EDFEEF}"/>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52B58A38-FDE4-492B-A89A-904D348288FC}"/>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FCF42E0-9179-4291-8019-55483902F5DC}"/>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E282F75-5F70-4329-8A45-D59F5A895324}"/>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1B50BFF-87DF-4F17-A2B5-9A8C10011CAB}"/>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AE99B20-CDDE-4ED3-92B9-386BE7C16B91}"/>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F22A4F7-441F-4010-81C7-2EFDB6B04F03}"/>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8F189A2-F360-42B9-ABC5-186786490853}"/>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D5AC092-9E09-4898-8BE0-1F40FC039BA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006DFCC5-E3E9-48CA-B2EA-050DCFEEA142}"/>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6FFDADDF-D8EE-40E0-A339-671935CF1557}"/>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33CD2716-7336-4528-A5D1-BA28F275B9E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D296404-0001-4617-9C25-06DF37EB5A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8613A8EA-1708-4BB6-9E2B-F259FE973043}"/>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81C61774-7CE9-44AF-9F0D-AAA410D73714}"/>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Malpas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865F8E7-4845-4A37-990A-AC08D8AA78F2}"/>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D7440307-A566-48FF-8398-88F302F0001B}"/>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88FBFAA4-15E3-4B84-A7C9-B37C94D65C46}"/>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B8D18A3C-D132-4F69-8947-A70162FC084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0182068A-F112-46CF-9D4A-DE5795DF04E0}"/>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89DD7BAD-FF49-4F31-9BA8-406C16EBC672}"/>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30B1B938-F977-4B07-B9A7-DD108A10F9A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A4AEB818-D246-4E97-9011-925C53B7B5AF}"/>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D78B429B-5C23-4A79-9950-48B211104A01}"/>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2C3C4046-4100-4C92-8790-39EC3B90F53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AD4132D9-36B4-440E-8F64-A273B6606CAC}"/>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8ACC9AC2-58D2-4A0D-B06F-1D0563C7738D}"/>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3CFC138A-7322-4FA6-BAD2-EFB92088F70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F11643D6-327C-497B-97AD-EB5618BC2AFC}"/>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64A734C1-B708-4E24-B308-AD17DBEADCAE}"/>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A60A86E2-B85A-486C-84CF-45797A9D353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A6135C18-16B1-4623-AAF9-14E791BC9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2ABAD5C8-26C0-4F6A-99DD-5E1FB965A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D41C85E3-F403-428C-AB46-18FB6C862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4CFD8AC1-B17F-4A2A-869C-399A8AE4B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722D1106-7A3E-4A34-AA98-E14F9AD8F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10445B10-2E6C-4F9C-8196-F3AE0D7FF456}"/>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5004B790-2AE3-4D8D-B19D-793F9C9C5E64}"/>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BC75D9E9-3206-42C8-8411-22BD9D049BF1}"/>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64D71135-BABB-4B3B-9E31-7DB9FB5C8936}"/>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2E54B08C-318E-4F51-A912-E959F0EFE425}"/>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A3E26F39-AE73-4979-BE1C-FAC5ECB588F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9452D786-9D29-4C6F-97FE-421F65B8260F}"/>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4780F8C0-C49A-4D78-8B96-4D62C93041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572BA0D6-FA69-44B8-AB8E-CF05EF84AE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ECAE01EF-2652-44B0-A5DE-8E126A9810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068922BA-787A-43E8-8FDC-EDABC44EF916}"/>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AF4BF559-7CFC-49FB-B3CA-D733761B2758}"/>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3BD4A56-D157-4F2A-B41B-D0EC7F68803A}"/>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9225D92-1E6A-4EC0-A783-EC75911A4126}"/>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EA7DA63-F3C4-42BE-94BA-518B10D6729B}"/>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869FE45-B9A4-464D-A7B0-083D3B503B5B}"/>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386F74A-3D52-4778-9984-EDEABD0B1B08}"/>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00BB95F-1AF4-430C-BBF2-9E3B4F7D9F1C}"/>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33837F8-CDD3-49B7-9B05-117AF63FB44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EBD25258-F71A-4909-BFAF-856D1D7D4168}"/>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86832A75-C4F6-4D39-B13D-509D2FE1C68E}"/>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492BFDD8-9740-47EE-B17C-F4C3D981747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F40E896-A89C-43FC-8A41-1D5325DB6C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9017052D-1CBD-452C-B201-BC686E120F21}"/>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B5F9217-DE23-43AD-B3A0-1A866199FD64}"/>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Malpas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792A8AA2-14CC-4695-AF4F-C30D983987FD}"/>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14D4A816-A8D6-41EE-998E-F15AF4C70AED}"/>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508CE0A2-1DDE-46E2-AF39-D467937211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4D21A8F1-F562-4AB3-B22A-FA5247A15E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F3346AEB-EDC0-428D-B1E4-1D2F5359A6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2D07A474-BC61-40B2-AE1B-2982B75A800B}"/>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7F147853-B0F9-4A22-A167-BF23DE47431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B4C366C2-36A1-45A9-9D00-3497CBE809AA}"/>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49F1B5DF-D089-4657-BB05-A7447981CBB0}"/>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AC9995EC-EB04-406E-8C6F-DF4372769C15}"/>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8B7539C1-0A10-445B-9216-28852A662B8C}"/>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96BEEF70-59EA-4386-BB55-7E4A9B0C8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02F72E10-78AE-48A1-9023-7326F73BAF34}"/>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83C400110D00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0.29205263157894745</v>
          </cell>
          <cell r="C89">
            <v>8.828070175438596E-2</v>
          </cell>
          <cell r="D89">
            <v>0.3172631578947368</v>
          </cell>
          <cell r="E89">
            <v>0.40167251461988307</v>
          </cell>
        </row>
        <row r="90">
          <cell r="A90">
            <v>0.70794736842105255</v>
          </cell>
          <cell r="C90">
            <v>0.91171929824561404</v>
          </cell>
          <cell r="D90">
            <v>0.6827368421052632</v>
          </cell>
          <cell r="E90">
            <v>0.59832748538011693</v>
          </cell>
        </row>
        <row r="96">
          <cell r="C96" t="str">
            <v>0-4</v>
          </cell>
          <cell r="E96">
            <v>4.3561403508771926E-2</v>
          </cell>
        </row>
        <row r="97">
          <cell r="C97" t="str">
            <v>5-17</v>
          </cell>
          <cell r="E97">
            <v>0.14972514619883037</v>
          </cell>
        </row>
        <row r="98">
          <cell r="C98" t="str">
            <v>18-24</v>
          </cell>
          <cell r="E98">
            <v>5.5678362573099417E-2</v>
          </cell>
        </row>
        <row r="99">
          <cell r="C99" t="str">
            <v>25-34</v>
          </cell>
          <cell r="E99">
            <v>8.7058479532163752E-2</v>
          </cell>
        </row>
        <row r="100">
          <cell r="C100" t="str">
            <v>35-49</v>
          </cell>
          <cell r="E100">
            <v>0.17666081871345027</v>
          </cell>
        </row>
        <row r="101">
          <cell r="C101" t="str">
            <v>50-64</v>
          </cell>
          <cell r="E101">
            <v>0.23856725146198832</v>
          </cell>
        </row>
        <row r="102">
          <cell r="C102" t="str">
            <v>65-74</v>
          </cell>
          <cell r="E102">
            <v>0.1372456140350877</v>
          </cell>
        </row>
        <row r="103">
          <cell r="C103" t="str">
            <v>75 plus</v>
          </cell>
          <cell r="E103">
            <v>0.11208187134502923</v>
          </cell>
        </row>
        <row r="115">
          <cell r="C115" t="str">
            <v>Couple - no children</v>
          </cell>
          <cell r="D115">
            <v>0.37005263157894736</v>
          </cell>
        </row>
        <row r="116">
          <cell r="C116" t="str">
            <v>Couple with children</v>
          </cell>
          <cell r="D116">
            <v>0.18417543859649121</v>
          </cell>
        </row>
        <row r="117">
          <cell r="C117" t="str">
            <v>Lone parent</v>
          </cell>
          <cell r="D117">
            <v>2.1052631578947368E-2</v>
          </cell>
        </row>
        <row r="118">
          <cell r="C118" t="str">
            <v>Single person - no children</v>
          </cell>
          <cell r="D118">
            <v>0.13369005847953214</v>
          </cell>
        </row>
        <row r="119">
          <cell r="C119" t="str">
            <v>Other: two or more adults</v>
          </cell>
          <cell r="D119">
            <v>0.29126315789473683</v>
          </cell>
        </row>
        <row r="128">
          <cell r="D128">
            <v>0.76033918128654976</v>
          </cell>
          <cell r="L128" t="str">
            <v>0 
Index: 104</v>
          </cell>
        </row>
        <row r="129">
          <cell r="D129">
            <v>0.11145029239766081</v>
          </cell>
          <cell r="L129" t="str">
            <v>1 
Index: 89</v>
          </cell>
        </row>
        <row r="130">
          <cell r="D130">
            <v>9.7491228070175434E-2</v>
          </cell>
          <cell r="L130" t="str">
            <v>2 
Index: 92</v>
          </cell>
        </row>
        <row r="131">
          <cell r="D131">
            <v>3.0830409356725149E-2</v>
          </cell>
          <cell r="L131" t="str">
            <v>3+ 
Index: 78</v>
          </cell>
        </row>
        <row r="137">
          <cell r="D137">
            <v>0.15974269005847952</v>
          </cell>
        </row>
        <row r="138">
          <cell r="D138">
            <v>0.42861988304093573</v>
          </cell>
        </row>
        <row r="139">
          <cell r="D139">
            <v>0.33797076023391814</v>
          </cell>
        </row>
        <row r="140">
          <cell r="D140">
            <v>7.4228070175438601E-2</v>
          </cell>
        </row>
        <row r="146">
          <cell r="D146">
            <v>0.12438596491228072</v>
          </cell>
          <cell r="L146" t="str">
            <v>&lt;20k 
Index: 74</v>
          </cell>
        </row>
        <row r="147">
          <cell r="D147">
            <v>0.27557309941520464</v>
          </cell>
          <cell r="L147" t="str">
            <v>20k - 40k 
Index: 87</v>
          </cell>
        </row>
        <row r="148">
          <cell r="D148">
            <v>0.21132748538011698</v>
          </cell>
          <cell r="L148" t="str">
            <v>40k - 60k 
Index: 100</v>
          </cell>
        </row>
        <row r="149">
          <cell r="D149">
            <v>0.14641520467836255</v>
          </cell>
          <cell r="L149" t="str">
            <v>60k - 80k 
Index: 105</v>
          </cell>
        </row>
        <row r="150">
          <cell r="D150">
            <v>9.3578947368421067E-2</v>
          </cell>
          <cell r="L150" t="str">
            <v>80k - 100k 
Index: 128</v>
          </cell>
        </row>
        <row r="151">
          <cell r="D151">
            <v>0.14834502923976609</v>
          </cell>
          <cell r="L151" t="str">
            <v>100k+ 
Index: 161</v>
          </cell>
        </row>
      </sheetData>
      <sheetData sheetId="4"/>
      <sheetData sheetId="5"/>
      <sheetData sheetId="6">
        <row r="48">
          <cell r="F48" t="str">
            <v>Capped Index</v>
          </cell>
        </row>
        <row r="49">
          <cell r="E49">
            <v>1.1627906976744186E-2</v>
          </cell>
          <cell r="F49">
            <v>63.573707614876355</v>
          </cell>
          <cell r="G49">
            <v>1.1000000000000001</v>
          </cell>
        </row>
        <row r="50">
          <cell r="E50">
            <v>1.7441860465116279E-2</v>
          </cell>
          <cell r="F50">
            <v>46.47530345204764</v>
          </cell>
          <cell r="G50">
            <v>1.2</v>
          </cell>
        </row>
        <row r="51">
          <cell r="E51">
            <v>0</v>
          </cell>
          <cell r="F51">
            <v>0</v>
          </cell>
          <cell r="G51">
            <v>1.3</v>
          </cell>
        </row>
        <row r="52">
          <cell r="E52">
            <v>3.4883720930232558E-2</v>
          </cell>
          <cell r="F52">
            <v>71.321378688329503</v>
          </cell>
          <cell r="G52">
            <v>1.4</v>
          </cell>
        </row>
        <row r="53">
          <cell r="E53">
            <v>4.0697674418604654E-2</v>
          </cell>
          <cell r="F53">
            <v>119.19457005455068</v>
          </cell>
          <cell r="G53">
            <v>1.5</v>
          </cell>
        </row>
        <row r="54">
          <cell r="E54">
            <v>0</v>
          </cell>
          <cell r="F54">
            <v>0</v>
          </cell>
          <cell r="G54">
            <v>2.6</v>
          </cell>
        </row>
        <row r="55">
          <cell r="E55">
            <v>0</v>
          </cell>
          <cell r="F55">
            <v>0</v>
          </cell>
          <cell r="G55">
            <v>2.7</v>
          </cell>
        </row>
        <row r="56">
          <cell r="E56">
            <v>0</v>
          </cell>
          <cell r="F56">
            <v>0</v>
          </cell>
          <cell r="G56">
            <v>2.8</v>
          </cell>
        </row>
        <row r="57">
          <cell r="E57">
            <v>0</v>
          </cell>
          <cell r="F57">
            <v>0</v>
          </cell>
          <cell r="G57">
            <v>2.9</v>
          </cell>
        </row>
        <row r="58">
          <cell r="E58">
            <v>0</v>
          </cell>
          <cell r="F58">
            <v>0</v>
          </cell>
          <cell r="G58">
            <v>2.1</v>
          </cell>
        </row>
        <row r="59">
          <cell r="E59">
            <v>0</v>
          </cell>
          <cell r="F59">
            <v>0</v>
          </cell>
          <cell r="G59">
            <v>2.11</v>
          </cell>
        </row>
        <row r="60">
          <cell r="E60">
            <v>5.8139534883720929E-3</v>
          </cell>
          <cell r="F60">
            <v>32.584751946569149</v>
          </cell>
          <cell r="G60">
            <v>2.12</v>
          </cell>
        </row>
        <row r="61">
          <cell r="E61">
            <v>0</v>
          </cell>
          <cell r="F61">
            <v>0</v>
          </cell>
          <cell r="G61">
            <v>2.13</v>
          </cell>
        </row>
        <row r="62">
          <cell r="E62">
            <v>5.8139534883720929E-3</v>
          </cell>
          <cell r="F62">
            <v>14.461352068030115</v>
          </cell>
          <cell r="G62">
            <v>3.14</v>
          </cell>
        </row>
        <row r="63">
          <cell r="E63">
            <v>0</v>
          </cell>
          <cell r="F63">
            <v>0</v>
          </cell>
          <cell r="G63">
            <v>3.15</v>
          </cell>
        </row>
        <row r="64">
          <cell r="E64">
            <v>3.4883720930232558E-2</v>
          </cell>
          <cell r="F64">
            <v>56.608866838342763</v>
          </cell>
          <cell r="G64">
            <v>3.16</v>
          </cell>
        </row>
        <row r="65">
          <cell r="E65">
            <v>4.6511627906976744E-2</v>
          </cell>
          <cell r="F65">
            <v>64.1046427184138</v>
          </cell>
          <cell r="G65">
            <v>3.17</v>
          </cell>
        </row>
        <row r="66">
          <cell r="E66">
            <v>0</v>
          </cell>
          <cell r="F66">
            <v>0</v>
          </cell>
          <cell r="G66">
            <v>3.18</v>
          </cell>
        </row>
        <row r="67">
          <cell r="E67">
            <v>0.1</v>
          </cell>
          <cell r="F67">
            <v>200</v>
          </cell>
          <cell r="G67">
            <v>4.1900000000000004</v>
          </cell>
        </row>
        <row r="68">
          <cell r="E68">
            <v>0.1</v>
          </cell>
          <cell r="F68">
            <v>149.16130980450558</v>
          </cell>
          <cell r="G68">
            <v>4.2</v>
          </cell>
        </row>
        <row r="69">
          <cell r="E69">
            <v>1.1627906976744186E-2</v>
          </cell>
          <cell r="F69">
            <v>65.001541254238447</v>
          </cell>
          <cell r="G69">
            <v>4.21</v>
          </cell>
        </row>
        <row r="70">
          <cell r="E70">
            <v>0</v>
          </cell>
          <cell r="F70">
            <v>0</v>
          </cell>
          <cell r="G70">
            <v>4.22</v>
          </cell>
        </row>
        <row r="71">
          <cell r="E71">
            <v>1.1627906976744186E-2</v>
          </cell>
          <cell r="F71">
            <v>27.767251658778168</v>
          </cell>
          <cell r="G71">
            <v>4.2300000000000004</v>
          </cell>
        </row>
        <row r="72">
          <cell r="E72">
            <v>0.1</v>
          </cell>
          <cell r="F72">
            <v>200</v>
          </cell>
          <cell r="G72">
            <v>4.24</v>
          </cell>
        </row>
        <row r="73">
          <cell r="E73">
            <v>0</v>
          </cell>
          <cell r="F73">
            <v>0</v>
          </cell>
          <cell r="G73">
            <v>4.25</v>
          </cell>
        </row>
      </sheetData>
      <sheetData sheetId="7">
        <row r="19">
          <cell r="A19">
            <v>92.795418833772956</v>
          </cell>
        </row>
        <row r="20">
          <cell r="A20">
            <v>93.379420850000173</v>
          </cell>
        </row>
        <row r="21">
          <cell r="A21">
            <v>104.54819433012017</v>
          </cell>
        </row>
        <row r="22">
          <cell r="A22">
            <v>88.560493395001302</v>
          </cell>
        </row>
        <row r="23">
          <cell r="A23">
            <v>94.566085234966067</v>
          </cell>
        </row>
        <row r="24">
          <cell r="A24">
            <v>93.080302801310566</v>
          </cell>
        </row>
        <row r="25">
          <cell r="A25">
            <v>87.622165683801143</v>
          </cell>
        </row>
        <row r="26">
          <cell r="A26">
            <v>99.694741926973009</v>
          </cell>
        </row>
        <row r="27">
          <cell r="A27">
            <v>86.236689452883553</v>
          </cell>
        </row>
        <row r="28">
          <cell r="A28">
            <v>91.407219874347277</v>
          </cell>
        </row>
        <row r="29">
          <cell r="A29">
            <v>91.020033198869399</v>
          </cell>
        </row>
        <row r="30">
          <cell r="A30">
            <v>102.53594405369195</v>
          </cell>
        </row>
        <row r="31">
          <cell r="A31">
            <v>100.00181050399762</v>
          </cell>
        </row>
        <row r="32">
          <cell r="A32">
            <v>78.236931524843286</v>
          </cell>
        </row>
        <row r="33">
          <cell r="A33">
            <v>101.55506399134393</v>
          </cell>
        </row>
        <row r="34">
          <cell r="A34">
            <v>91.979291713666498</v>
          </cell>
        </row>
        <row r="35">
          <cell r="A35">
            <v>102.28560736507872</v>
          </cell>
        </row>
        <row r="36">
          <cell r="A36">
            <v>107.10185739943043</v>
          </cell>
        </row>
        <row r="37">
          <cell r="A37">
            <v>98.71820548917502</v>
          </cell>
        </row>
        <row r="38">
          <cell r="A38">
            <v>113.92829098417334</v>
          </cell>
        </row>
        <row r="39">
          <cell r="A39">
            <v>122.065663201704</v>
          </cell>
        </row>
        <row r="40">
          <cell r="A40">
            <v>63.772803753472019</v>
          </cell>
        </row>
        <row r="41">
          <cell r="A41">
            <v>107.76008084603671</v>
          </cell>
        </row>
        <row r="42">
          <cell r="A42">
            <v>111.30608112628381</v>
          </cell>
        </row>
        <row r="43">
          <cell r="A43">
            <v>100.401868816468</v>
          </cell>
        </row>
        <row r="44">
          <cell r="A44">
            <v>88.632279080171713</v>
          </cell>
        </row>
        <row r="45">
          <cell r="A45">
            <v>95.752969000973835</v>
          </cell>
        </row>
        <row r="46">
          <cell r="A46">
            <v>100.00000000000003</v>
          </cell>
        </row>
        <row r="47">
          <cell r="A47">
            <v>85.807402894570728</v>
          </cell>
        </row>
        <row r="48">
          <cell r="A48">
            <v>90.166686402194784</v>
          </cell>
        </row>
        <row r="49">
          <cell r="A49">
            <v>77.925614614448662</v>
          </cell>
        </row>
        <row r="50">
          <cell r="A50">
            <v>77.372080805587245</v>
          </cell>
        </row>
        <row r="51">
          <cell r="A51">
            <v>97.952136295548414</v>
          </cell>
        </row>
        <row r="52">
          <cell r="A52">
            <v>84.846041673906669</v>
          </cell>
        </row>
        <row r="53">
          <cell r="A53">
            <v>92.411076761994607</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53.90662169359134</v>
          </cell>
        </row>
        <row r="14">
          <cell r="K14">
            <v>3.3699355968258309</v>
          </cell>
        </row>
        <row r="15">
          <cell r="K15">
            <v>39.823194542658044</v>
          </cell>
        </row>
        <row r="16">
          <cell r="K16">
            <v>193.49242790697673</v>
          </cell>
        </row>
        <row r="17">
          <cell r="K17">
            <v>215.29778786159955</v>
          </cell>
        </row>
        <row r="24">
          <cell r="A24" t="str">
            <v>Health Challenges</v>
          </cell>
          <cell r="B24">
            <v>0.10465116279069768</v>
          </cell>
          <cell r="C24">
            <v>0.19413415180335644</v>
          </cell>
        </row>
        <row r="25">
          <cell r="A25" t="str">
            <v>At Risk</v>
          </cell>
          <cell r="B25">
            <v>5.8139534883720929E-3</v>
          </cell>
          <cell r="C25">
            <v>0.17252417208946966</v>
          </cell>
        </row>
        <row r="26">
          <cell r="A26" t="str">
            <v>Caution</v>
          </cell>
          <cell r="B26">
            <v>8.7209302325581398E-2</v>
          </cell>
          <cell r="C26">
            <v>0.2189912269146666</v>
          </cell>
        </row>
        <row r="27">
          <cell r="A27" t="str">
            <v>Healthy</v>
          </cell>
          <cell r="B27">
            <v>0.79651162790697672</v>
          </cell>
          <cell r="C27">
            <v>0.41165002502832154</v>
          </cell>
        </row>
      </sheetData>
      <sheetData sheetId="9">
        <row r="14">
          <cell r="K14">
            <v>63.573707614876355</v>
          </cell>
        </row>
        <row r="15">
          <cell r="K15">
            <v>46.47530345204764</v>
          </cell>
        </row>
        <row r="16">
          <cell r="K16">
            <v>0</v>
          </cell>
        </row>
        <row r="17">
          <cell r="K17">
            <v>71.321378688329503</v>
          </cell>
        </row>
        <row r="18">
          <cell r="K18">
            <v>119.19457005455068</v>
          </cell>
        </row>
        <row r="21">
          <cell r="K21">
            <v>0</v>
          </cell>
        </row>
        <row r="22">
          <cell r="K22">
            <v>0</v>
          </cell>
        </row>
        <row r="23">
          <cell r="K23">
            <v>0</v>
          </cell>
        </row>
        <row r="24">
          <cell r="K24">
            <v>0</v>
          </cell>
        </row>
        <row r="25">
          <cell r="K25">
            <v>0</v>
          </cell>
        </row>
        <row r="26">
          <cell r="K26">
            <v>0</v>
          </cell>
        </row>
        <row r="27">
          <cell r="K27">
            <v>32.584751946569149</v>
          </cell>
        </row>
        <row r="28">
          <cell r="K28">
            <v>0</v>
          </cell>
        </row>
        <row r="31">
          <cell r="K31">
            <v>14.461352068030115</v>
          </cell>
        </row>
        <row r="32">
          <cell r="K32">
            <v>0</v>
          </cell>
        </row>
        <row r="33">
          <cell r="K33">
            <v>56.608866838342763</v>
          </cell>
        </row>
        <row r="34">
          <cell r="K34">
            <v>64.1046427184138</v>
          </cell>
        </row>
        <row r="35">
          <cell r="K35">
            <v>0</v>
          </cell>
        </row>
        <row r="38">
          <cell r="K38">
            <v>265.61728118333593</v>
          </cell>
        </row>
        <row r="39">
          <cell r="K39">
            <v>149.16130980450558</v>
          </cell>
        </row>
        <row r="40">
          <cell r="K40">
            <v>65.001541254238447</v>
          </cell>
        </row>
        <row r="41">
          <cell r="K41">
            <v>0</v>
          </cell>
        </row>
        <row r="42">
          <cell r="K42">
            <v>27.767251658778168</v>
          </cell>
        </row>
        <row r="43">
          <cell r="K43">
            <v>375.33843448956469</v>
          </cell>
        </row>
        <row r="44">
          <cell r="K44">
            <v>0</v>
          </cell>
        </row>
        <row r="47">
          <cell r="K47">
            <v>0</v>
          </cell>
        </row>
        <row r="48">
          <cell r="K48">
            <v>260.38965493585789</v>
          </cell>
        </row>
        <row r="49">
          <cell r="K49">
            <v>0</v>
          </cell>
        </row>
      </sheetData>
      <sheetData sheetId="10">
        <row r="13">
          <cell r="V13">
            <v>375.33843448956469</v>
          </cell>
        </row>
        <row r="14">
          <cell r="V14">
            <v>265.61728118333593</v>
          </cell>
        </row>
        <row r="15">
          <cell r="V15">
            <v>260.38965493585789</v>
          </cell>
        </row>
        <row r="16">
          <cell r="V16">
            <v>149.16130980450558</v>
          </cell>
        </row>
        <row r="17">
          <cell r="V17">
            <v>119.19457005455068</v>
          </cell>
        </row>
        <row r="18">
          <cell r="V18">
            <v>71.321378688329503</v>
          </cell>
        </row>
        <row r="19">
          <cell r="V19">
            <v>65.001541254238447</v>
          </cell>
        </row>
        <row r="20">
          <cell r="V20">
            <v>64.1046427184138</v>
          </cell>
        </row>
        <row r="21">
          <cell r="V21">
            <v>63.573707614876355</v>
          </cell>
        </row>
        <row r="22">
          <cell r="V22">
            <v>56.608866838342763</v>
          </cell>
        </row>
        <row r="23">
          <cell r="V23">
            <v>46.47530345204764</v>
          </cell>
        </row>
        <row r="24">
          <cell r="V24">
            <v>32.584751946569149</v>
          </cell>
        </row>
        <row r="25">
          <cell r="V25">
            <v>27.767251658778168</v>
          </cell>
        </row>
        <row r="26">
          <cell r="V26">
            <v>14.461352068030115</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D717F-AF6E-41FC-AE39-FF92DE29BA00}">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F797F-5A26-4903-8AC4-9A18EAEB1034}">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48E5-EF34-4A03-A1CA-04EDE346F7A5}">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5%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3%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18% Does not enjoy general happiness. This is 8%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9% are likely to be current cigarette smokers.  This is 35%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38%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5% are likely to say they never eat fruit and 33% never do moderate intensity sports, which are 34% below and 15%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21% below the base average, with white bread being eaten by about 24%, which is 21%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27.6%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777AB-FF5D-4A06-8277-03D07E295C39}">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5% above the base average.</v>
      </c>
    </row>
    <row r="5" spans="1:2">
      <c r="A5" s="1" t="s">
        <v>49</v>
      </c>
      <c r="B5" s="1" t="str">
        <f>"• Incidents of "&amp;A55&amp;" are "&amp;TEXT(B55,"0%")&amp;" "&amp;C55&amp;" in this profile than in the base."</f>
        <v>• Incidents of High blood pressure are 3% above in this profile than in the base.</v>
      </c>
    </row>
    <row r="6" spans="1:2">
      <c r="A6" s="55" t="s">
        <v>50</v>
      </c>
      <c r="B6" s="54" t="str">
        <f>"• Approximately "&amp;TEXT(B68,"0%")&amp;" "&amp;A68&amp;". This is "&amp;TEXT(C68,"0%")&amp;" "&amp;D68&amp;" the base."</f>
        <v>• Approximately 18% Does not enjoy general happiness. This is 8%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9% are likely to be current cigarette smokers.  This is 35% below the base average.</v>
      </c>
    </row>
    <row r="10" spans="1:2">
      <c r="A10" s="1" t="s">
        <v>51</v>
      </c>
      <c r="B10" s="48" t="str">
        <f>"• Circa "&amp;TEXT(D81,"0%")&amp;" smoke 20+ cigarettes per day, which is "&amp;TEXT(ABS(I81/100),"0%")&amp;" "&amp;J81&amp;" the base."</f>
        <v>• Circa 2% smoke 20+ cigarettes per day, which is 38%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5% are likely to say they never eat fruit and 33% never do moderate intensity sports, which are 34% below and 15%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21% below the base average, with white bread being eaten by about 24%, which is 21%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27.6%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1.9719298245614036E-2</v>
      </c>
      <c r="E27" s="63">
        <f>RANK('Data - Overview'!$D27,'Data - Overview'!$D$27:$D$31)</f>
        <v>3</v>
      </c>
      <c r="F27" s="62">
        <f>INDEX('Data - Knowledge'!$G:$G,MATCH('Data - Overview'!$A27,'Data - Knowledge'!$A:$A,0))</f>
        <v>1.8861443157352491E-2</v>
      </c>
      <c r="G27" s="64">
        <f>INDEX('Data - Knowledge'!$J:$J,MATCH('Data - Overview'!$A27,'Data - Knowledge'!$A:$A,0))</f>
        <v>104.54819433012017</v>
      </c>
      <c r="H27" s="64">
        <f>RANK('Data - Overview'!$G27,'Data - Overview'!$G$27:$G$31)</f>
        <v>1</v>
      </c>
      <c r="I27" s="65">
        <f>G27-100</f>
        <v>4.5481943301201682</v>
      </c>
      <c r="J27" s="65" t="str">
        <f>IF(I27&gt;0,"above","below")</f>
        <v>above</v>
      </c>
      <c r="K27" s="66" t="str">
        <f>"" &amp;TEXT('Data - Overview'!$C27,"0")&amp;" "</f>
        <v xml:space="preserve">Coronary heart disease </v>
      </c>
      <c r="L27" s="67" t="str">
        <f>"Index: "&amp;TEXT('Data - Overview'!$G27,"0")&amp;""</f>
        <v>Index: 105</v>
      </c>
      <c r="M27" s="61" t="str">
        <f>'Data - Overview'!$K27&amp;CHAR(10)&amp;'Data - Overview'!$L27</f>
        <v>Coronary heart disease 
Index: 105</v>
      </c>
      <c r="N27" s="61">
        <v>1</v>
      </c>
    </row>
    <row r="28" spans="1:14">
      <c r="A28" s="1" t="s">
        <v>71</v>
      </c>
      <c r="B28" s="1" t="str">
        <f>INDEX('Data - Knowledge'!$D:$D,MATCH('Data - Overview'!$A28,'Data - Knowledge'!$A:$A,0))</f>
        <v>Asthma</v>
      </c>
      <c r="C28" s="1" t="s">
        <v>72</v>
      </c>
      <c r="D28" s="68">
        <f>INDEX('Data - Knowledge'!$E:$E,MATCH('Data - Overview'!$A28,'Data - Knowledge'!$A:$A,0))</f>
        <v>0.12106432748538011</v>
      </c>
      <c r="E28" s="69">
        <f>RANK('Data - Overview'!$D28,'Data - Overview'!$D$27:$D$31)</f>
        <v>2</v>
      </c>
      <c r="F28" s="68">
        <f>INDEX('Data - Knowledge'!$G:$G,MATCH('Data - Overview'!$A28,'Data - Knowledge'!$A:$A,0))</f>
        <v>0.13046368991797541</v>
      </c>
      <c r="G28" s="70">
        <f>INDEX('Data - Knowledge'!$J:$J,MATCH('Data - Overview'!$A28,'Data - Knowledge'!$A:$A,0))</f>
        <v>92.795418833772956</v>
      </c>
      <c r="H28" s="70">
        <f>RANK('Data - Overview'!$G28,'Data - Overview'!$G$27:$G$31)</f>
        <v>3</v>
      </c>
      <c r="I28" s="71">
        <f>G28-100</f>
        <v>-7.2045811662270438</v>
      </c>
      <c r="J28" s="71" t="str">
        <f>IF(I28&gt;0,"above","below")</f>
        <v>below</v>
      </c>
      <c r="K28" s="1" t="str">
        <f>"" &amp;TEXT('Data - Overview'!$C28,"0")&amp;" "</f>
        <v xml:space="preserve">Asthma </v>
      </c>
      <c r="L28" s="1" t="str">
        <f>"Index: "&amp;TEXT('Data - Overview'!$G28,"0")&amp;""</f>
        <v>Index: 93</v>
      </c>
      <c r="M28" s="1" t="str">
        <f>'Data - Overview'!$K28&amp;CHAR(10)&amp;'Data - Overview'!$L28</f>
        <v>Asthma 
Index: 93</v>
      </c>
      <c r="N28" s="1">
        <v>2</v>
      </c>
    </row>
    <row r="29" spans="1:14">
      <c r="A29" s="72" t="s">
        <v>73</v>
      </c>
      <c r="B29" s="72" t="str">
        <f>INDEX('Data - Knowledge'!$D:$D,MATCH('Data - Overview'!$A29,'Data - Knowledge'!$A:$A,0))</f>
        <v>Chronic bronchitis</v>
      </c>
      <c r="C29" s="72" t="s">
        <v>74</v>
      </c>
      <c r="D29" s="73">
        <f>INDEX('Data - Knowledge'!$E:$E,MATCH('Data - Overview'!$A29,'Data - Knowledge'!$A:$A,0))</f>
        <v>7.8654970760233932E-3</v>
      </c>
      <c r="E29" s="74">
        <f>RANK('Data - Overview'!$D29,'Data - Overview'!$D$27:$D$31)</f>
        <v>4</v>
      </c>
      <c r="F29" s="73">
        <f>INDEX('Data - Knowledge'!$G:$G,MATCH('Data - Overview'!$A29,'Data - Knowledge'!$A:$A,0))</f>
        <v>9.1208244726518652E-3</v>
      </c>
      <c r="G29" s="75">
        <f>INDEX('Data - Knowledge'!$J:$J,MATCH('Data - Overview'!$A29,'Data - Knowledge'!$A:$A,0))</f>
        <v>86.236689452883553</v>
      </c>
      <c r="H29" s="75">
        <f>RANK('Data - Overview'!$G29,'Data - Overview'!$G$27:$G$31)</f>
        <v>5</v>
      </c>
      <c r="I29" s="75">
        <f>G29-100</f>
        <v>-13.763310547116447</v>
      </c>
      <c r="J29" s="75" t="str">
        <f>IF(I29&gt;0,"above","below")</f>
        <v>below</v>
      </c>
      <c r="K29" s="55" t="str">
        <f>"" &amp;TEXT('Data - Overview'!$C29,"0")&amp;" "</f>
        <v xml:space="preserve">Chronic bronchitis </v>
      </c>
      <c r="L29" s="72" t="str">
        <f>"Index: "&amp;TEXT('Data - Overview'!$G29,"0")&amp;""</f>
        <v>Index: 86</v>
      </c>
      <c r="M29" s="72" t="str">
        <f>'Data - Overview'!$K29&amp;CHAR(10)&amp;'Data - Overview'!$L29</f>
        <v>Chronic bronchitis 
Index: 86</v>
      </c>
      <c r="N29" s="72">
        <v>3</v>
      </c>
    </row>
    <row r="30" spans="1:14">
      <c r="A30" s="1" t="s">
        <v>75</v>
      </c>
      <c r="B30" s="1" t="str">
        <f>INDEX('Data - Knowledge'!$D:$D,MATCH('Data - Overview'!$A30,'Data - Knowledge'!$A:$A,0))</f>
        <v>Emphysema</v>
      </c>
      <c r="C30" s="1" t="s">
        <v>76</v>
      </c>
      <c r="D30" s="68">
        <f>INDEX('Data - Knowledge'!$E:$E,MATCH('Data - Overview'!$A30,'Data - Knowledge'!$A:$A,0))</f>
        <v>4.5263157894736847E-3</v>
      </c>
      <c r="E30" s="69">
        <f>RANK('Data - Overview'!$D30,'Data - Overview'!$D$27:$D$31)</f>
        <v>5</v>
      </c>
      <c r="F30" s="68">
        <f>INDEX('Data - Knowledge'!$G:$G,MATCH('Data - Overview'!$A30,'Data - Knowledge'!$A:$A,0))</f>
        <v>5.1657200597022817E-3</v>
      </c>
      <c r="G30" s="70">
        <f>INDEX('Data - Knowledge'!$J:$J,MATCH('Data - Overview'!$A30,'Data - Knowledge'!$A:$A,0))</f>
        <v>87.622165683801143</v>
      </c>
      <c r="H30" s="70">
        <f>RANK('Data - Overview'!$G30,'Data - Overview'!$G$27:$G$31)</f>
        <v>4</v>
      </c>
      <c r="I30" s="71">
        <f>G30-100</f>
        <v>-12.377834316198857</v>
      </c>
      <c r="J30" s="71" t="str">
        <f>IF(I30&gt;0,"above","below")</f>
        <v>below</v>
      </c>
      <c r="K30" s="1" t="str">
        <f>"" &amp;TEXT('Data - Overview'!$C30,"0")&amp;" "</f>
        <v xml:space="preserve">Emphysema </v>
      </c>
      <c r="L30" s="1" t="str">
        <f>"Index: "&amp;TEXT('Data - Overview'!$G30,"0")&amp;""</f>
        <v>Index: 88</v>
      </c>
      <c r="M30" s="1" t="str">
        <f>'Data - Overview'!$K30&amp;CHAR(10)&amp;'Data - Overview'!$L30</f>
        <v>Emphysema 
Index: 88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0.1731111111111111</v>
      </c>
      <c r="E31" s="79">
        <f>RANK('Data - Overview'!$D31,'Data - Overview'!$D$27:$D$31)</f>
        <v>1</v>
      </c>
      <c r="F31" s="78">
        <f>INDEX('Data - Knowledge'!$G:$G,MATCH('Data - Overview'!$A31,'Data - Knowledge'!$A:$A,0))</f>
        <v>0.17390801622000024</v>
      </c>
      <c r="G31" s="80">
        <f>INDEX('Data - Knowledge'!$J:$J,MATCH('Data - Overview'!$A31,'Data - Knowledge'!$A:$A,0))</f>
        <v>99.541766316349083</v>
      </c>
      <c r="H31" s="81">
        <f>RANK('Data - Overview'!$G31,'Data - Overview'!$G$27:$G$31)</f>
        <v>2</v>
      </c>
      <c r="I31" s="80">
        <f>G31-100</f>
        <v>-0.4582336836509171</v>
      </c>
      <c r="J31" s="80" t="str">
        <f>IF(I31&gt;0,"above","below")</f>
        <v>below</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4.5481943301201679E-2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0.18101169590643276</v>
      </c>
      <c r="E40" s="63">
        <f>RANK('Data - Overview'!$D40,'Data - Overview'!$D$40:$D$44)</f>
        <v>2</v>
      </c>
      <c r="F40" s="62">
        <f>INDEX('Data - Knowledge'!$G:$G,MATCH('Data - Overview'!$A40,'Data - Knowledge'!$A:$A,0))</f>
        <v>0.17653487035887408</v>
      </c>
      <c r="G40" s="64">
        <f>INDEX('Data - Knowledge'!$J:$J,MATCH('Data - Overview'!$A40,'Data - Knowledge'!$A:$A,0))</f>
        <v>102.53594405369195</v>
      </c>
      <c r="H40" s="64">
        <f>RANK('Data - Overview'!$G40,'Data - Overview'!$G$40:$G$44)</f>
        <v>1</v>
      </c>
      <c r="I40" s="64">
        <f>'Data - Overview'!$G40-100</f>
        <v>2.5359440536919493</v>
      </c>
      <c r="J40" s="64" t="str">
        <f>IF(I27&gt;0,"above","below")</f>
        <v>above</v>
      </c>
      <c r="K40" s="61" t="str">
        <f>"" &amp;TEXT('Data - Overview'!$C40,"0")&amp;" "</f>
        <v xml:space="preserve">High blood pressure </v>
      </c>
      <c r="L40" s="61" t="str">
        <f>"Index: "&amp;TEXT('Data - Overview'!$G40,"0")&amp;""</f>
        <v>Index: 103</v>
      </c>
      <c r="M40" s="72" t="str">
        <f>'Data - Overview'!$K40&amp;CHAR(10)&amp;'Data - Overview'!$L40</f>
        <v>High blood pressure 
Index: 103</v>
      </c>
      <c r="N40" s="61">
        <v>1</v>
      </c>
    </row>
    <row r="41" spans="1:14">
      <c r="A41" s="1" t="s">
        <v>85</v>
      </c>
      <c r="B41" s="1" t="str">
        <f>INDEX('Data - Knowledge'!$D:$D,MATCH('Data - Overview'!$A41,'Data - Knowledge'!$A:$A,0))</f>
        <v>Stroke</v>
      </c>
      <c r="C41" s="1" t="s">
        <v>86</v>
      </c>
      <c r="D41" s="68">
        <f>INDEX('Data - Knowledge'!$E:$E,MATCH('Data - Overview'!$A41,'Data - Knowledge'!$A:$A,0))</f>
        <v>1.8567251461988302E-2</v>
      </c>
      <c r="E41" s="69">
        <f>RANK('Data - Overview'!$D41,'Data - Overview'!$D$40:$D$44)</f>
        <v>4</v>
      </c>
      <c r="F41" s="68">
        <f>INDEX('Data - Knowledge'!$G:$G,MATCH('Data - Overview'!$A41,'Data - Knowledge'!$A:$A,0))</f>
        <v>1.9947562376996131E-2</v>
      </c>
      <c r="G41" s="70">
        <f>INDEX('Data - Knowledge'!$J:$J,MATCH('Data - Overview'!$A41,'Data - Knowledge'!$A:$A,0))</f>
        <v>93.080302801310566</v>
      </c>
      <c r="H41" s="70">
        <f>RANK('Data - Overview'!$G41,'Data - Overview'!$G$40:$G$44)</f>
        <v>2</v>
      </c>
      <c r="I41" s="70">
        <f>'Data - Overview'!$G41-100</f>
        <v>-6.919697198689434</v>
      </c>
      <c r="J41" s="70" t="str">
        <f>IF(I28&gt;0,"above","below")</f>
        <v>below</v>
      </c>
      <c r="K41" s="1" t="str">
        <f>"" &amp;TEXT('Data - Overview'!$C41,"0")&amp;" "</f>
        <v xml:space="preserve">Stroke </v>
      </c>
      <c r="L41" s="1" t="str">
        <f>"Index: "&amp;TEXT('Data - Overview'!$G41,"0")&amp;""</f>
        <v>Index: 93</v>
      </c>
      <c r="M41" s="1" t="str">
        <f>'Data - Overview'!$K41&amp;CHAR(10)&amp;'Data - Overview'!$L41</f>
        <v>Stroke 
Index: 93</v>
      </c>
      <c r="N41" s="1">
        <v>2</v>
      </c>
    </row>
    <row r="42" spans="1:14">
      <c r="A42" s="55" t="s">
        <v>87</v>
      </c>
      <c r="B42" s="72" t="str">
        <f>INDEX('Data - Knowledge'!$D:$D,MATCH('Data - Overview'!$A42,'Data - Knowledge'!$A:$A,0))</f>
        <v>BMI &gt; 30</v>
      </c>
      <c r="C42" s="72" t="s">
        <v>88</v>
      </c>
      <c r="D42" s="84">
        <f>INDEX('Data - Knowledge'!$E:$E,MATCH('Data - Overview'!$A42,'Data - Knowledge'!$A:$A,0))</f>
        <v>0.19639181286549706</v>
      </c>
      <c r="E42" s="85">
        <f>RANK('Data - Overview'!$D42,'Data - Overview'!$D$40:$D$44)</f>
        <v>1</v>
      </c>
      <c r="F42" s="84">
        <f>INDEX('Data - Knowledge'!$G:$G,MATCH('Data - Overview'!$A42,'Data - Knowledge'!$A:$A,0))</f>
        <v>0.21804121702835863</v>
      </c>
      <c r="G42" s="75">
        <f>INDEX('Data - Knowledge'!$J:$J,MATCH('Data - Overview'!$A42,'Data - Knowledge'!$A:$A,0))</f>
        <v>90.070957932671121</v>
      </c>
      <c r="H42" s="75">
        <f>RANK('Data - Overview'!$G42,'Data - Overview'!$G$40:$G$44)</f>
        <v>5</v>
      </c>
      <c r="I42" s="75">
        <f>'Data - Overview'!$G42-100</f>
        <v>-9.9290420673288793</v>
      </c>
      <c r="J42" s="75" t="str">
        <f>IF(I29&gt;0,"above","below")</f>
        <v>below</v>
      </c>
      <c r="K42" s="72" t="str">
        <f>"" &amp;TEXT('Data - Overview'!$C42,"0")&amp;" "</f>
        <v xml:space="preserve">BMI &gt; 30 </v>
      </c>
      <c r="L42" s="72" t="str">
        <f>"Index: "&amp;TEXT('Data - Overview'!$G42,"0")&amp;""</f>
        <v>Index: 90</v>
      </c>
      <c r="M42" s="72" t="str">
        <f>'Data - Overview'!$K42&amp;CHAR(10)&amp;'Data - Overview'!$L42</f>
        <v>BMI &gt; 30 
Index: 90</v>
      </c>
      <c r="N42" s="72">
        <v>3</v>
      </c>
    </row>
    <row r="43" spans="1:14">
      <c r="A43" s="86"/>
      <c r="B43" s="1" t="s">
        <v>89</v>
      </c>
      <c r="C43" s="1" t="s">
        <v>89</v>
      </c>
      <c r="D43" s="68">
        <f>SUM(D49:D51)</f>
        <v>6.1713450292397665E-2</v>
      </c>
      <c r="E43" s="69">
        <f>RANK('Data - Overview'!$D43,'Data - Overview'!$D$40:$D$44)</f>
        <v>3</v>
      </c>
      <c r="F43" s="68">
        <f>SUM(E49:E51)</f>
        <v>6.8436117238373256E-2</v>
      </c>
      <c r="G43" s="70">
        <f>D43/F43*100</f>
        <v>90.176726533798615</v>
      </c>
      <c r="H43" s="70">
        <f>RANK('Data - Overview'!$G43,'Data - Overview'!$G$40:$G$44)</f>
        <v>4</v>
      </c>
      <c r="I43" s="70">
        <f>'Data - Overview'!$G43-100</f>
        <v>-9.8232734662013854</v>
      </c>
      <c r="J43" s="70" t="str">
        <f>IF(I30&gt;0,"above","below")</f>
        <v>below</v>
      </c>
      <c r="K43" s="1" t="str">
        <f>"" &amp;TEXT('Data - Overview'!$C43,"0")&amp;" "</f>
        <v xml:space="preserve">Diabetes </v>
      </c>
      <c r="L43" s="1" t="str">
        <f>"Index: "&amp;TEXT('Data - Overview'!$G43,"0")&amp;""</f>
        <v>Index: 90</v>
      </c>
      <c r="M43" s="1" t="str">
        <f>'Data - Overview'!$K43&amp;CHAR(10)&amp;'Data - Overview'!$L43</f>
        <v>Diabetes 
Index: 90</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1.3204678362573099E-2</v>
      </c>
      <c r="E44" s="89">
        <f>RANK('Data - Overview'!$D44,'Data - Overview'!$D$40:$D$44)</f>
        <v>5</v>
      </c>
      <c r="F44" s="88">
        <f>INDEX('Data - Knowledge'!$G:$G,MATCH('Data - Overview'!$A44,'Data - Knowledge'!$A:$A,0))</f>
        <v>1.4445990569152939E-2</v>
      </c>
      <c r="G44" s="80">
        <f>INDEX('Data - Knowledge'!$J:$J,MATCH('Data - Overview'!$A44,'Data - Knowledge'!$A:$A,0))</f>
        <v>91.407219874347277</v>
      </c>
      <c r="H44" s="80">
        <f>RANK('Data - Overview'!$G44,'Data - Overview'!$G$40:$G$44)</f>
        <v>3</v>
      </c>
      <c r="I44" s="80">
        <f>'Data - Overview'!$G44-100</f>
        <v>-8.5927801256527232</v>
      </c>
      <c r="J44" s="80" t="str">
        <f>IF(I31&gt;0,"above","below")</f>
        <v>below</v>
      </c>
      <c r="K44" s="57" t="str">
        <f>"" &amp;TEXT('Data - Overview'!$C44,"0")&amp;" "</f>
        <v xml:space="preserve">Any kind of liver condition </v>
      </c>
      <c r="L44" s="57" t="str">
        <f>"Index: "&amp;TEXT('Data - Overview'!$G44,"0")&amp;""</f>
        <v>Index: 91</v>
      </c>
      <c r="M44" s="58" t="str">
        <f>'Data - Overview'!$K44&amp;CHAR(10)&amp;'Data - Overview'!$L44</f>
        <v>Any kind of liver condition 
Index: 91</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8.0467836257309949E-3</v>
      </c>
      <c r="E49" s="84">
        <f>INDEX('Data - Knowledge'!$G:$G,MATCH('Data - Overview'!$A49,'Data - Knowledge'!$A:$A,0))</f>
        <v>8.0145755458399942E-3</v>
      </c>
      <c r="F49" s="75">
        <f>INDEX('Data - Knowledge'!$J:$J,MATCH('Data - Overview'!$A49,'Data - Knowledge'!$A:$A,0))</f>
        <v>100.401868816468</v>
      </c>
    </row>
    <row r="50" spans="1:14">
      <c r="A50" s="1" t="s">
        <v>95</v>
      </c>
      <c r="B50" s="1" t="str">
        <f>INDEX('Data - Knowledge'!$D:$D,MATCH('Data - Overview'!$A50,'Data - Knowledge'!$A:$A,0))</f>
        <v>Type 2 diabetes</v>
      </c>
      <c r="C50" s="1" t="s">
        <v>96</v>
      </c>
      <c r="D50" s="68">
        <f>INDEX('Data - Knowledge'!$E:$E,MATCH('Data - Overview'!$A50,'Data - Knowledge'!$A:$A,0))</f>
        <v>5.2666666666666667E-2</v>
      </c>
      <c r="E50" s="68">
        <f>INDEX('Data - Knowledge'!$G:$G,MATCH('Data - Overview'!$A50,'Data - Knowledge'!$A:$A,0))</f>
        <v>5.9421541692533254E-2</v>
      </c>
      <c r="F50" s="70">
        <f>INDEX('Data - Knowledge'!$J:$J,MATCH('Data - Overview'!$A50,'Data - Knowledge'!$A:$A,0))</f>
        <v>88.632279080171713</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2.5359440536919492E-2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4.357894736842105E-2</v>
      </c>
      <c r="E61" s="63">
        <f>RANK('Data - Overview'!$D61,'Data - Overview'!$D$61:$D$65)</f>
        <v>5</v>
      </c>
      <c r="F61" s="62">
        <f>INDEX('Data - Knowledge'!$G:$G,MATCH('Data - Overview'!$A61,'Data - Knowledge'!$A:$A,0))</f>
        <v>4.8331539182924078E-2</v>
      </c>
      <c r="G61" s="64">
        <f>INDEX('Data - Knowledge'!$J:$J,MATCH('Data - Overview'!$A61,'Data - Knowledge'!$A:$A,0))</f>
        <v>90.166686402194784</v>
      </c>
      <c r="H61" s="64">
        <f>RANK('Data - Overview'!$G61,'Data - Overview'!$G$61:$G$65)</f>
        <v>2</v>
      </c>
      <c r="I61" s="64">
        <f>'Data - Overview'!$G61-100</f>
        <v>-9.8333135978052155</v>
      </c>
      <c r="J61" s="64" t="str">
        <f>IF(I61&gt;0,"above","below")</f>
        <v>below</v>
      </c>
      <c r="K61" s="61" t="str">
        <f>"" &amp;TEXT('Data - Overview'!$C61,"0")&amp;" "</f>
        <v xml:space="preserve">Has Depression </v>
      </c>
      <c r="L61" s="61" t="str">
        <f>"Index: "&amp;TEXT('Data - Overview'!$G61,"0")&amp;""</f>
        <v>Index: 90</v>
      </c>
      <c r="M61" s="61" t="str">
        <f>'Data - Overview'!$K61&amp;CHAR(10)&amp;'Data - Overview'!$L61</f>
        <v>Has Depression 
Index: 90</v>
      </c>
      <c r="N61" s="61">
        <v>1</v>
      </c>
    </row>
    <row r="62" spans="1:14">
      <c r="A62" s="86" t="s">
        <v>104</v>
      </c>
      <c r="B62" s="1" t="str">
        <f>INDEX('Data - Knowledge'!$D:$D,MATCH('Data - Overview'!$A62,'Data - Knowledge'!$A:$A,0))</f>
        <v>Poor general health</v>
      </c>
      <c r="C62" s="48" t="s">
        <v>105</v>
      </c>
      <c r="D62" s="68">
        <f>INDEX('Data - Knowledge'!$E:$E,MATCH('Data - Overview'!$A62,'Data - Knowledge'!$A:$A,0))</f>
        <v>0.17511695906432748</v>
      </c>
      <c r="E62" s="69">
        <f>RANK('Data - Overview'!$D62,'Data - Overview'!$D$61:$D$65)</f>
        <v>1</v>
      </c>
      <c r="F62" s="68">
        <f>INDEX('Data - Knowledge'!$G:$G,MATCH('Data - Overview'!$A62,'Data - Knowledge'!$A:$A,0))</f>
        <v>0.21753300136047227</v>
      </c>
      <c r="G62" s="70">
        <f>INDEX('Data - Knowledge'!$J:$J,MATCH('Data - Overview'!$A62,'Data - Knowledge'!$A:$A,0))</f>
        <v>80.501329898971292</v>
      </c>
      <c r="H62" s="70">
        <f>RANK('Data - Overview'!$G62,'Data - Overview'!$G$61:$G$65)</f>
        <v>4</v>
      </c>
      <c r="I62" s="70">
        <f>'Data - Overview'!$G62-100</f>
        <v>-19.498670101028708</v>
      </c>
      <c r="J62" s="70" t="str">
        <f>IF(I62&gt;0,"above","below")</f>
        <v>below</v>
      </c>
      <c r="K62" s="1" t="str">
        <f>"" &amp;TEXT('Data - Overview'!$C62,"0")&amp;" "</f>
        <v xml:space="preserve">Poor general health </v>
      </c>
      <c r="L62" s="1" t="str">
        <f>"Index: "&amp;TEXT('Data - Overview'!$G62,"0")&amp;""</f>
        <v>Index: 81</v>
      </c>
      <c r="M62" s="1" t="str">
        <f>'Data - Overview'!$K62&amp;CHAR(10)&amp;'Data - Overview'!$L62</f>
        <v>Poor general health 
Index: 81</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6.5257309941520486E-2</v>
      </c>
      <c r="E63" s="85">
        <f>RANK('Data - Overview'!$D63,'Data - Overview'!$D$61:$D$65)</f>
        <v>4</v>
      </c>
      <c r="F63" s="84">
        <f>INDEX('Data - Knowledge'!$G:$G,MATCH('Data - Overview'!$A63,'Data - Knowledge'!$A:$A,0))</f>
        <v>8.6933284021714755E-2</v>
      </c>
      <c r="G63" s="75">
        <f>INDEX('Data - Knowledge'!$J:$J,MATCH('Data - Overview'!$A63,'Data - Knowledge'!$A:$A,0))</f>
        <v>75.065966592519501</v>
      </c>
      <c r="H63" s="75">
        <f>RANK('Data - Overview'!$G63,'Data - Overview'!$G$61:$G$65)</f>
        <v>5</v>
      </c>
      <c r="I63" s="75">
        <f>'Data - Overview'!$G63-100</f>
        <v>-24.934033407480499</v>
      </c>
      <c r="J63" s="75" t="str">
        <f>IF(I63&gt;0,"above","below")</f>
        <v>below</v>
      </c>
      <c r="K63" s="72" t="str">
        <f>"" &amp;TEXT('Data - Overview'!$C63,"0")&amp;" "</f>
        <v xml:space="preserve">Feels downhearted / depressed in the past 4 weeks </v>
      </c>
      <c r="L63" s="72" t="str">
        <f>"Index: "&amp;TEXT('Data - Overview'!$G63,"0")&amp;""</f>
        <v>Index: 75</v>
      </c>
      <c r="M63" s="72" t="str">
        <f>'Data - Overview'!$K63&amp;CHAR(10)&amp;'Data - Overview'!$L63</f>
        <v>Feels downhearted / depressed in the past 4 weeks 
Index: 75</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0.13718713450292397</v>
      </c>
      <c r="E64" s="69">
        <f>RANK('Data - Overview'!$D64,'Data - Overview'!$D$61:$D$65)</f>
        <v>2</v>
      </c>
      <c r="F64" s="68">
        <f>INDEX('Data - Knowledge'!$G:$G,MATCH('Data - Overview'!$A64,'Data - Knowledge'!$A:$A,0))</f>
        <v>0.14972517137988878</v>
      </c>
      <c r="G64" s="70">
        <f>INDEX('Data - Knowledge'!$J:$J,MATCH('Data - Overview'!$A64,'Data - Knowledge'!$A:$A,0))</f>
        <v>91.625965920484546</v>
      </c>
      <c r="H64" s="70">
        <f>RANK('Data - Overview'!$G64,'Data - Overview'!$G$61:$G$65)</f>
        <v>1</v>
      </c>
      <c r="I64" s="70">
        <f>'Data - Overview'!$G64-100</f>
        <v>-8.3740340795154538</v>
      </c>
      <c r="J64" s="70" t="str">
        <f>IF(I64&gt;0,"above","below")</f>
        <v>below</v>
      </c>
      <c r="K64" s="1" t="str">
        <f>"" &amp;TEXT('Data - Overview'!$C64,"0")&amp;" "</f>
        <v xml:space="preserve">Does not enjoy general happiness </v>
      </c>
      <c r="L64" s="1" t="str">
        <f>"Index: "&amp;TEXT('Data - Overview'!$G64,"0")&amp;""</f>
        <v>Index: 92</v>
      </c>
      <c r="M64" s="1" t="str">
        <f>'Data - Overview'!$K64&amp;CHAR(10)&amp;'Data - Overview'!$L64</f>
        <v>Does not enjoy general happiness 
Index: 92</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7.9497076023391816E-2</v>
      </c>
      <c r="E65" s="89">
        <f>RANK('Data - Overview'!$D65,'Data - Overview'!$D$61:$D$65)</f>
        <v>3</v>
      </c>
      <c r="F65" s="88">
        <f>INDEX('Data - Knowledge'!$G:$G,MATCH('Data - Overview'!$A65,'Data - Knowledge'!$A:$A,0))</f>
        <v>9.6739951657002457E-2</v>
      </c>
      <c r="G65" s="80">
        <f>INDEX('Data - Knowledge'!$J:$J,MATCH('Data - Overview'!$A65,'Data - Knowledge'!$A:$A,0))</f>
        <v>82.176055147570949</v>
      </c>
      <c r="H65" s="80">
        <f>RANK('Data - Overview'!$G65,'Data - Overview'!$G$61:$G$65)</f>
        <v>3</v>
      </c>
      <c r="I65" s="80">
        <f>'Data - Overview'!$G65-100</f>
        <v>-17.823944852429051</v>
      </c>
      <c r="J65" s="80" t="str">
        <f>IF(I65&gt;0,"above","below")</f>
        <v>below</v>
      </c>
      <c r="K65" s="57" t="str">
        <f>"" &amp;TEXT('Data - Overview'!$C65,"0")&amp;" "</f>
        <v xml:space="preserve">Does not feel a sense of self-worth </v>
      </c>
      <c r="L65" s="57" t="str">
        <f>"Index: "&amp;TEXT('Data - Overview'!$G65,"0")&amp;""</f>
        <v>Index: 82</v>
      </c>
      <c r="M65" s="57" t="str">
        <f>'Data - Overview'!$K65&amp;CHAR(10)&amp;'Data - Overview'!$L65</f>
        <v>Does not feel a sense of self-worth 
Index: 82</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0.17511695906432748</v>
      </c>
      <c r="C68" s="102">
        <f>ABS(INDEX('Data - Overview'!$I$61:$I$65,MATCH(1,'Data - Overview'!$H$61:$H$65,0))/100)</f>
        <v>8.3740340795154536E-2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0.29205263157894745</v>
      </c>
      <c r="E74" s="63">
        <f>RANK('Data - Overview'!$D74,'Data - Overview'!$D$74:$D$83)</f>
        <v>5</v>
      </c>
      <c r="F74" s="62">
        <f>INDEX('Data - Knowledge'!$G:$G,MATCH('Data - Overview'!$A74,'Data - Knowledge'!$A:$A,0))</f>
        <v>0.37014716216037724</v>
      </c>
      <c r="G74" s="64">
        <f>INDEX('Data - Knowledge'!$J:$J,MATCH('Data - Overview'!$A74,'Data - Knowledge'!$A:$A,0))</f>
        <v>78.901761632960188</v>
      </c>
      <c r="H74" s="64">
        <f>RANK('Data - Overview'!$G74,'Data - Overview'!$G$74:$G$83)</f>
        <v>7</v>
      </c>
      <c r="I74" s="64">
        <f>'Data - Overview'!$G74-100</f>
        <v>-21.098238367039812</v>
      </c>
      <c r="J74" s="64" t="str">
        <f t="shared" ref="J74:J83" si="0">IF(I74&gt;0,"above","below")</f>
        <v>below</v>
      </c>
      <c r="K74" s="61" t="str">
        <f>"" &amp;TEXT('Data - Overview'!$C74,"0")&amp;" "</f>
        <v xml:space="preserve">Eats fruit 3 or less days per week </v>
      </c>
      <c r="L74" s="61" t="str">
        <f>"Index: "&amp;TEXT('Data - Overview'!$G74,"0")&amp;""</f>
        <v>Index: 79</v>
      </c>
      <c r="M74" s="61" t="str">
        <f>'Data - Overview'!$K74&amp;CHAR(10)&amp;'Data - Overview'!$L74</f>
        <v>Eats fruit 3 or less days per week 
Index: 79</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0.32909356725146205</v>
      </c>
      <c r="E75" s="69">
        <f>RANK('Data - Overview'!$D75,'Data - Overview'!$D$74:$D$83)</f>
        <v>3</v>
      </c>
      <c r="F75" s="68">
        <f>INDEX('Data - Knowledge'!$G:$G,MATCH('Data - Overview'!$A75,'Data - Knowledge'!$A:$A,0))</f>
        <v>0.38837125705002062</v>
      </c>
      <c r="G75" s="70">
        <f>INDEX('Data - Knowledge'!$J:$J,MATCH('Data - Overview'!$A75,'Data - Knowledge'!$A:$A,0))</f>
        <v>84.736849413414788</v>
      </c>
      <c r="H75" s="70">
        <f>RANK('Data - Overview'!$G75,'Data - Overview'!$G$74:$G$83)</f>
        <v>3</v>
      </c>
      <c r="I75" s="70">
        <f>'Data - Overview'!$G75-100</f>
        <v>-15.263150586585212</v>
      </c>
      <c r="J75" s="70" t="str">
        <f t="shared" si="0"/>
        <v>below</v>
      </c>
      <c r="K75" s="1" t="str">
        <f>"" &amp;TEXT('Data - Overview'!$C75,"0")&amp;" "</f>
        <v xml:space="preserve">Never does moderate intensity sports </v>
      </c>
      <c r="L75" s="1" t="str">
        <f>"Index: "&amp;TEXT('Data - Overview'!$G75,"0")&amp;""</f>
        <v>Index: 85</v>
      </c>
      <c r="M75" s="1" t="str">
        <f>'Data - Overview'!$K75&amp;CHAR(10)&amp;'Data - Overview'!$L75</f>
        <v>Never does moderate intensity sports 
Index: 85</v>
      </c>
      <c r="N75" s="1">
        <v>2</v>
      </c>
    </row>
    <row r="76" spans="1:14">
      <c r="A76" s="56" t="s">
        <v>118</v>
      </c>
      <c r="B76" s="72" t="str">
        <f>INDEX('Data - Knowledge'!$D:$D,MATCH('Data - Overview'!$A76,'Data - Knowledge'!$A:$A,0))</f>
        <v>Current cigarette smoker</v>
      </c>
      <c r="C76" s="72" t="s">
        <v>119</v>
      </c>
      <c r="D76" s="103">
        <f>INDEX('Data - Knowledge'!$E:$E,MATCH('Data - Overview'!$A76,'Data - Knowledge'!$A:$A,0))</f>
        <v>8.828070175438596E-2</v>
      </c>
      <c r="E76" s="104">
        <f>RANK('Data - Overview'!$D76,'Data - Overview'!$D$74:$D$83)</f>
        <v>8</v>
      </c>
      <c r="F76" s="84">
        <f>INDEX('Data - Knowledge'!$G:$G,MATCH('Data - Overview'!$A76,'Data - Knowledge'!$A:$A,0))</f>
        <v>0.13619121240539428</v>
      </c>
      <c r="G76" s="75">
        <f>INDEX('Data - Knowledge'!$J:$J,MATCH('Data - Overview'!$A76,'Data - Knowledge'!$A:$A,0))</f>
        <v>64.821143886732386</v>
      </c>
      <c r="H76" s="75">
        <f>RANK('Data - Overview'!$G76,'Data - Overview'!$G$74:$G$83)</f>
        <v>9</v>
      </c>
      <c r="I76" s="75">
        <f>'Data - Overview'!$G76-100</f>
        <v>-35.178856113267614</v>
      </c>
      <c r="J76" s="75" t="str">
        <f t="shared" si="0"/>
        <v>below</v>
      </c>
      <c r="K76" s="72" t="str">
        <f>"" &amp;TEXT('Data - Overview'!$C76,"0")&amp;" "</f>
        <v xml:space="preserve">Current cigarette smoker </v>
      </c>
      <c r="L76" s="72" t="str">
        <f>"Index: "&amp;TEXT('Data - Overview'!$G76,"0")&amp;""</f>
        <v>Index: 65</v>
      </c>
      <c r="M76" s="72" t="str">
        <f>'Data - Overview'!$K76&amp;CHAR(10)&amp;'Data - Overview'!$L76</f>
        <v>Current cigarette smoker 
Index: 65</v>
      </c>
      <c r="N76" s="72">
        <v>3</v>
      </c>
    </row>
    <row r="77" spans="1:14">
      <c r="A77" s="86" t="s">
        <v>120</v>
      </c>
      <c r="B77" s="1" t="str">
        <f>INDEX('Data - Knowledge'!$D:$D,MATCH('Data - Overview'!$A77,'Data - Knowledge'!$A:$A,0))</f>
        <v>Never eats fruit</v>
      </c>
      <c r="C77" s="1" t="s">
        <v>121</v>
      </c>
      <c r="D77" s="105">
        <f>INDEX('Data - Knowledge'!$E:$E,MATCH('Data - Overview'!$A77,'Data - Knowledge'!$A:$A,0))</f>
        <v>5.2163742690058482E-2</v>
      </c>
      <c r="E77" s="106">
        <f>RANK('Data - Overview'!$D77,'Data - Overview'!$D$74:$D$83)</f>
        <v>9</v>
      </c>
      <c r="F77" s="68">
        <f>INDEX('Data - Knowledge'!$G:$G,MATCH('Data - Overview'!$A77,'Data - Knowledge'!$A:$A,0))</f>
        <v>7.860336287627627E-2</v>
      </c>
      <c r="G77" s="70">
        <f>INDEX('Data - Knowledge'!$J:$J,MATCH('Data - Overview'!$A77,'Data - Knowledge'!$A:$A,0))</f>
        <v>66.363245516817855</v>
      </c>
      <c r="H77" s="70">
        <f>RANK('Data - Overview'!$G77,'Data - Overview'!$G$74:$G$83)</f>
        <v>8</v>
      </c>
      <c r="I77" s="70">
        <f>'Data - Overview'!$G77-100</f>
        <v>-33.636754483182145</v>
      </c>
      <c r="J77" s="70" t="str">
        <f t="shared" si="0"/>
        <v>below</v>
      </c>
      <c r="K77" s="1" t="str">
        <f>"" &amp;TEXT('Data - Overview'!$C77,"0")&amp;" "</f>
        <v xml:space="preserve">Never eats fruit </v>
      </c>
      <c r="L77" s="1" t="str">
        <f>"Index: "&amp;TEXT('Data - Overview'!$G77,"0")&amp;""</f>
        <v>Index: 66</v>
      </c>
      <c r="M77" s="1" t="str">
        <f>'Data - Overview'!$K77&amp;CHAR(10)&amp;'Data - Overview'!$L77</f>
        <v>Never eats fruit 
Index: 66</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0.10573684210526316</v>
      </c>
      <c r="E78" s="104">
        <f>RANK('Data - Overview'!$D78,'Data - Overview'!$D$74:$D$83)</f>
        <v>7</v>
      </c>
      <c r="F78" s="84">
        <f>INDEX('Data - Knowledge'!$G:$G,MATCH('Data - Overview'!$A78,'Data - Knowledge'!$A:$A,0))</f>
        <v>0.13392666657861022</v>
      </c>
      <c r="G78" s="75">
        <f>INDEX('Data - Knowledge'!$J:$J,MATCH('Data - Overview'!$A78,'Data - Knowledge'!$A:$A,0))</f>
        <v>78.95129835341595</v>
      </c>
      <c r="H78" s="75">
        <f>RANK('Data - Overview'!$G78,'Data - Overview'!$G$74:$G$83)</f>
        <v>5</v>
      </c>
      <c r="I78" s="75">
        <f>'Data - Overview'!$G78-100</f>
        <v>-21.04870164658405</v>
      </c>
      <c r="J78" s="75" t="str">
        <f t="shared" si="0"/>
        <v>below</v>
      </c>
      <c r="K78" s="72" t="str">
        <f>"" &amp;TEXT('Data - Overview'!$C78,"0")&amp;" "</f>
        <v xml:space="preserve">Drinks whole fat milk </v>
      </c>
      <c r="L78" s="72" t="str">
        <f>"Index: "&amp;TEXT('Data - Overview'!$G78,"0")&amp;""</f>
        <v>Index: 79</v>
      </c>
      <c r="M78" s="72" t="str">
        <f>'Data - Overview'!$K78&amp;CHAR(10)&amp;'Data - Overview'!$L78</f>
        <v>Drinks whole fat milk 
Index: 79</v>
      </c>
      <c r="N78" s="72">
        <v>5</v>
      </c>
    </row>
    <row r="79" spans="1:14">
      <c r="A79" s="86" t="s">
        <v>124</v>
      </c>
      <c r="B79" s="1" t="str">
        <f>INDEX('Data - Knowledge'!$D:$D,MATCH('Data - Overview'!$A79,'Data - Knowledge'!$A:$A,0))</f>
        <v>Usually eats white bread</v>
      </c>
      <c r="C79" s="1" t="s">
        <v>125</v>
      </c>
      <c r="D79" s="105">
        <f>INDEX('Data - Knowledge'!$E:$E,MATCH('Data - Overview'!$A79,'Data - Knowledge'!$A:$A,0))</f>
        <v>0.23701169590643273</v>
      </c>
      <c r="E79" s="106">
        <f>RANK('Data - Overview'!$D79,'Data - Overview'!$D$74:$D$83)</f>
        <v>6</v>
      </c>
      <c r="F79" s="68">
        <f>INDEX('Data - Knowledge'!$G:$G,MATCH('Data - Overview'!$A79,'Data - Knowledge'!$A:$A,0))</f>
        <v>0.30027916099803198</v>
      </c>
      <c r="G79" s="70">
        <f>INDEX('Data - Knowledge'!$J:$J,MATCH('Data - Overview'!$A79,'Data - Knowledge'!$A:$A,0))</f>
        <v>78.930450957263105</v>
      </c>
      <c r="H79" s="70">
        <f>RANK('Data - Overview'!$G79,'Data - Overview'!$G$74:$G$83)</f>
        <v>6</v>
      </c>
      <c r="I79" s="70">
        <f>'Data - Overview'!$G79-100</f>
        <v>-21.069549042736895</v>
      </c>
      <c r="J79" s="70" t="str">
        <f t="shared" si="0"/>
        <v>below</v>
      </c>
      <c r="K79" s="1" t="str">
        <f>"" &amp;TEXT('Data - Overview'!$C79,"0")&amp;" "</f>
        <v xml:space="preserve">Eats white bread </v>
      </c>
      <c r="L79" s="1" t="str">
        <f>"Index: "&amp;TEXT('Data - Overview'!$G79,"0")&amp;""</f>
        <v>Index: 79</v>
      </c>
      <c r="M79" s="1" t="str">
        <f>'Data - Overview'!$K79&amp;CHAR(10)&amp;'Data - Overview'!$L79</f>
        <v>Eats white bread 
Index: 79</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0.34083040935672515</v>
      </c>
      <c r="E80" s="104">
        <f>RANK('Data - Overview'!$D80,'Data - Overview'!$D$74:$D$83)</f>
        <v>2</v>
      </c>
      <c r="F80" s="84">
        <f>INDEX('Data - Knowledge'!$G:$G,MATCH('Data - Overview'!$A80,'Data - Knowledge'!$A:$A,0))</f>
        <v>0.40960850757505707</v>
      </c>
      <c r="G80" s="75">
        <f>INDEX('Data - Knowledge'!$J:$J,MATCH('Data - Overview'!$A80,'Data - Knowledge'!$A:$A,0))</f>
        <v>83.208820874959741</v>
      </c>
      <c r="H80" s="75">
        <f>RANK('Data - Overview'!$G80,'Data - Overview'!$G$74:$G$83)</f>
        <v>4</v>
      </c>
      <c r="I80" s="75">
        <f>'Data - Overview'!$G80-100</f>
        <v>-16.791179125040259</v>
      </c>
      <c r="J80" s="75" t="str">
        <f t="shared" si="0"/>
        <v>below</v>
      </c>
      <c r="K80" s="72" t="str">
        <f>"" &amp;TEXT('Data - Overview'!$C80,"0")&amp;" "</f>
        <v xml:space="preserve">Never does mild intensity sports </v>
      </c>
      <c r="L80" s="72" t="str">
        <f>"Index: "&amp;TEXT('Data - Overview'!$G80,"0")&amp;""</f>
        <v>Index: 83</v>
      </c>
      <c r="M80" s="72" t="str">
        <f>'Data - Overview'!$K80&amp;CHAR(10)&amp;'Data - Overview'!$L80</f>
        <v>Never does mild intensity sports 
Index: 83</v>
      </c>
      <c r="N80" s="72">
        <v>7</v>
      </c>
    </row>
    <row r="81" spans="1:14">
      <c r="A81" s="86" t="s">
        <v>128</v>
      </c>
      <c r="B81" s="1" t="str">
        <f>INDEX('Data - Knowledge'!$D:$D,MATCH('Data - Overview'!$A81,'Data - Knowledge'!$A:$A,0))</f>
        <v>Smokes 20+ per day</v>
      </c>
      <c r="C81" s="1" t="s">
        <v>129</v>
      </c>
      <c r="D81" s="105">
        <f>INDEX('Data - Knowledge'!$E:$E,MATCH('Data - Overview'!$A81,'Data - Knowledge'!$A:$A,0))</f>
        <v>1.9333333333333331E-2</v>
      </c>
      <c r="E81" s="106">
        <f>RANK('Data - Overview'!$D81,'Data - Overview'!$D$74:$D$83)</f>
        <v>10</v>
      </c>
      <c r="F81" s="68">
        <f>INDEX('Data - Knowledge'!$G:$G,MATCH('Data - Overview'!$A81,'Data - Knowledge'!$A:$A,0))</f>
        <v>3.100067363193279E-2</v>
      </c>
      <c r="G81" s="70">
        <f>INDEX('Data - Knowledge'!$J:$J,MATCH('Data - Overview'!$A81,'Data - Knowledge'!$A:$A,0))</f>
        <v>62.364236219108129</v>
      </c>
      <c r="H81" s="70">
        <f>RANK('Data - Overview'!$G81,'Data - Overview'!$G$74:$G$83)</f>
        <v>10</v>
      </c>
      <c r="I81" s="70">
        <f>'Data - Overview'!$G81-100</f>
        <v>-37.635763780891871</v>
      </c>
      <c r="J81" s="70" t="str">
        <f t="shared" si="0"/>
        <v>below</v>
      </c>
      <c r="K81" s="1" t="str">
        <f>"" &amp;TEXT('Data - Overview'!$C81,"0")&amp;" "</f>
        <v xml:space="preserve">Smokes 20+ per day </v>
      </c>
      <c r="L81" s="1" t="str">
        <f>"Index: "&amp;TEXT('Data - Overview'!$G81,"0")&amp;""</f>
        <v>Index: 62</v>
      </c>
      <c r="M81" s="1" t="str">
        <f>'Data - Overview'!$K81&amp;CHAR(10)&amp;'Data - Overview'!$L81</f>
        <v>Smokes 20+ per day 
Index: 62</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0.3172631578947368</v>
      </c>
      <c r="E82" s="104">
        <f>RANK('Data - Overview'!$D82,'Data - Overview'!$D$74:$D$83)</f>
        <v>4</v>
      </c>
      <c r="F82" s="84">
        <f>INDEX('Data - Knowledge'!$G:$G,MATCH('Data - Overview'!$A82,'Data - Knowledge'!$A:$A,0))</f>
        <v>0.29959698318561867</v>
      </c>
      <c r="G82" s="75">
        <f>INDEX('Data - Knowledge'!$J:$J,MATCH('Data - Overview'!$A82,'Data - Knowledge'!$A:$A,0))</f>
        <v>105.89664639519178</v>
      </c>
      <c r="H82" s="75">
        <f>RANK('Data - Overview'!$G82,'Data - Overview'!$G$74:$G$83)</f>
        <v>1</v>
      </c>
      <c r="I82" s="75">
        <f>'Data - Overview'!$G82-100</f>
        <v>5.8966463951917802</v>
      </c>
      <c r="J82" s="75" t="str">
        <f t="shared" si="0"/>
        <v>above</v>
      </c>
      <c r="K82" s="72" t="str">
        <f>"" &amp;TEXT('Data - Overview'!$C82,"0")&amp;" "</f>
        <v xml:space="preserve">&gt; 3 units per day (Women) </v>
      </c>
      <c r="L82" s="72" t="str">
        <f>"Index: "&amp;TEXT('Data - Overview'!$G82,"0")&amp;""</f>
        <v>Index: 106</v>
      </c>
      <c r="M82" s="72" t="str">
        <f>'Data - Overview'!$K82&amp;CHAR(10)&amp;'Data - Overview'!$L82</f>
        <v>&gt; 3 units per day (Women) 
Index: 106</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0.40167251461988307</v>
      </c>
      <c r="E83" s="110">
        <f>RANK('Data - Overview'!$D83,'Data - Overview'!$D$74:$D$83)</f>
        <v>1</v>
      </c>
      <c r="F83" s="111">
        <f>INDEX('Data - Knowledge'!$G:$G,MATCH('Data - Overview'!$A83,'Data - Knowledge'!$A:$A,0))</f>
        <v>0.41974617945026349</v>
      </c>
      <c r="G83" s="112">
        <f>INDEX('Data - Knowledge'!$J:$J,MATCH('Data - Overview'!$A83,'Data - Knowledge'!$A:$A,0))</f>
        <v>95.694144291187769</v>
      </c>
      <c r="H83" s="112">
        <f>RANK('Data - Overview'!$G83,'Data - Overview'!$G$74:$G$83)</f>
        <v>2</v>
      </c>
      <c r="I83" s="112">
        <f>'Data - Overview'!$G83-100</f>
        <v>-4.3058557088122313</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0.29205263157894745</v>
      </c>
      <c r="B89" s="62">
        <f>D75</f>
        <v>0.32909356725146205</v>
      </c>
      <c r="C89" s="62">
        <f>D76</f>
        <v>8.828070175438596E-2</v>
      </c>
      <c r="D89" s="62">
        <f>D82</f>
        <v>0.3172631578947368</v>
      </c>
      <c r="E89" s="62">
        <f>D83</f>
        <v>0.40167251461988307</v>
      </c>
      <c r="F89" s="68"/>
      <c r="G89" s="69"/>
      <c r="H89" s="68"/>
      <c r="I89" s="70"/>
      <c r="J89" s="70"/>
    </row>
    <row r="90" spans="1:14" ht="15" thickBot="1">
      <c r="A90" s="113">
        <f>1-A89</f>
        <v>0.70794736842105255</v>
      </c>
      <c r="B90" s="113">
        <f>1-B89</f>
        <v>0.6709064327485379</v>
      </c>
      <c r="C90" s="113">
        <f>1-C89</f>
        <v>0.91171929824561404</v>
      </c>
      <c r="D90" s="113">
        <f>1-D89</f>
        <v>0.6827368421052632</v>
      </c>
      <c r="E90" s="113">
        <f>1-E89</f>
        <v>0.59832748538011693</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4.3561403508771926E-2</v>
      </c>
      <c r="F96" s="63">
        <f>RANK('Data - Overview'!$E96,'Data - Overview'!$E$96:$E$103)</f>
        <v>8</v>
      </c>
      <c r="G96" s="62">
        <f>INDEX('Data - Knowledge'!$G:$G,MATCH('Data - Overview'!$A96,'Data - Knowledge'!$A:$A,0))</f>
        <v>5.244063453486375E-2</v>
      </c>
      <c r="H96" s="64">
        <f>INDEX('Data - Knowledge'!$J:$J,MATCH('Data - Overview'!$A96,'Data - Knowledge'!$A:$A,0))</f>
        <v>83.068032824452757</v>
      </c>
      <c r="I96" s="64">
        <f>RANK('Data - Overview'!$H96,'Data - Overview'!$H$96:$H$103)</f>
        <v>6</v>
      </c>
      <c r="J96" s="64">
        <f>'Data - Overview'!$H96-100</f>
        <v>-16.931967175547243</v>
      </c>
      <c r="K96" s="61" t="str">
        <f>"" &amp;TEXT('Data - Overview'!$B96,"0")&amp;" "</f>
        <v xml:space="preserve">Age 0-4 </v>
      </c>
      <c r="L96" s="61" t="str">
        <f>"Index: "&amp;TEXT('Data - Overview'!$H96,"0")&amp;""</f>
        <v>Index: 83</v>
      </c>
      <c r="M96" s="61" t="str">
        <f>'Data - Overview'!$K96&amp;CHAR(10)&amp;'Data - Overview'!$L96</f>
        <v>Age 0-4 
Index: 83</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0.14972514619883037</v>
      </c>
      <c r="F97" s="69">
        <f>RANK('Data - Overview'!$E97,'Data - Overview'!$E$96:$E$103)</f>
        <v>3</v>
      </c>
      <c r="G97" s="68">
        <f>INDEX('Data - Knowledge'!$G:$G,MATCH('Data - Overview'!$A97,'Data - Knowledge'!$A:$A,0))</f>
        <v>0.15387029283176373</v>
      </c>
      <c r="H97" s="70">
        <f>INDEX('Data - Knowledge'!$J:$J,MATCH('Data - Overview'!$A97,'Data - Knowledge'!$A:$A,0))</f>
        <v>97.306077374230043</v>
      </c>
      <c r="I97" s="70">
        <f>RANK('Data - Overview'!$H97,'Data - Overview'!$H$96:$H$103)</f>
        <v>4</v>
      </c>
      <c r="J97" s="70">
        <f>'Data - Overview'!$H97-100</f>
        <v>-2.6939226257699573</v>
      </c>
      <c r="K97" s="1" t="str">
        <f>"" &amp;TEXT('Data - Overview'!$B97,"0")&amp;" "</f>
        <v xml:space="preserve">Age 5-17 </v>
      </c>
      <c r="L97" s="1" t="str">
        <f>"Index: "&amp;TEXT('Data - Overview'!$H97,"0")&amp;""</f>
        <v>Index: 97</v>
      </c>
      <c r="M97" s="1" t="str">
        <f>'Data - Overview'!$K97&amp;CHAR(10)&amp;'Data - Overview'!$L97</f>
        <v>Age 5-17 
Index: 97</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5.5678362573099417E-2</v>
      </c>
      <c r="F98" s="85">
        <f>RANK('Data - Overview'!$E98,'Data - Overview'!$E$96:$E$103)</f>
        <v>7</v>
      </c>
      <c r="G98" s="84">
        <f>INDEX('Data - Knowledge'!$G:$G,MATCH('Data - Overview'!$A98,'Data - Knowledge'!$A:$A,0))</f>
        <v>7.2868919150959596E-2</v>
      </c>
      <c r="H98" s="75">
        <f>INDEX('Data - Knowledge'!$J:$J,MATCH('Data - Overview'!$A98,'Data - Knowledge'!$A:$A,0))</f>
        <v>76.408931574451927</v>
      </c>
      <c r="I98" s="75">
        <f>RANK('Data - Overview'!$H98,'Data - Overview'!$H$96:$H$103)</f>
        <v>7</v>
      </c>
      <c r="J98" s="75">
        <f>'Data - Overview'!$H98-100</f>
        <v>-23.591068425548073</v>
      </c>
      <c r="K98" s="72" t="str">
        <f>"" &amp;TEXT('Data - Overview'!$B98,"0")&amp;" "</f>
        <v xml:space="preserve">Age 18-24 </v>
      </c>
      <c r="L98" s="72" t="str">
        <f>"Index: "&amp;TEXT('Data - Overview'!$H98,"0")&amp;""</f>
        <v>Index: 76</v>
      </c>
      <c r="M98" s="72" t="str">
        <f>'Data - Overview'!$K98&amp;CHAR(10)&amp;'Data - Overview'!$L98</f>
        <v>Age 18-24 
Index: 76</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8.7058479532163752E-2</v>
      </c>
      <c r="F99" s="69">
        <f>RANK('Data - Overview'!$E99,'Data - Overview'!$E$96:$E$103)</f>
        <v>6</v>
      </c>
      <c r="G99" s="68">
        <f>INDEX('Data - Knowledge'!$G:$G,MATCH('Data - Overview'!$A99,'Data - Knowledge'!$A:$A,0))</f>
        <v>0.11896888745063336</v>
      </c>
      <c r="H99" s="70">
        <f>INDEX('Data - Knowledge'!$J:$J,MATCH('Data - Overview'!$A99,'Data - Knowledge'!$A:$A,0))</f>
        <v>73.17751842328444</v>
      </c>
      <c r="I99" s="70">
        <f>RANK('Data - Overview'!$H99,'Data - Overview'!$H$96:$H$103)</f>
        <v>8</v>
      </c>
      <c r="J99" s="70">
        <f>'Data - Overview'!$H99-100</f>
        <v>-26.82248157671556</v>
      </c>
      <c r="K99" s="1" t="str">
        <f>"" &amp;TEXT('Data - Overview'!$B99,"0")&amp;" "</f>
        <v xml:space="preserve">Age 25-34 </v>
      </c>
      <c r="L99" s="1" t="str">
        <f>"Index: "&amp;TEXT('Data - Overview'!$H99,"0")&amp;""</f>
        <v>Index: 73</v>
      </c>
      <c r="M99" s="1" t="str">
        <f>'Data - Overview'!$K99&amp;CHAR(10)&amp;'Data - Overview'!$L99</f>
        <v>Age 25-34 
Index: 73</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0.17666081871345027</v>
      </c>
      <c r="F100" s="85">
        <f>RANK('Data - Overview'!$E100,'Data - Overview'!$E$96:$E$103)</f>
        <v>2</v>
      </c>
      <c r="G100" s="84">
        <f>INDEX('Data - Knowledge'!$G:$G,MATCH('Data - Overview'!$A100,'Data - Knowledge'!$A:$A,0))</f>
        <v>0.18424111400229828</v>
      </c>
      <c r="H100" s="75">
        <f>INDEX('Data - Knowledge'!$J:$J,MATCH('Data - Overview'!$A100,'Data - Knowledge'!$A:$A,0))</f>
        <v>95.885665732159296</v>
      </c>
      <c r="I100" s="75">
        <f>RANK('Data - Overview'!$H100,'Data - Overview'!$H$96:$H$103)</f>
        <v>5</v>
      </c>
      <c r="J100" s="75">
        <f>'Data - Overview'!$H100-100</f>
        <v>-4.1143342678407038</v>
      </c>
      <c r="K100" s="72" t="str">
        <f>"" &amp;TEXT('Data - Overview'!$B100,"0")&amp;" "</f>
        <v xml:space="preserve">Age 35-49 </v>
      </c>
      <c r="L100" s="72" t="str">
        <f>"Index: "&amp;TEXT('Data - Overview'!$H100,"0")&amp;""</f>
        <v>Index: 96</v>
      </c>
      <c r="M100" s="72" t="str">
        <f>'Data - Overview'!$K100&amp;CHAR(10)&amp;'Data - Overview'!$L100</f>
        <v>Age 35-49 
Index: 96</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0.23856725146198832</v>
      </c>
      <c r="F101" s="69">
        <f>RANK('Data - Overview'!$E101,'Data - Overview'!$E$96:$E$103)</f>
        <v>1</v>
      </c>
      <c r="G101" s="68">
        <f>INDEX('Data - Knowledge'!$G:$G,MATCH('Data - Overview'!$A101,'Data - Knowledge'!$A:$A,0))</f>
        <v>0.20902672073333423</v>
      </c>
      <c r="H101" s="70">
        <f>INDEX('Data - Knowledge'!$J:$J,MATCH('Data - Overview'!$A101,'Data - Knowledge'!$A:$A,0))</f>
        <v>114.13241839369445</v>
      </c>
      <c r="I101" s="70">
        <f>RANK('Data - Overview'!$H101,'Data - Overview'!$H$96:$H$103)</f>
        <v>3</v>
      </c>
      <c r="J101" s="70">
        <f>'Data - Overview'!$H101-100</f>
        <v>14.132418393694451</v>
      </c>
      <c r="K101" s="1" t="str">
        <f>"" &amp;TEXT('Data - Overview'!$B101,"0")&amp;" "</f>
        <v xml:space="preserve">Age 50-64 </v>
      </c>
      <c r="L101" s="1" t="str">
        <f>"Index: "&amp;TEXT('Data - Overview'!$H101,"0")&amp;""</f>
        <v>Index: 114</v>
      </c>
      <c r="M101" s="1" t="str">
        <f>'Data - Overview'!$K101&amp;CHAR(10)&amp;'Data - Overview'!$L101</f>
        <v>Age 50-64 
Index: 114</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0.1372456140350877</v>
      </c>
      <c r="F102" s="85">
        <f>RANK('Data - Overview'!$E102,'Data - Overview'!$E$96:$E$103)</f>
        <v>4</v>
      </c>
      <c r="G102" s="84">
        <f>INDEX('Data - Knowledge'!$G:$G,MATCH('Data - Overview'!$A102,'Data - Knowledge'!$A:$A,0))</f>
        <v>0.11312736266494076</v>
      </c>
      <c r="H102" s="75">
        <f>INDEX('Data - Knowledge'!$J:$J,MATCH('Data - Overview'!$A102,'Data - Knowledge'!$A:$A,0))</f>
        <v>121.3195559429597</v>
      </c>
      <c r="I102" s="75">
        <f>RANK('Data - Overview'!$H102,'Data - Overview'!$H$96:$H$103)</f>
        <v>1</v>
      </c>
      <c r="J102" s="75">
        <f>'Data - Overview'!$H102-100</f>
        <v>21.319555942959695</v>
      </c>
      <c r="K102" s="72" t="str">
        <f>"" &amp;TEXT('Data - Overview'!$B102,"0")&amp;" "</f>
        <v xml:space="preserve">Aged 65-74 </v>
      </c>
      <c r="L102" s="72" t="str">
        <f>"Index: "&amp;TEXT('Data - Overview'!$H102,"0")&amp;""</f>
        <v>Index: 121</v>
      </c>
      <c r="M102" s="72" t="str">
        <f>'Data - Overview'!$K102&amp;CHAR(10)&amp;'Data - Overview'!$L102</f>
        <v>Aged 65-74 
Index: 121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0.11208187134502923</v>
      </c>
      <c r="F103" s="115">
        <f>RANK('Data - Overview'!$E103,'Data - Overview'!$E$96:$E$103)</f>
        <v>5</v>
      </c>
      <c r="G103" s="111">
        <f>INDEX('Data - Knowledge'!$G:$G,MATCH('Data - Overview'!$A103,'Data - Knowledge'!$A:$A,0))</f>
        <v>9.553313344516505E-2</v>
      </c>
      <c r="H103" s="112">
        <f>INDEX('Data - Knowledge'!$J:$J,MATCH('Data - Overview'!$A103,'Data - Knowledge'!$A:$A,0))</f>
        <v>117.32251136655427</v>
      </c>
      <c r="I103" s="112">
        <f>RANK('Data - Overview'!$H103,'Data - Overview'!$H$96:$H$103)</f>
        <v>2</v>
      </c>
      <c r="J103" s="112">
        <f>'Data - Overview'!$H103-100</f>
        <v>17.322511366554266</v>
      </c>
      <c r="K103" s="108" t="str">
        <f>"" &amp;TEXT('Data - Overview'!$B103,"0")&amp;" "</f>
        <v xml:space="preserve">Aged 75 plus </v>
      </c>
      <c r="L103" s="108" t="str">
        <f>"Index: "&amp;TEXT('Data - Overview'!$H103,"0")&amp;""</f>
        <v>Index: 117</v>
      </c>
      <c r="M103" s="108" t="str">
        <f>'Data - Overview'!$K103&amp;CHAR(10)&amp;'Data - Overview'!$L103</f>
        <v>Aged 75 plus 
Index: 117</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46.115596491228068</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0.37005263157894736</v>
      </c>
      <c r="E115" s="63">
        <f>RANK('Data - Overview'!$D115,'Data - Overview'!$D$115:$D$119)</f>
        <v>1</v>
      </c>
      <c r="F115" s="62">
        <f>INDEX('Data - Knowledge'!$G:$G,MATCH('Data - Overview'!$A115,'Data - Knowledge'!$A:$A,0))</f>
        <v>0.30240027605700776</v>
      </c>
      <c r="G115" s="64">
        <f>INDEX('Data - Knowledge'!$J:$J,MATCH('Data - Overview'!$A115,'Data - Knowledge'!$A:$A,0))</f>
        <v>122.37179026555715</v>
      </c>
      <c r="H115" s="64">
        <f>RANK('Data - Overview'!$G115,'Data - Overview'!$G$115:$G$119)</f>
        <v>1</v>
      </c>
      <c r="I115" s="64">
        <f>'Data - Overview'!$G115-100</f>
        <v>22.371790265557152</v>
      </c>
      <c r="J115" s="61" t="str">
        <f>"" &amp;TEXT('Data - Overview'!$B115,"0")&amp;" "</f>
        <v xml:space="preserve">Couple, no children </v>
      </c>
      <c r="K115" s="61" t="str">
        <f>"Index: "&amp;TEXT('Data - Overview'!$G115,"0")&amp;""</f>
        <v>Index: 122</v>
      </c>
      <c r="L115" s="61" t="str">
        <f>'Data - Overview'!$J115&amp;CHAR(10)&amp;'Data - Overview'!$K115</f>
        <v>Couple, no children 
Index: 122</v>
      </c>
      <c r="M115" s="61">
        <v>1</v>
      </c>
    </row>
    <row r="116" spans="1:13">
      <c r="A116" s="86" t="s">
        <v>159</v>
      </c>
      <c r="B116" s="1" t="str">
        <f>INDEX('Data - Knowledge'!$D:$D,MATCH('Data - Overview'!$A116,'Data - Knowledge'!$A:$A,0))</f>
        <v>Couple with children</v>
      </c>
      <c r="C116" s="1" t="s">
        <v>160</v>
      </c>
      <c r="D116" s="68">
        <f>INDEX('Data - Knowledge'!$E:$E,MATCH('Data - Overview'!$A116,'Data - Knowledge'!$A:$A,0))</f>
        <v>0.18417543859649121</v>
      </c>
      <c r="E116" s="69">
        <f>RANK('Data - Overview'!$D116,'Data - Overview'!$D$115:$D$119)</f>
        <v>3</v>
      </c>
      <c r="F116" s="68">
        <f>INDEX('Data - Knowledge'!$G:$G,MATCH('Data - Overview'!$A116,'Data - Knowledge'!$A:$A,0))</f>
        <v>0.18597672007291077</v>
      </c>
      <c r="G116" s="70">
        <f>INDEX('Data - Knowledge'!$J:$J,MATCH('Data - Overview'!$A116,'Data - Knowledge'!$A:$A,0))</f>
        <v>99.031447873844968</v>
      </c>
      <c r="H116" s="70">
        <f>RANK('Data - Overview'!$G116,'Data - Overview'!$G$115:$G$119)</f>
        <v>2</v>
      </c>
      <c r="I116" s="70">
        <f>'Data - Overview'!$G116-100</f>
        <v>-0.96855212615503206</v>
      </c>
      <c r="J116" s="1" t="str">
        <f>"" &amp;TEXT('Data - Overview'!$B116,"0")&amp;" "</f>
        <v xml:space="preserve">Couple with children </v>
      </c>
      <c r="K116" s="1" t="str">
        <f>"Index: "&amp;TEXT('Data - Overview'!$G116,"0")&amp;""</f>
        <v>Index: 99</v>
      </c>
      <c r="L116" s="1" t="str">
        <f>'Data - Overview'!$J116&amp;CHAR(10)&amp;'Data - Overview'!$K116</f>
        <v>Couple with children 
Index: 99</v>
      </c>
      <c r="M116" s="1">
        <v>2</v>
      </c>
    </row>
    <row r="117" spans="1:13">
      <c r="A117" s="56" t="s">
        <v>161</v>
      </c>
      <c r="B117" s="72" t="str">
        <f>INDEX('Data - Knowledge'!$D:$D,MATCH('Data - Overview'!$A117,'Data - Knowledge'!$A:$A,0))</f>
        <v>Single parent</v>
      </c>
      <c r="C117" s="72" t="s">
        <v>162</v>
      </c>
      <c r="D117" s="84">
        <f>INDEX('Data - Knowledge'!$E:$E,MATCH('Data - Overview'!$A117,'Data - Knowledge'!$A:$A,0))</f>
        <v>2.1052631578947368E-2</v>
      </c>
      <c r="E117" s="85">
        <f>RANK('Data - Overview'!$D117,'Data - Overview'!$D$115:$D$119)</f>
        <v>5</v>
      </c>
      <c r="F117" s="84">
        <f>INDEX('Data - Knowledge'!$G:$G,MATCH('Data - Overview'!$A117,'Data - Knowledge'!$A:$A,0))</f>
        <v>3.0785626543739845E-2</v>
      </c>
      <c r="G117" s="75">
        <f>INDEX('Data - Knowledge'!$J:$J,MATCH('Data - Overview'!$A117,'Data - Knowledge'!$A:$A,0))</f>
        <v>68.384613023990411</v>
      </c>
      <c r="H117" s="75">
        <f>RANK('Data - Overview'!$G117,'Data - Overview'!$G$115:$G$119)</f>
        <v>5</v>
      </c>
      <c r="I117" s="75">
        <f>'Data - Overview'!$G117-100</f>
        <v>-31.615386976009589</v>
      </c>
      <c r="J117" s="72" t="str">
        <f>"" &amp;TEXT('Data - Overview'!$B117,"0")&amp;" "</f>
        <v xml:space="preserve">Single parent </v>
      </c>
      <c r="K117" s="72" t="str">
        <f>"Index: "&amp;TEXT('Data - Overview'!$G117,"0")&amp;""</f>
        <v>Index: 68</v>
      </c>
      <c r="L117" s="72" t="str">
        <f>'Data - Overview'!$J117&amp;CHAR(10)&amp;'Data - Overview'!$K117</f>
        <v>Single parent 
Index: 68</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0.13369005847953214</v>
      </c>
      <c r="E118" s="69">
        <f>RANK('Data - Overview'!$D118,'Data - Overview'!$D$115:$D$119)</f>
        <v>4</v>
      </c>
      <c r="F118" s="68">
        <f>INDEX('Data - Knowledge'!$G:$G,MATCH('Data - Overview'!$A118,'Data - Knowledge'!$A:$A,0))</f>
        <v>0.16796368331374079</v>
      </c>
      <c r="G118" s="70">
        <f>INDEX('Data - Knowledge'!$J:$J,MATCH('Data - Overview'!$A118,'Data - Knowledge'!$A:$A,0))</f>
        <v>79.594621790837579</v>
      </c>
      <c r="H118" s="70">
        <f>RANK('Data - Overview'!$G118,'Data - Overview'!$G$115:$G$119)</f>
        <v>4</v>
      </c>
      <c r="I118" s="70">
        <f>'Data - Overview'!$G118-100</f>
        <v>-20.405378209162421</v>
      </c>
      <c r="J118" s="1" t="str">
        <f>"" &amp;TEXT('Data - Overview'!$B118,"0")&amp;" "</f>
        <v xml:space="preserve">Single person, no children </v>
      </c>
      <c r="K118" s="1" t="str">
        <f>"Index: "&amp;TEXT('Data - Overview'!$G118,"0")&amp;""</f>
        <v>Index: 80</v>
      </c>
      <c r="L118" s="1" t="str">
        <f>'Data - Overview'!$J118&amp;CHAR(10)&amp;'Data - Overview'!$K118</f>
        <v>Single person, no children 
Index: 80</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0.29126315789473683</v>
      </c>
      <c r="E119" s="89">
        <f>RANK('Data - Overview'!$D119,'Data - Overview'!$D$115:$D$119)</f>
        <v>2</v>
      </c>
      <c r="F119" s="88">
        <f>INDEX('Data - Knowledge'!$G:$G,MATCH('Data - Overview'!$A119,'Data - Knowledge'!$A:$A,0))</f>
        <v>0.31305189607576378</v>
      </c>
      <c r="G119" s="80">
        <f>INDEX('Data - Knowledge'!$J:$J,MATCH('Data - Overview'!$A119,'Data - Knowledge'!$A:$A,0))</f>
        <v>93.039895795502957</v>
      </c>
      <c r="H119" s="80">
        <f>RANK('Data - Overview'!$G119,'Data - Overview'!$G$115:$G$119)</f>
        <v>3</v>
      </c>
      <c r="I119" s="80">
        <f>'Data - Overview'!$G119-100</f>
        <v>-6.9601042044970427</v>
      </c>
      <c r="J119" s="57" t="str">
        <f>"" &amp;TEXT('Data - Overview'!$B119,"0")&amp;" "</f>
        <v xml:space="preserve">Other: two or more adults, may include a couple, may have children </v>
      </c>
      <c r="K119" s="57" t="str">
        <f>"Index: "&amp;TEXT('Data - Overview'!$G119,"0")&amp;""</f>
        <v>Index: 93</v>
      </c>
      <c r="L119" s="57" t="str">
        <f>'Data - Overview'!$J119&amp;CHAR(10)&amp;'Data - Overview'!$K119</f>
        <v>Other: two or more adults, may include a couple, may have children 
Index: 93</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22.371790265557152</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0.76033918128654976</v>
      </c>
      <c r="E128" s="63">
        <f>RANK('Data - Overview'!$D128,'Data - Overview'!$D$128:$D$131)</f>
        <v>1</v>
      </c>
      <c r="F128" s="62">
        <f>INDEX('Data - Knowledge'!$G:$G,MATCH('Data - Overview'!$A128,'Data - Knowledge'!$A:$A,0))</f>
        <v>0.72843787396478632</v>
      </c>
      <c r="G128" s="64">
        <f>INDEX('Data - Knowledge'!$J:$J,MATCH('Data - Overview'!$A128,'Data - Knowledge'!$A:$A,0))</f>
        <v>104.37941360024693</v>
      </c>
      <c r="H128" s="64">
        <f>RANK('Data - Overview'!$G128,'Data - Overview'!$G$128:$G$131)</f>
        <v>1</v>
      </c>
      <c r="I128" s="64">
        <f>'Data - Overview'!$G128 - 100</f>
        <v>4.3794136002469344</v>
      </c>
      <c r="J128" s="61" t="str">
        <f>"" &amp;TEXT('Data - Overview'!$C128,"0")&amp;" "</f>
        <v xml:space="preserve">0 </v>
      </c>
      <c r="K128" s="61" t="str">
        <f>"Index: "&amp;TEXT('Data - Overview'!$G128,"0")&amp;""</f>
        <v>Index: 104</v>
      </c>
      <c r="L128" s="61" t="str">
        <f>'Data - Overview'!$J128&amp;CHAR(10)&amp;'Data - Overview'!$K128</f>
        <v>0 
Index: 104</v>
      </c>
      <c r="M128" s="61">
        <v>1</v>
      </c>
    </row>
    <row r="129" spans="1:13">
      <c r="A129" s="86" t="s">
        <v>170</v>
      </c>
      <c r="B129" s="1" t="str">
        <f>INDEX('Data - Knowledge'!$D:$D,MATCH('Data - Overview'!$A129,'Data - Knowledge'!$A:$A,0))</f>
        <v>Children at home : 1</v>
      </c>
      <c r="C129" s="1">
        <v>1</v>
      </c>
      <c r="D129" s="68">
        <f>INDEX('Data - Knowledge'!$E:$E,MATCH('Data - Overview'!$A129,'Data - Knowledge'!$A:$A,0))</f>
        <v>0.11145029239766081</v>
      </c>
      <c r="E129" s="69">
        <f>RANK('Data - Overview'!$D129,'Data - Overview'!$D$128:$D$131)</f>
        <v>2</v>
      </c>
      <c r="F129" s="68">
        <f>INDEX('Data - Knowledge'!$G:$G,MATCH('Data - Overview'!$A129,'Data - Knowledge'!$A:$A,0))</f>
        <v>0.12590590946915162</v>
      </c>
      <c r="G129" s="70">
        <f>INDEX('Data - Knowledge'!$J:$J,MATCH('Data - Overview'!$A129,'Data - Knowledge'!$A:$A,0))</f>
        <v>88.518714385655912</v>
      </c>
      <c r="H129" s="70">
        <f>RANK('Data - Overview'!$G129,'Data - Overview'!$G$128:$G$131)</f>
        <v>3</v>
      </c>
      <c r="I129" s="70">
        <f>'Data - Overview'!$G129 - 100</f>
        <v>-11.481285614344088</v>
      </c>
      <c r="J129" s="1" t="str">
        <f>"" &amp;TEXT('Data - Overview'!$C129,"0")&amp;" "</f>
        <v xml:space="preserve">1 </v>
      </c>
      <c r="K129" s="1" t="str">
        <f>"Index: "&amp;TEXT('Data - Overview'!$G129,"0")&amp;""</f>
        <v>Index: 89</v>
      </c>
      <c r="L129" s="1" t="str">
        <f>'Data - Overview'!$J129&amp;CHAR(10)&amp;'Data - Overview'!$K129</f>
        <v>1 
Index: 89</v>
      </c>
      <c r="M129" s="1">
        <v>2</v>
      </c>
    </row>
    <row r="130" spans="1:13">
      <c r="A130" s="56" t="s">
        <v>171</v>
      </c>
      <c r="B130" s="72" t="str">
        <f>INDEX('Data - Knowledge'!$D:$D,MATCH('Data - Overview'!$A130,'Data - Knowledge'!$A:$A,0))</f>
        <v>Children at home : 2</v>
      </c>
      <c r="C130" s="72">
        <v>2</v>
      </c>
      <c r="D130" s="84">
        <f>INDEX('Data - Knowledge'!$E:$E,MATCH('Data - Overview'!$A130,'Data - Knowledge'!$A:$A,0))</f>
        <v>9.7491228070175434E-2</v>
      </c>
      <c r="E130" s="85">
        <f>RANK('Data - Overview'!$D130,'Data - Overview'!$D$128:$D$131)</f>
        <v>3</v>
      </c>
      <c r="F130" s="84">
        <f>INDEX('Data - Knowledge'!$G:$G,MATCH('Data - Overview'!$A130,'Data - Knowledge'!$A:$A,0))</f>
        <v>0.10607782430094176</v>
      </c>
      <c r="G130" s="75">
        <f>INDEX('Data - Knowledge'!$J:$J,MATCH('Data - Overview'!$A130,'Data - Knowledge'!$A:$A,0))</f>
        <v>91.905380519111858</v>
      </c>
      <c r="H130" s="75">
        <f>RANK('Data - Overview'!$G130,'Data - Overview'!$G$128:$G$131)</f>
        <v>2</v>
      </c>
      <c r="I130" s="75">
        <f>'Data - Overview'!$G130 - 100</f>
        <v>-8.0946194808881415</v>
      </c>
      <c r="J130" s="72" t="str">
        <f>"" &amp;TEXT('Data - Overview'!$C130,"0")&amp;" "</f>
        <v xml:space="preserve">2 </v>
      </c>
      <c r="K130" s="72" t="str">
        <f>"Index: "&amp;TEXT('Data - Overview'!$G130,"0")&amp;""</f>
        <v>Index: 92</v>
      </c>
      <c r="L130" s="72" t="str">
        <f>'Data - Overview'!$J130&amp;CHAR(10)&amp;'Data - Overview'!$K130</f>
        <v>2 
Index: 92</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3.0830409356725149E-2</v>
      </c>
      <c r="E131" s="115">
        <f>RANK('Data - Overview'!$D131,'Data - Overview'!$D$128:$D$131)</f>
        <v>4</v>
      </c>
      <c r="F131" s="111">
        <f>INDEX('Data - Knowledge'!$G:$G,MATCH('Data - Overview'!$A131,'Data - Knowledge'!$A:$A,0))</f>
        <v>3.9780798848221485E-2</v>
      </c>
      <c r="G131" s="112">
        <f>INDEX('Data - Knowledge'!$J:$J,MATCH('Data - Overview'!$A131,'Data - Knowledge'!$A:$A,0))</f>
        <v>77.50072962173185</v>
      </c>
      <c r="H131" s="112">
        <f>RANK('Data - Overview'!$G131,'Data - Overview'!$G$128:$G$131)</f>
        <v>4</v>
      </c>
      <c r="I131" s="112">
        <f>'Data - Overview'!$G131 - 100</f>
        <v>-22.49927037826815</v>
      </c>
      <c r="J131" s="108" t="str">
        <f>"" &amp;TEXT('Data - Overview'!$C131,"0")&amp;" "</f>
        <v xml:space="preserve">3+ </v>
      </c>
      <c r="K131" s="108" t="str">
        <f>"Index: "&amp;TEXT('Data - Overview'!$G131,"0")&amp;""</f>
        <v>Index: 78</v>
      </c>
      <c r="L131" s="108" t="str">
        <f>'Data - Overview'!$J131&amp;CHAR(10)&amp;'Data - Overview'!$K131</f>
        <v>3+ 
Index: 78</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0.15974269005847952</v>
      </c>
      <c r="E137" s="63">
        <f>RANK('Data - Overview'!$D137,'Data - Overview'!$D$137:$D$140)</f>
        <v>3</v>
      </c>
      <c r="F137" s="62">
        <f>INDEX('Data - Knowledge'!$G:$G,MATCH('Data - Overview'!$A137,'Data - Knowledge'!$A:$A,0))</f>
        <v>0.19068982551612093</v>
      </c>
      <c r="G137" s="64">
        <f>INDEX('Data - Knowledge'!$J:$J,MATCH('Data - Overview'!$A137,'Data - Knowledge'!$A:$A,0))</f>
        <v>83.770956120034228</v>
      </c>
      <c r="H137" s="64">
        <f>RANK('Data - Overview'!$G137,'Data - Overview'!$G$137:$G$140)</f>
        <v>4</v>
      </c>
      <c r="I137" s="61">
        <v>1</v>
      </c>
      <c r="J137" s="61" t="str">
        <f>"" &amp;TEXT('Data - Overview'!$C137,"0")&amp;" "</f>
        <v xml:space="preserve">1 person </v>
      </c>
      <c r="K137" s="61" t="str">
        <f>"Index: "&amp;TEXT('Data - Overview'!$G137,"0")&amp;""</f>
        <v>Index: 84</v>
      </c>
      <c r="L137" s="61" t="str">
        <f>'Data - Overview'!$J137&amp;CHAR(10)&amp;'Data - Overview'!$K137</f>
        <v>1 person 
Index: 84</v>
      </c>
    </row>
    <row r="138" spans="1:13">
      <c r="A138" s="1" t="s">
        <v>177</v>
      </c>
      <c r="B138" s="1" t="str">
        <f>INDEX('Data - Knowledge'!$D:$D,MATCH('Data - Overview'!$A138,'Data - Knowledge'!$A:$A,0))</f>
        <v>Household size : 2 persons</v>
      </c>
      <c r="C138" s="1" t="s">
        <v>178</v>
      </c>
      <c r="D138" s="68">
        <f>INDEX('Data - Knowledge'!$E:$E,MATCH('Data - Overview'!$A138,'Data - Knowledge'!$A:$A,0))</f>
        <v>0.42861988304093573</v>
      </c>
      <c r="E138" s="69">
        <f>RANK('Data - Overview'!$D138,'Data - Overview'!$D$137:$D$140)</f>
        <v>1</v>
      </c>
      <c r="F138" s="68">
        <f>INDEX('Data - Knowledge'!$G:$G,MATCH('Data - Overview'!$A138,'Data - Knowledge'!$A:$A,0))</f>
        <v>0.38833122878389625</v>
      </c>
      <c r="G138" s="70">
        <f>INDEX('Data - Knowledge'!$J:$J,MATCH('Data - Overview'!$A138,'Data - Knowledge'!$A:$A,0))</f>
        <v>110.37481697859018</v>
      </c>
      <c r="H138" s="70">
        <f>RANK('Data - Overview'!$G138,'Data - Overview'!$G$137:$G$140)</f>
        <v>1</v>
      </c>
      <c r="I138" s="1">
        <v>2</v>
      </c>
      <c r="J138" s="1" t="str">
        <f>"" &amp;TEXT('Data - Overview'!$C138,"0")&amp;" "</f>
        <v xml:space="preserve">2 people </v>
      </c>
      <c r="K138" s="1" t="str">
        <f>"Index: "&amp;TEXT('Data - Overview'!$G138,"0")&amp;""</f>
        <v>Index: 110</v>
      </c>
      <c r="L138" s="1" t="str">
        <f>'Data - Overview'!$J138&amp;CHAR(10)&amp;'Data - Overview'!$K138</f>
        <v>2 people 
Index: 110</v>
      </c>
    </row>
    <row r="139" spans="1:13">
      <c r="A139" s="72" t="s">
        <v>179</v>
      </c>
      <c r="B139" s="72" t="str">
        <f>INDEX('Data - Knowledge'!$D:$D,MATCH('Data - Overview'!$A139,'Data - Knowledge'!$A:$A,0))</f>
        <v>Household size : 3-4 persons</v>
      </c>
      <c r="C139" s="72" t="s">
        <v>180</v>
      </c>
      <c r="D139" s="84">
        <f>INDEX('Data - Knowledge'!$E:$E,MATCH('Data - Overview'!$A139,'Data - Knowledge'!$A:$A,0))</f>
        <v>0.33797076023391814</v>
      </c>
      <c r="E139" s="85">
        <f>RANK('Data - Overview'!$D139,'Data - Overview'!$D$137:$D$140)</f>
        <v>2</v>
      </c>
      <c r="F139" s="84">
        <f>INDEX('Data - Knowledge'!$G:$G,MATCH('Data - Overview'!$A139,'Data - Knowledge'!$A:$A,0))</f>
        <v>0.34146339272741671</v>
      </c>
      <c r="G139" s="75">
        <f>INDEX('Data - Knowledge'!$J:$J,MATCH('Data - Overview'!$A139,'Data - Knowledge'!$A:$A,0))</f>
        <v>98.977157561283107</v>
      </c>
      <c r="H139" s="75">
        <f>RANK('Data - Overview'!$G139,'Data - Overview'!$G$137:$G$140)</f>
        <v>2</v>
      </c>
      <c r="I139" s="72">
        <v>3</v>
      </c>
      <c r="J139" s="72" t="str">
        <f>"" &amp;TEXT('Data - Overview'!$C139,"0")&amp;" "</f>
        <v xml:space="preserve">3-4 people </v>
      </c>
      <c r="K139" s="72" t="str">
        <f>"Index: "&amp;TEXT('Data - Overview'!$G139,"0")&amp;""</f>
        <v>Index: 99</v>
      </c>
      <c r="L139" s="72" t="str">
        <f>'Data - Overview'!$J139&amp;CHAR(10)&amp;'Data - Overview'!$K139</f>
        <v>3-4 people 
Index: 99</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7.4228070175438601E-2</v>
      </c>
      <c r="E140" s="115">
        <f>RANK('Data - Overview'!$D140,'Data - Overview'!$D$137:$D$140)</f>
        <v>4</v>
      </c>
      <c r="F140" s="111">
        <f>INDEX('Data - Knowledge'!$G:$G,MATCH('Data - Overview'!$A140,'Data - Knowledge'!$A:$A,0))</f>
        <v>7.9690340646422483E-2</v>
      </c>
      <c r="G140" s="112">
        <f>INDEX('Data - Knowledge'!$J:$J,MATCH('Data - Overview'!$A140,'Data - Knowledge'!$A:$A,0))</f>
        <v>93.14563041558651</v>
      </c>
      <c r="H140" s="112">
        <f>RANK('Data - Overview'!$G140,'Data - Overview'!$G$137:$G$140)</f>
        <v>3</v>
      </c>
      <c r="I140" s="108">
        <v>4</v>
      </c>
      <c r="J140" s="108" t="str">
        <f>"" &amp;TEXT('Data - Overview'!$C140,"0")&amp;" "</f>
        <v xml:space="preserve">5+ people </v>
      </c>
      <c r="K140" s="108" t="str">
        <f>"Index: "&amp;TEXT('Data - Overview'!$G140,"0")&amp;""</f>
        <v>Index: 93</v>
      </c>
      <c r="L140" s="108" t="str">
        <f>'Data - Overview'!$J140&amp;CHAR(10)&amp;'Data - Overview'!$K140</f>
        <v>5+ people 
Index: 93</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0.12438596491228072</v>
      </c>
      <c r="E146" s="63">
        <f>RANK('Data - Overview'!$D146,'Data - Overview'!$D$146:$D$151)</f>
        <v>5</v>
      </c>
      <c r="F146" s="62">
        <f>INDEX('Data - Knowledge'!$G:$G,MATCH('Data - Overview'!$A146,'Data - Knowledge'!$A:$A,0))</f>
        <v>0.16826898387245903</v>
      </c>
      <c r="G146" s="64">
        <f>INDEX('Data - Knowledge'!$J:$J,MATCH('Data - Overview'!$A146,'Data - Knowledge'!$A:$A,0))</f>
        <v>73.920910467112691</v>
      </c>
      <c r="H146" s="64">
        <f>RANK('Data - Overview'!$G146,'Data - Overview'!$G$146:$G$151)</f>
        <v>6</v>
      </c>
      <c r="I146" s="64">
        <f xml:space="preserve"> 'Data - Overview'!$G146 - 100</f>
        <v>-26.079089532887309</v>
      </c>
      <c r="J146" s="61" t="str">
        <f>"" &amp;TEXT('Data - Overview'!$C146,"0")&amp;" "</f>
        <v xml:space="preserve">&lt;20k </v>
      </c>
      <c r="K146" s="61" t="str">
        <f>"Index: "&amp;TEXT('Data - Overview'!$G146,"0")&amp;""</f>
        <v>Index: 74</v>
      </c>
      <c r="L146" s="61" t="str">
        <f>'Data - Overview'!$J146&amp;CHAR(10)&amp;'Data - Overview'!$K146</f>
        <v>&lt;20k 
Index: 74</v>
      </c>
      <c r="M146" s="61">
        <v>1</v>
      </c>
    </row>
    <row r="147" spans="1:13">
      <c r="A147" s="86" t="s">
        <v>186</v>
      </c>
      <c r="B147" s="1" t="str">
        <f>INDEX('Data - Knowledge'!$D:$D,MATCH('Data - Overview'!$A147,'Data - Knowledge'!$A:$A,0))</f>
        <v>£20,000-£40,000</v>
      </c>
      <c r="C147" s="1" t="s">
        <v>187</v>
      </c>
      <c r="D147" s="68">
        <f>INDEX('Data - Knowledge'!$E:$E,MATCH('Data - Overview'!$A147,'Data - Knowledge'!$A:$A,0))</f>
        <v>0.27557309941520464</v>
      </c>
      <c r="E147" s="69">
        <f>RANK('Data - Overview'!$D147,'Data - Overview'!$D$146:$D$151)</f>
        <v>1</v>
      </c>
      <c r="F147" s="68">
        <f>INDEX('Data - Knowledge'!$G:$G,MATCH('Data - Overview'!$A147,'Data - Knowledge'!$A:$A,0))</f>
        <v>0.31505410189013194</v>
      </c>
      <c r="G147" s="70">
        <f>INDEX('Data - Knowledge'!$J:$J,MATCH('Data - Overview'!$A147,'Data - Knowledge'!$A:$A,0))</f>
        <v>87.468500731123498</v>
      </c>
      <c r="H147" s="70">
        <f>RANK('Data - Overview'!$G147,'Data - Overview'!$G$146:$G$151)</f>
        <v>5</v>
      </c>
      <c r="I147" s="70">
        <f xml:space="preserve"> 'Data - Overview'!$G147 - 100</f>
        <v>-12.531499268876502</v>
      </c>
      <c r="J147" s="1" t="str">
        <f>"" &amp;TEXT('Data - Overview'!$C147,"0")&amp;" "</f>
        <v xml:space="preserve">20k - 40k </v>
      </c>
      <c r="K147" s="1" t="str">
        <f>"Index: "&amp;TEXT('Data - Overview'!$G147,"0")&amp;""</f>
        <v>Index: 87</v>
      </c>
      <c r="L147" s="1" t="str">
        <f>'Data - Overview'!$J147&amp;CHAR(10)&amp;'Data - Overview'!$K147</f>
        <v>20k - 40k 
Index: 87</v>
      </c>
      <c r="M147" s="1">
        <v>2</v>
      </c>
    </row>
    <row r="148" spans="1:13">
      <c r="A148" s="56" t="s">
        <v>188</v>
      </c>
      <c r="B148" s="72" t="str">
        <f>INDEX('Data - Knowledge'!$D:$D,MATCH('Data - Overview'!$A148,'Data - Knowledge'!$A:$A,0))</f>
        <v>£40,000-£60,000</v>
      </c>
      <c r="C148" s="72" t="s">
        <v>189</v>
      </c>
      <c r="D148" s="84">
        <f>INDEX('Data - Knowledge'!$E:$E,MATCH('Data - Overview'!$A148,'Data - Knowledge'!$A:$A,0))</f>
        <v>0.21132748538011698</v>
      </c>
      <c r="E148" s="85">
        <f>RANK('Data - Overview'!$D148,'Data - Overview'!$D$146:$D$151)</f>
        <v>2</v>
      </c>
      <c r="F148" s="84">
        <f>INDEX('Data - Knowledge'!$G:$G,MATCH('Data - Overview'!$A148,'Data - Knowledge'!$A:$A,0))</f>
        <v>0.2116378633980108</v>
      </c>
      <c r="G148" s="75">
        <f>INDEX('Data - Knowledge'!$J:$J,MATCH('Data - Overview'!$A148,'Data - Knowledge'!$A:$A,0))</f>
        <v>99.853344759340104</v>
      </c>
      <c r="H148" s="75">
        <f>RANK('Data - Overview'!$G148,'Data - Overview'!$G$146:$G$151)</f>
        <v>4</v>
      </c>
      <c r="I148" s="75">
        <f xml:space="preserve"> 'Data - Overview'!$G148 - 100</f>
        <v>-0.14665524065989644</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0.14641520467836255</v>
      </c>
      <c r="E149" s="69">
        <f>RANK('Data - Overview'!$D149,'Data - Overview'!$D$146:$D$151)</f>
        <v>4</v>
      </c>
      <c r="F149" s="68">
        <f>INDEX('Data - Knowledge'!$G:$G,MATCH('Data - Overview'!$A149,'Data - Knowledge'!$A:$A,0))</f>
        <v>0.13969867519053217</v>
      </c>
      <c r="G149" s="70">
        <f>INDEX('Data - Knowledge'!$J:$J,MATCH('Data - Overview'!$A149,'Data - Knowledge'!$A:$A,0))</f>
        <v>104.80786913595985</v>
      </c>
      <c r="H149" s="70">
        <f>RANK('Data - Overview'!$G149,'Data - Overview'!$G$146:$G$151)</f>
        <v>3</v>
      </c>
      <c r="I149" s="70">
        <f xml:space="preserve"> 'Data - Overview'!$G149 - 100</f>
        <v>4.807869135959848</v>
      </c>
      <c r="J149" s="1" t="str">
        <f>"" &amp;TEXT('Data - Overview'!$C149,"0")&amp;" "</f>
        <v xml:space="preserve">60k - 80k </v>
      </c>
      <c r="K149" s="1" t="str">
        <f>"Index: "&amp;TEXT('Data - Overview'!$G149,"0")&amp;""</f>
        <v>Index: 105</v>
      </c>
      <c r="L149" s="1" t="str">
        <f>'Data - Overview'!$J149&amp;CHAR(10)&amp;'Data - Overview'!$K149</f>
        <v>60k - 80k 
Index: 105</v>
      </c>
      <c r="M149" s="1">
        <v>4</v>
      </c>
    </row>
    <row r="150" spans="1:13">
      <c r="A150" s="56" t="s">
        <v>192</v>
      </c>
      <c r="B150" s="72" t="str">
        <f>INDEX('Data - Knowledge'!$D:$D,MATCH('Data - Overview'!$A150,'Data - Knowledge'!$A:$A,0))</f>
        <v>£80,000-£100,000</v>
      </c>
      <c r="C150" s="72" t="s">
        <v>193</v>
      </c>
      <c r="D150" s="84">
        <f>INDEX('Data - Knowledge'!$E:$E,MATCH('Data - Overview'!$A150,'Data - Knowledge'!$A:$A,0))</f>
        <v>9.3578947368421067E-2</v>
      </c>
      <c r="E150" s="85">
        <f>RANK('Data - Overview'!$D150,'Data - Overview'!$D$146:$D$151)</f>
        <v>6</v>
      </c>
      <c r="F150" s="84">
        <f>INDEX('Data - Knowledge'!$G:$G,MATCH('Data - Overview'!$A150,'Data - Knowledge'!$A:$A,0))</f>
        <v>7.3082163283097121E-2</v>
      </c>
      <c r="G150" s="75">
        <f>INDEX('Data - Knowledge'!$J:$J,MATCH('Data - Overview'!$A150,'Data - Knowledge'!$A:$A,0))</f>
        <v>128.04621971290848</v>
      </c>
      <c r="H150" s="75">
        <f>RANK('Data - Overview'!$G150,'Data - Overview'!$G$146:$G$151)</f>
        <v>2</v>
      </c>
      <c r="I150" s="75">
        <f xml:space="preserve"> 'Data - Overview'!$G150 - 100</f>
        <v>28.046219712908481</v>
      </c>
      <c r="J150" s="72" t="str">
        <f>"" &amp;TEXT('Data - Overview'!$C150,"0")&amp;" "</f>
        <v xml:space="preserve">80k - 100k </v>
      </c>
      <c r="K150" s="72" t="str">
        <f>"Index: "&amp;TEXT('Data - Overview'!$G150,"0")&amp;""</f>
        <v>Index: 128</v>
      </c>
      <c r="L150" s="72" t="str">
        <f>'Data - Overview'!$J150&amp;CHAR(10)&amp;'Data - Overview'!$K150</f>
        <v>80k - 100k 
Index: 128</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0.14834502923976609</v>
      </c>
      <c r="E151" s="115">
        <f>RANK('Data - Overview'!$D151,'Data - Overview'!$D$146:$D$151)</f>
        <v>3</v>
      </c>
      <c r="F151" s="111">
        <f>INDEX('Data - Knowledge'!$G:$G,MATCH('Data - Overview'!$A151,'Data - Knowledge'!$A:$A,0))</f>
        <v>9.2183650556736968E-2</v>
      </c>
      <c r="G151" s="112">
        <f>INDEX('Data - Knowledge'!$J:$J,MATCH('Data - Overview'!$A151,'Data - Knowledge'!$A:$A,0))</f>
        <v>160.92336151133767</v>
      </c>
      <c r="H151" s="112">
        <f>RANK('Data - Overview'!$G151,'Data - Overview'!$G$146:$G$151)</f>
        <v>1</v>
      </c>
      <c r="I151" s="112">
        <f xml:space="preserve"> 'Data - Overview'!$G151 - 100</f>
        <v>60.923361511337674</v>
      </c>
      <c r="J151" s="108" t="str">
        <f>"" &amp;TEXT('Data - Overview'!$C151,"0")&amp;" "</f>
        <v xml:space="preserve">100k+ </v>
      </c>
      <c r="K151" s="108" t="str">
        <f>"Index: "&amp;TEXT('Data - Overview'!$G151,"0")&amp;""</f>
        <v>Index: 161</v>
      </c>
      <c r="L151" s="108" t="str">
        <f>'Data - Overview'!$J151&amp;CHAR(10)&amp;'Data - Overview'!$K151</f>
        <v>100k+ 
Index: 161</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0.27557309941520464</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9F65A-BFE8-4E0E-AB5D-E561EC220A5C}">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171</v>
      </c>
      <c r="K2" s="123">
        <f>'Input Sheet'!B8</f>
        <v>2</v>
      </c>
      <c r="L2" s="123">
        <f>'Input Sheet'!B9</f>
        <v>3</v>
      </c>
      <c r="M2" s="123">
        <f>'Input Sheet'!B10</f>
        <v>0</v>
      </c>
      <c r="N2" s="123">
        <f>'Input Sheet'!B11</f>
        <v>6</v>
      </c>
      <c r="O2" s="123">
        <f>'Input Sheet'!B12</f>
        <v>7</v>
      </c>
      <c r="P2" s="123">
        <f>'Input Sheet'!B13</f>
        <v>0</v>
      </c>
      <c r="Q2" s="123">
        <f>'Input Sheet'!B14</f>
        <v>0</v>
      </c>
      <c r="R2" s="123">
        <f>'Input Sheet'!B15</f>
        <v>0</v>
      </c>
      <c r="S2" s="123">
        <f>'Input Sheet'!B16</f>
        <v>0</v>
      </c>
      <c r="T2" s="123">
        <f>'Input Sheet'!B17</f>
        <v>0</v>
      </c>
      <c r="U2" s="123">
        <f>'Input Sheet'!B18</f>
        <v>0</v>
      </c>
      <c r="V2" s="123">
        <f>'Input Sheet'!B19</f>
        <v>1</v>
      </c>
      <c r="W2" s="123">
        <f>'Input Sheet'!B20</f>
        <v>0</v>
      </c>
      <c r="X2" s="123">
        <f>'Input Sheet'!B21</f>
        <v>1</v>
      </c>
      <c r="Y2" s="123">
        <f>'Input Sheet'!B22</f>
        <v>0</v>
      </c>
      <c r="Z2" s="123">
        <f>'Input Sheet'!B23</f>
        <v>6</v>
      </c>
      <c r="AA2" s="123">
        <f>'Input Sheet'!B24</f>
        <v>8</v>
      </c>
      <c r="AB2" s="123">
        <f>'Input Sheet'!B25</f>
        <v>0</v>
      </c>
      <c r="AC2" s="123">
        <f>'Input Sheet'!B26</f>
        <v>64</v>
      </c>
      <c r="AD2" s="123">
        <f>'Input Sheet'!B27</f>
        <v>19</v>
      </c>
      <c r="AE2" s="123">
        <f>'Input Sheet'!B28</f>
        <v>2</v>
      </c>
      <c r="AF2" s="123">
        <f>'Input Sheet'!B29</f>
        <v>0</v>
      </c>
      <c r="AG2" s="123">
        <f>'Input Sheet'!B30</f>
        <v>2</v>
      </c>
      <c r="AH2" s="123">
        <f>'Input Sheet'!B31</f>
        <v>50</v>
      </c>
      <c r="AI2" s="123">
        <f>'Input Sheet'!B32</f>
        <v>0</v>
      </c>
      <c r="AJ2" s="123">
        <f>'Input Sheet'!B32</f>
        <v>0</v>
      </c>
      <c r="AK2" s="123">
        <f>'Input Sheet'!B32</f>
        <v>0</v>
      </c>
      <c r="AL2" s="123">
        <f>'Input Sheet'!B32</f>
        <v>0</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1.1695906432748537E-2</v>
      </c>
      <c r="L4" s="126">
        <f t="shared" si="0"/>
        <v>1.7543859649122806E-2</v>
      </c>
      <c r="M4" s="126">
        <f t="shared" si="0"/>
        <v>0</v>
      </c>
      <c r="N4" s="126">
        <f t="shared" si="0"/>
        <v>3.5087719298245612E-2</v>
      </c>
      <c r="O4" s="126">
        <f t="shared" si="0"/>
        <v>4.0935672514619881E-2</v>
      </c>
      <c r="P4" s="126">
        <f t="shared" si="0"/>
        <v>0</v>
      </c>
      <c r="Q4" s="126">
        <f t="shared" si="0"/>
        <v>0</v>
      </c>
      <c r="R4" s="126">
        <f t="shared" si="0"/>
        <v>0</v>
      </c>
      <c r="S4" s="126">
        <f t="shared" si="0"/>
        <v>0</v>
      </c>
      <c r="T4" s="126">
        <f t="shared" si="0"/>
        <v>0</v>
      </c>
      <c r="U4" s="126">
        <f t="shared" si="0"/>
        <v>0</v>
      </c>
      <c r="V4" s="126">
        <f t="shared" si="0"/>
        <v>5.8479532163742687E-3</v>
      </c>
      <c r="W4" s="126">
        <f t="shared" si="0"/>
        <v>0</v>
      </c>
      <c r="X4" s="126">
        <f t="shared" si="0"/>
        <v>5.8479532163742687E-3</v>
      </c>
      <c r="Y4" s="126">
        <f t="shared" si="0"/>
        <v>0</v>
      </c>
      <c r="Z4" s="126">
        <f t="shared" si="0"/>
        <v>3.5087719298245612E-2</v>
      </c>
      <c r="AA4" s="126">
        <f t="shared" si="0"/>
        <v>4.6783625730994149E-2</v>
      </c>
      <c r="AB4" s="126">
        <f t="shared" si="0"/>
        <v>0</v>
      </c>
      <c r="AC4" s="126">
        <f t="shared" si="0"/>
        <v>0.3742690058479532</v>
      </c>
      <c r="AD4" s="126">
        <f t="shared" si="0"/>
        <v>0.1111111111111111</v>
      </c>
      <c r="AE4" s="126">
        <f t="shared" si="0"/>
        <v>1.1695906432748537E-2</v>
      </c>
      <c r="AF4" s="126">
        <f t="shared" si="0"/>
        <v>0</v>
      </c>
      <c r="AG4" s="126">
        <f t="shared" si="0"/>
        <v>1.1695906432748537E-2</v>
      </c>
      <c r="AH4" s="126">
        <f t="shared" si="0"/>
        <v>0.29239766081871343</v>
      </c>
      <c r="AI4" s="126">
        <f t="shared" si="0"/>
        <v>0</v>
      </c>
      <c r="AJ4" s="126">
        <f t="shared" si="0"/>
        <v>0</v>
      </c>
      <c r="AK4" s="126">
        <f t="shared" si="0"/>
        <v>0</v>
      </c>
      <c r="AL4" s="126">
        <f t="shared" si="0"/>
        <v>0</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0.12106432748538011</v>
      </c>
      <c r="F9" s="128">
        <f t="shared" ref="F9:F72" si="2">SUMPRODUCT($K$2:$AI$2,$K9:$AI9)</f>
        <v>20.701999999999998</v>
      </c>
      <c r="G9" s="122">
        <f t="shared" ref="G9:G72" si="3">SUMPRODUCT($K$3:$AI$3,$K9:$AI9)/$J$3</f>
        <v>0.13046368991797541</v>
      </c>
      <c r="H9" s="128">
        <f t="shared" ref="H9:H72" si="4">SUMPRODUCT($K$3:$AI$3,$K9:$AI9)</f>
        <v>19754.550999999999</v>
      </c>
      <c r="I9" s="122">
        <f t="shared" ref="I9:I72" si="5">CORREL($K$4:$AI$4,$K9:$AI9)</f>
        <v>-0.3976865701908901</v>
      </c>
      <c r="J9" s="128">
        <f>$E9/$G9*100</f>
        <v>92.795418833772956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6.7251461988304092E-3</v>
      </c>
      <c r="F10" s="128">
        <f t="shared" si="2"/>
        <v>1.1499999999999999</v>
      </c>
      <c r="G10" s="122">
        <f t="shared" si="3"/>
        <v>7.201957495145888E-3</v>
      </c>
      <c r="H10" s="128">
        <f t="shared" si="4"/>
        <v>1090.5060000000001</v>
      </c>
      <c r="I10" s="122">
        <f t="shared" si="5"/>
        <v>-0.13207392175876387</v>
      </c>
      <c r="J10" s="128">
        <f t="shared" ref="J10:J73" si="6">$E10/$G10*100</f>
        <v>93.379420850000173</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1.9719298245614036E-2</v>
      </c>
      <c r="F11" s="128">
        <f t="shared" si="2"/>
        <v>3.3719999999999999</v>
      </c>
      <c r="G11" s="122">
        <f t="shared" si="3"/>
        <v>1.8861443157352491E-2</v>
      </c>
      <c r="H11" s="128">
        <f t="shared" si="4"/>
        <v>2855.9619999999995</v>
      </c>
      <c r="I11" s="122">
        <f t="shared" si="5"/>
        <v>6.9676118243137464E-2</v>
      </c>
      <c r="J11" s="128">
        <f t="shared" si="6"/>
        <v>104.54819433012017</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1.8280701754385963E-2</v>
      </c>
      <c r="F12" s="128">
        <f t="shared" si="2"/>
        <v>3.1259999999999994</v>
      </c>
      <c r="G12" s="122">
        <f t="shared" si="3"/>
        <v>2.0642050482769552E-2</v>
      </c>
      <c r="H12" s="128">
        <f t="shared" si="4"/>
        <v>3125.578</v>
      </c>
      <c r="I12" s="122">
        <f t="shared" si="5"/>
        <v>-0.19672737767830184</v>
      </c>
      <c r="J12" s="128">
        <f t="shared" si="6"/>
        <v>88.560493395001302</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1.8432748538011696E-2</v>
      </c>
      <c r="F13" s="128">
        <f t="shared" si="2"/>
        <v>3.1520000000000001</v>
      </c>
      <c r="G13" s="122">
        <f t="shared" si="3"/>
        <v>1.9491923021041097E-2</v>
      </c>
      <c r="H13" s="128">
        <f t="shared" si="4"/>
        <v>2951.4280000000008</v>
      </c>
      <c r="I13" s="122">
        <f t="shared" si="5"/>
        <v>-0.12317309343709909</v>
      </c>
      <c r="J13" s="128">
        <f t="shared" si="6"/>
        <v>94.566085234966067</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1.8567251461988302E-2</v>
      </c>
      <c r="F14" s="128">
        <f t="shared" si="2"/>
        <v>3.1749999999999998</v>
      </c>
      <c r="G14" s="122">
        <f t="shared" si="3"/>
        <v>1.9947562376996131E-2</v>
      </c>
      <c r="H14" s="128">
        <f t="shared" si="4"/>
        <v>3020.42</v>
      </c>
      <c r="I14" s="122">
        <f t="shared" si="5"/>
        <v>-7.9790272944544965E-2</v>
      </c>
      <c r="J14" s="128">
        <f t="shared" si="6"/>
        <v>93.080302801310566</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4.5263157894736847E-3</v>
      </c>
      <c r="F15" s="128">
        <f t="shared" si="2"/>
        <v>0.77400000000000002</v>
      </c>
      <c r="G15" s="122">
        <f t="shared" si="3"/>
        <v>5.1657200597022817E-3</v>
      </c>
      <c r="H15" s="128">
        <f t="shared" si="4"/>
        <v>782.18300000000011</v>
      </c>
      <c r="I15" s="122">
        <f t="shared" si="5"/>
        <v>-0.16457092456488381</v>
      </c>
      <c r="J15" s="128">
        <f t="shared" si="6"/>
        <v>87.622165683801143</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3.9011695906432747E-2</v>
      </c>
      <c r="F16" s="128">
        <f t="shared" si="2"/>
        <v>6.6710000000000003</v>
      </c>
      <c r="G16" s="122">
        <f t="shared" si="3"/>
        <v>3.9131146891386755E-2</v>
      </c>
      <c r="H16" s="128">
        <f t="shared" si="4"/>
        <v>5925.16</v>
      </c>
      <c r="I16" s="122">
        <f t="shared" si="5"/>
        <v>-3.0538763462829247E-3</v>
      </c>
      <c r="J16" s="128">
        <f t="shared" si="6"/>
        <v>99.694741926973009</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7.8654970760233932E-3</v>
      </c>
      <c r="F17" s="128">
        <f t="shared" si="2"/>
        <v>1.3450000000000002</v>
      </c>
      <c r="G17" s="122">
        <f t="shared" si="3"/>
        <v>9.1208244726518652E-3</v>
      </c>
      <c r="H17" s="128">
        <f t="shared" si="4"/>
        <v>1381.0570000000002</v>
      </c>
      <c r="I17" s="122">
        <f t="shared" si="5"/>
        <v>-0.18557519819509416</v>
      </c>
      <c r="J17" s="128">
        <f t="shared" si="6"/>
        <v>86.236689452883553</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1.3204678362573099E-2</v>
      </c>
      <c r="F18" s="128">
        <f t="shared" si="2"/>
        <v>2.258</v>
      </c>
      <c r="G18" s="122">
        <f t="shared" si="3"/>
        <v>1.4445990569152939E-2</v>
      </c>
      <c r="H18" s="128">
        <f t="shared" si="4"/>
        <v>2187.3829999999998</v>
      </c>
      <c r="I18" s="122">
        <f t="shared" si="5"/>
        <v>-0.29647548524297496</v>
      </c>
      <c r="J18" s="128">
        <f t="shared" si="6"/>
        <v>91.407219874347277</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1.0070175438596493E-2</v>
      </c>
      <c r="F19" s="128">
        <f t="shared" si="2"/>
        <v>1.7220000000000002</v>
      </c>
      <c r="G19" s="122">
        <f t="shared" si="3"/>
        <v>1.1063691238822334E-2</v>
      </c>
      <c r="H19" s="128">
        <f t="shared" si="4"/>
        <v>1675.2420000000002</v>
      </c>
      <c r="I19" s="122">
        <f t="shared" si="5"/>
        <v>-0.33923009241672664</v>
      </c>
      <c r="J19" s="128">
        <f t="shared" si="6"/>
        <v>91.020033198869399</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0.18101169590643276</v>
      </c>
      <c r="F20" s="128">
        <f t="shared" si="2"/>
        <v>30.953000000000003</v>
      </c>
      <c r="G20" s="122">
        <f t="shared" si="3"/>
        <v>0.17653487035887408</v>
      </c>
      <c r="H20" s="128">
        <f t="shared" si="4"/>
        <v>26730.556999999993</v>
      </c>
      <c r="I20" s="122">
        <f t="shared" si="5"/>
        <v>9.5017507959078443E-2</v>
      </c>
      <c r="J20" s="128">
        <f t="shared" si="6"/>
        <v>102.53594405369195</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3.0526315789473684E-3</v>
      </c>
      <c r="F21" s="128">
        <f t="shared" si="2"/>
        <v>0.52200000000000002</v>
      </c>
      <c r="G21" s="122">
        <f t="shared" si="3"/>
        <v>3.0525763119312104E-3</v>
      </c>
      <c r="H21" s="128">
        <f t="shared" si="4"/>
        <v>462.21500000000003</v>
      </c>
      <c r="I21" s="122">
        <f t="shared" si="5"/>
        <v>-4.4558371345367137E-2</v>
      </c>
      <c r="J21" s="128">
        <f t="shared" si="6"/>
        <v>100.00181050399762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2.1695906432748543E-2</v>
      </c>
      <c r="F22" s="128">
        <f t="shared" si="2"/>
        <v>3.7100000000000009</v>
      </c>
      <c r="G22" s="122">
        <f t="shared" si="3"/>
        <v>2.7731029336010248E-2</v>
      </c>
      <c r="H22" s="128">
        <f t="shared" si="4"/>
        <v>4198.9769999999999</v>
      </c>
      <c r="I22" s="122">
        <f t="shared" si="5"/>
        <v>-0.22574011584810752</v>
      </c>
      <c r="J22" s="128">
        <f t="shared" si="6"/>
        <v>78.236931524843286</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9.2286549707602347E-2</v>
      </c>
      <c r="F23" s="128">
        <f t="shared" si="2"/>
        <v>15.781000000000001</v>
      </c>
      <c r="G23" s="122">
        <f t="shared" si="3"/>
        <v>9.0873410030511539E-2</v>
      </c>
      <c r="H23" s="128">
        <f t="shared" si="4"/>
        <v>13759.869999999997</v>
      </c>
      <c r="I23" s="122">
        <f t="shared" si="5"/>
        <v>3.6634502800768791E-2</v>
      </c>
      <c r="J23" s="128">
        <f t="shared" si="6"/>
        <v>101.55506399134393</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2.3298245614035089E-2</v>
      </c>
      <c r="F24" s="128">
        <f t="shared" si="2"/>
        <v>3.984</v>
      </c>
      <c r="G24" s="122">
        <f t="shared" si="3"/>
        <v>2.5329881520030646E-2</v>
      </c>
      <c r="H24" s="128">
        <f t="shared" si="4"/>
        <v>3835.4</v>
      </c>
      <c r="I24" s="122">
        <f t="shared" si="5"/>
        <v>-0.11818502301173912</v>
      </c>
      <c r="J24" s="128">
        <f t="shared" si="6"/>
        <v>91.979291713666498</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1.1187134502923978E-2</v>
      </c>
      <c r="F25" s="128">
        <f t="shared" si="2"/>
        <v>1.9130000000000003</v>
      </c>
      <c r="G25" s="122">
        <f t="shared" si="3"/>
        <v>1.0937154103210979E-2</v>
      </c>
      <c r="H25" s="128">
        <f t="shared" si="4"/>
        <v>1656.0820000000001</v>
      </c>
      <c r="I25" s="122">
        <f t="shared" si="5"/>
        <v>0.18819576423900247</v>
      </c>
      <c r="J25" s="128">
        <f t="shared" si="6"/>
        <v>102.28560736507872</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5.4269005847953217E-3</v>
      </c>
      <c r="F26" s="128">
        <f t="shared" si="2"/>
        <v>0.92800000000000005</v>
      </c>
      <c r="G26" s="122">
        <f t="shared" si="3"/>
        <v>5.067046190017039E-3</v>
      </c>
      <c r="H26" s="128">
        <f t="shared" si="4"/>
        <v>767.24199999999996</v>
      </c>
      <c r="I26" s="122">
        <f t="shared" si="5"/>
        <v>0.26270581666487586</v>
      </c>
      <c r="J26" s="128">
        <f t="shared" si="6"/>
        <v>107.10185739943043</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1.0233918128654969E-3</v>
      </c>
      <c r="F27" s="128">
        <f t="shared" si="2"/>
        <v>0.17499999999999999</v>
      </c>
      <c r="G27" s="122">
        <f t="shared" si="3"/>
        <v>1.0366799191641682E-3</v>
      </c>
      <c r="H27" s="128">
        <f t="shared" si="4"/>
        <v>156.97200000000001</v>
      </c>
      <c r="I27" s="122">
        <f t="shared" si="5"/>
        <v>-6.3797272529819399E-2</v>
      </c>
      <c r="J27" s="128">
        <f t="shared" si="6"/>
        <v>98.71820548917502</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1.3093567251461987E-2</v>
      </c>
      <c r="F28" s="128">
        <f t="shared" si="2"/>
        <v>2.2389999999999999</v>
      </c>
      <c r="G28" s="122">
        <f t="shared" si="3"/>
        <v>1.1492814592716848E-2</v>
      </c>
      <c r="H28" s="128">
        <f t="shared" si="4"/>
        <v>1740.2189999999998</v>
      </c>
      <c r="I28" s="122">
        <f t="shared" si="5"/>
        <v>0.54344446250554046</v>
      </c>
      <c r="J28" s="128">
        <f t="shared" si="6"/>
        <v>113.92829098417334</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9.1520467836257308E-3</v>
      </c>
      <c r="F29" s="128">
        <f t="shared" si="2"/>
        <v>1.5649999999999999</v>
      </c>
      <c r="G29" s="122">
        <f t="shared" si="3"/>
        <v>7.4976422882352149E-3</v>
      </c>
      <c r="H29" s="128">
        <f t="shared" si="4"/>
        <v>1135.2779999999998</v>
      </c>
      <c r="I29" s="122">
        <f t="shared" si="5"/>
        <v>0.77542617761223143</v>
      </c>
      <c r="J29" s="128">
        <f t="shared" si="6"/>
        <v>122.065663201704</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1.1695906432748539E-5</v>
      </c>
      <c r="F30" s="128">
        <f t="shared" si="2"/>
        <v>2E-3</v>
      </c>
      <c r="G30" s="122">
        <f t="shared" si="3"/>
        <v>1.8339959582084035E-5</v>
      </c>
      <c r="H30" s="128">
        <f t="shared" si="4"/>
        <v>2.7770000000000001</v>
      </c>
      <c r="I30" s="122">
        <f t="shared" si="5"/>
        <v>-6.3797272529819385E-2</v>
      </c>
      <c r="J30" s="128">
        <f t="shared" si="6"/>
        <v>63.772803753472019</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1.0333333333333335E-2</v>
      </c>
      <c r="F31" s="128">
        <f t="shared" si="2"/>
        <v>1.7670000000000003</v>
      </c>
      <c r="G31" s="122">
        <f t="shared" si="3"/>
        <v>9.5892033972182957E-3</v>
      </c>
      <c r="H31" s="128">
        <f t="shared" si="4"/>
        <v>1451.9779999999998</v>
      </c>
      <c r="I31" s="122">
        <f t="shared" si="5"/>
        <v>0.33980239378666716</v>
      </c>
      <c r="J31" s="128">
        <f t="shared" si="6"/>
        <v>107.76008084603671</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1.80233918128655E-2</v>
      </c>
      <c r="F32" s="128">
        <f t="shared" si="2"/>
        <v>3.0820000000000003</v>
      </c>
      <c r="G32" s="122">
        <f t="shared" si="3"/>
        <v>1.6192638920075549E-2</v>
      </c>
      <c r="H32" s="128">
        <f t="shared" si="4"/>
        <v>2451.8569999999995</v>
      </c>
      <c r="I32" s="122">
        <f t="shared" si="5"/>
        <v>0.52047370877809562</v>
      </c>
      <c r="J32" s="128">
        <f t="shared" si="6"/>
        <v>111.30608112628381</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8.0467836257309949E-3</v>
      </c>
      <c r="F33" s="128">
        <f t="shared" si="2"/>
        <v>1.3760000000000001</v>
      </c>
      <c r="G33" s="122">
        <f t="shared" si="3"/>
        <v>8.0145755458399942E-3</v>
      </c>
      <c r="H33" s="128">
        <f t="shared" si="4"/>
        <v>1213.5510000000002</v>
      </c>
      <c r="I33" s="122">
        <f t="shared" si="5"/>
        <v>2.1090007447874211E-2</v>
      </c>
      <c r="J33" s="128">
        <f t="shared" si="6"/>
        <v>100.401868816468</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5.2666666666666667E-2</v>
      </c>
      <c r="F34" s="128">
        <f t="shared" si="2"/>
        <v>9.0060000000000002</v>
      </c>
      <c r="G34" s="122">
        <f t="shared" si="3"/>
        <v>5.9421541692533254E-2</v>
      </c>
      <c r="H34" s="128">
        <f t="shared" si="4"/>
        <v>8997.491</v>
      </c>
      <c r="I34" s="122">
        <f t="shared" si="5"/>
        <v>-0.25796168855549584</v>
      </c>
      <c r="J34" s="128">
        <f t="shared" si="6"/>
        <v>88.632279080171713</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1E-3</v>
      </c>
      <c r="F35" s="128">
        <f t="shared" si="2"/>
        <v>0.17100000000000001</v>
      </c>
      <c r="G35" s="122">
        <f t="shared" si="3"/>
        <v>1.0443540398103266E-3</v>
      </c>
      <c r="H35" s="128">
        <f t="shared" si="4"/>
        <v>158.13400000000004</v>
      </c>
      <c r="I35" s="122">
        <f t="shared" si="5"/>
        <v>-9.0159781839662098E-2</v>
      </c>
      <c r="J35" s="128">
        <f t="shared" si="6"/>
        <v>95.752969000973835</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0.17100000000000001</v>
      </c>
      <c r="G36" s="122">
        <f t="shared" si="3"/>
        <v>9.999999999999998E-4</v>
      </c>
      <c r="H36" s="128">
        <f t="shared" si="4"/>
        <v>151.41799999999998</v>
      </c>
      <c r="I36" s="122">
        <f t="shared" si="5"/>
        <v>-9.0159781839662168E-2</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3.8421052631578946E-2</v>
      </c>
      <c r="F37" s="128">
        <f t="shared" si="2"/>
        <v>6.5699999999999994</v>
      </c>
      <c r="G37" s="122">
        <f t="shared" si="3"/>
        <v>4.4775918318826026E-2</v>
      </c>
      <c r="H37" s="128">
        <f t="shared" si="4"/>
        <v>6779.8799999999992</v>
      </c>
      <c r="I37" s="122">
        <f t="shared" si="5"/>
        <v>-0.51102034145588437</v>
      </c>
      <c r="J37" s="128">
        <f t="shared" si="6"/>
        <v>85.807402894570728</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4.357894736842105E-2</v>
      </c>
      <c r="F38" s="128">
        <f t="shared" si="2"/>
        <v>7.4519999999999991</v>
      </c>
      <c r="G38" s="122">
        <f t="shared" si="3"/>
        <v>4.8331539182924078E-2</v>
      </c>
      <c r="H38" s="128">
        <f t="shared" si="4"/>
        <v>7318.2649999999985</v>
      </c>
      <c r="I38" s="122">
        <f t="shared" si="5"/>
        <v>-0.34035005036143906</v>
      </c>
      <c r="J38" s="128">
        <f t="shared" si="6"/>
        <v>90.166686402194784</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2.1111111111111109E-3</v>
      </c>
      <c r="F39" s="128">
        <f t="shared" si="2"/>
        <v>0.36099999999999999</v>
      </c>
      <c r="G39" s="122">
        <f t="shared" si="3"/>
        <v>2.7091362981944023E-3</v>
      </c>
      <c r="H39" s="128">
        <f t="shared" si="4"/>
        <v>410.21200000000005</v>
      </c>
      <c r="I39" s="122">
        <f t="shared" si="5"/>
        <v>-0.25520361450445916</v>
      </c>
      <c r="J39" s="128">
        <f t="shared" si="6"/>
        <v>77.925614614448662</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2.2573099415204678E-3</v>
      </c>
      <c r="F40" s="128">
        <f t="shared" si="2"/>
        <v>0.38600000000000001</v>
      </c>
      <c r="G40" s="122">
        <f t="shared" si="3"/>
        <v>2.9174734839979401E-3</v>
      </c>
      <c r="H40" s="128">
        <f t="shared" si="4"/>
        <v>441.7580000000001</v>
      </c>
      <c r="I40" s="122">
        <f t="shared" si="5"/>
        <v>-0.3599970389307795</v>
      </c>
      <c r="J40" s="128">
        <f t="shared" si="6"/>
        <v>77.372080805587245</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2.9649122807017545E-3</v>
      </c>
      <c r="F41" s="128">
        <f t="shared" si="2"/>
        <v>0.50700000000000001</v>
      </c>
      <c r="G41" s="122">
        <f t="shared" si="3"/>
        <v>3.0268990476693663E-3</v>
      </c>
      <c r="H41" s="128">
        <f t="shared" si="4"/>
        <v>458.32700000000011</v>
      </c>
      <c r="I41" s="122">
        <f t="shared" si="5"/>
        <v>-9.6385462396216176E-2</v>
      </c>
      <c r="J41" s="128">
        <f t="shared" si="6"/>
        <v>97.952136295548414</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5.4736842105263155E-3</v>
      </c>
      <c r="F42" s="128">
        <f t="shared" si="2"/>
        <v>0.93599999999999994</v>
      </c>
      <c r="G42" s="122">
        <f t="shared" si="3"/>
        <v>6.4513135822689511E-3</v>
      </c>
      <c r="H42" s="128">
        <f t="shared" si="4"/>
        <v>976.84500000000003</v>
      </c>
      <c r="I42" s="122">
        <f t="shared" si="5"/>
        <v>-0.34673665894813244</v>
      </c>
      <c r="J42" s="128">
        <f t="shared" si="6"/>
        <v>84.846041673906669</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5.3099415204678367E-3</v>
      </c>
      <c r="F43" s="128">
        <f t="shared" si="2"/>
        <v>0.90800000000000003</v>
      </c>
      <c r="G43" s="122">
        <f t="shared" si="3"/>
        <v>5.7460011359283577E-3</v>
      </c>
      <c r="H43" s="128">
        <f t="shared" si="4"/>
        <v>870.048</v>
      </c>
      <c r="I43" s="122">
        <f t="shared" si="5"/>
        <v>-0.33971955275917326</v>
      </c>
      <c r="J43" s="128">
        <f t="shared" si="6"/>
        <v>92.411076761994607</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0.11675438596491228</v>
      </c>
      <c r="F44" s="128">
        <f t="shared" si="2"/>
        <v>19.965</v>
      </c>
      <c r="G44" s="122">
        <f t="shared" si="3"/>
        <v>0.19053073610799245</v>
      </c>
      <c r="H44" s="128">
        <f t="shared" si="4"/>
        <v>28849.782999999999</v>
      </c>
      <c r="I44" s="122">
        <f t="shared" si="5"/>
        <v>-0.45567607445210151</v>
      </c>
      <c r="J44" s="128">
        <f t="shared" si="6"/>
        <v>61.278504639133978</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0.19639181286549706</v>
      </c>
      <c r="F45" s="128">
        <f t="shared" si="2"/>
        <v>33.582999999999998</v>
      </c>
      <c r="G45" s="122">
        <f t="shared" si="3"/>
        <v>0.21804121702835863</v>
      </c>
      <c r="H45" s="128">
        <f t="shared" si="4"/>
        <v>33015.365000000005</v>
      </c>
      <c r="I45" s="122">
        <f t="shared" si="5"/>
        <v>-0.16455581797521635</v>
      </c>
      <c r="J45" s="128">
        <f t="shared" si="6"/>
        <v>90.070957932671121</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0.30740350877192973</v>
      </c>
      <c r="F46" s="128">
        <f t="shared" si="2"/>
        <v>52.565999999999988</v>
      </c>
      <c r="G46" s="122">
        <f t="shared" si="3"/>
        <v>0.27894050245017105</v>
      </c>
      <c r="H46" s="128">
        <f t="shared" si="4"/>
        <v>42236.612999999998</v>
      </c>
      <c r="I46" s="122">
        <f t="shared" si="5"/>
        <v>0.42711856568006495</v>
      </c>
      <c r="J46" s="128">
        <f t="shared" si="6"/>
        <v>110.20397040650029</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0.3172631578947368</v>
      </c>
      <c r="F47" s="128">
        <f t="shared" si="2"/>
        <v>54.251999999999995</v>
      </c>
      <c r="G47" s="122">
        <f t="shared" si="3"/>
        <v>0.29959698318561867</v>
      </c>
      <c r="H47" s="128">
        <f t="shared" si="4"/>
        <v>45364.376000000004</v>
      </c>
      <c r="I47" s="122">
        <f t="shared" si="5"/>
        <v>0.2519900998361827</v>
      </c>
      <c r="J47" s="128">
        <f t="shared" si="6"/>
        <v>105.89664639519178</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0.40167251461988307</v>
      </c>
      <c r="F48" s="128">
        <f t="shared" si="2"/>
        <v>68.686000000000007</v>
      </c>
      <c r="G48" s="122">
        <f t="shared" si="3"/>
        <v>0.41974617945026349</v>
      </c>
      <c r="H48" s="128">
        <f t="shared" si="4"/>
        <v>63557.126999999993</v>
      </c>
      <c r="I48" s="122">
        <f t="shared" si="5"/>
        <v>-5.0981003918849459E-2</v>
      </c>
      <c r="J48" s="128">
        <f t="shared" si="6"/>
        <v>95.694144291187769</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3.5912280701754382E-2</v>
      </c>
      <c r="F49" s="128">
        <f t="shared" si="2"/>
        <v>6.1409999999999991</v>
      </c>
      <c r="G49" s="122">
        <f t="shared" si="3"/>
        <v>4.0206303081535888E-2</v>
      </c>
      <c r="H49" s="128">
        <f t="shared" si="4"/>
        <v>6087.9580000000014</v>
      </c>
      <c r="I49" s="122">
        <f t="shared" si="5"/>
        <v>-0.14307816640194021</v>
      </c>
      <c r="J49" s="128">
        <f t="shared" si="6"/>
        <v>89.320026834913179</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1.1964912280701756E-2</v>
      </c>
      <c r="F50" s="128">
        <f t="shared" si="2"/>
        <v>2.0460000000000003</v>
      </c>
      <c r="G50" s="122">
        <f t="shared" si="3"/>
        <v>1.4796417863133841E-2</v>
      </c>
      <c r="H50" s="128">
        <f t="shared" si="4"/>
        <v>2240.444</v>
      </c>
      <c r="I50" s="122">
        <f t="shared" si="5"/>
        <v>-0.12653818921058241</v>
      </c>
      <c r="J50" s="128">
        <f t="shared" si="6"/>
        <v>80.863573814801825</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0.21170760233918129</v>
      </c>
      <c r="F51" s="128">
        <f t="shared" si="2"/>
        <v>36.201999999999998</v>
      </c>
      <c r="G51" s="122">
        <f t="shared" si="3"/>
        <v>0.20451532842858841</v>
      </c>
      <c r="H51" s="128">
        <f t="shared" si="4"/>
        <v>30967.302</v>
      </c>
      <c r="I51" s="122">
        <f t="shared" si="5"/>
        <v>8.7326826124511925E-2</v>
      </c>
      <c r="J51" s="128">
        <f t="shared" si="6"/>
        <v>103.51674075770035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0.14516959064327487</v>
      </c>
      <c r="F52" s="128">
        <f t="shared" si="2"/>
        <v>24.824000000000002</v>
      </c>
      <c r="G52" s="122">
        <f t="shared" si="3"/>
        <v>0.16380633081932131</v>
      </c>
      <c r="H52" s="128">
        <f t="shared" si="4"/>
        <v>24803.226999999992</v>
      </c>
      <c r="I52" s="122">
        <f t="shared" si="5"/>
        <v>-0.15632327350654174</v>
      </c>
      <c r="J52" s="128">
        <f t="shared" si="6"/>
        <v>88.62269847396631</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6.8573099415204689E-2</v>
      </c>
      <c r="F53" s="128">
        <f t="shared" si="2"/>
        <v>11.726000000000001</v>
      </c>
      <c r="G53" s="122">
        <f t="shared" si="3"/>
        <v>7.1362182831631649E-2</v>
      </c>
      <c r="H53" s="128">
        <f t="shared" si="4"/>
        <v>10805.519</v>
      </c>
      <c r="I53" s="122">
        <f t="shared" si="5"/>
        <v>-2.5667198991482284E-2</v>
      </c>
      <c r="J53" s="128">
        <f t="shared" si="6"/>
        <v>96.091650639376624</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2.7029239766081872E-2</v>
      </c>
      <c r="F54" s="128">
        <f t="shared" si="2"/>
        <v>4.6219999999999999</v>
      </c>
      <c r="G54" s="122">
        <f t="shared" si="3"/>
        <v>3.4544955025162132E-2</v>
      </c>
      <c r="H54" s="128">
        <f t="shared" si="4"/>
        <v>5230.7280000000001</v>
      </c>
      <c r="I54" s="122">
        <f t="shared" si="5"/>
        <v>-0.25304578102770126</v>
      </c>
      <c r="J54" s="128">
        <f t="shared" si="6"/>
        <v>78.243667552596591</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0.1731111111111111</v>
      </c>
      <c r="F55" s="128">
        <f t="shared" si="2"/>
        <v>29.601999999999997</v>
      </c>
      <c r="G55" s="122">
        <f t="shared" si="3"/>
        <v>0.17390801622000024</v>
      </c>
      <c r="H55" s="128">
        <f t="shared" si="4"/>
        <v>26332.803999999996</v>
      </c>
      <c r="I55" s="122">
        <f t="shared" si="5"/>
        <v>-1.058752721965869E-2</v>
      </c>
      <c r="J55" s="128">
        <f t="shared" si="6"/>
        <v>99.541766316349083</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0.17511695906432748</v>
      </c>
      <c r="F56" s="128">
        <f t="shared" si="2"/>
        <v>29.945</v>
      </c>
      <c r="G56" s="122">
        <f t="shared" si="3"/>
        <v>0.21753300136047227</v>
      </c>
      <c r="H56" s="128">
        <f t="shared" si="4"/>
        <v>32938.411999999989</v>
      </c>
      <c r="I56" s="122">
        <f t="shared" si="5"/>
        <v>-0.3392048045642605</v>
      </c>
      <c r="J56" s="128">
        <f t="shared" si="6"/>
        <v>80.501329898971292</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0.22794736842105268</v>
      </c>
      <c r="F57" s="128">
        <f t="shared" si="2"/>
        <v>38.979000000000006</v>
      </c>
      <c r="G57" s="122">
        <f t="shared" si="3"/>
        <v>0.26363936255927295</v>
      </c>
      <c r="H57" s="128">
        <f t="shared" si="4"/>
        <v>39919.744999999995</v>
      </c>
      <c r="I57" s="122">
        <f t="shared" si="5"/>
        <v>-0.26186352522772771</v>
      </c>
      <c r="J57" s="128">
        <f t="shared" si="6"/>
        <v>86.461811395786626</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0.26278947368421052</v>
      </c>
      <c r="F58" s="128">
        <f t="shared" si="2"/>
        <v>44.936999999999998</v>
      </c>
      <c r="G58" s="122">
        <f t="shared" si="3"/>
        <v>0.30413530095497232</v>
      </c>
      <c r="H58" s="128">
        <f t="shared" si="4"/>
        <v>46051.559000000001</v>
      </c>
      <c r="I58" s="122">
        <f t="shared" si="5"/>
        <v>-0.29397867452868232</v>
      </c>
      <c r="J58" s="128">
        <f t="shared" si="6"/>
        <v>86.405449436176056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9.5947368421052628E-2</v>
      </c>
      <c r="F59" s="128">
        <f t="shared" si="2"/>
        <v>16.407</v>
      </c>
      <c r="G59" s="122">
        <f t="shared" si="3"/>
        <v>0.11783931897132441</v>
      </c>
      <c r="H59" s="128">
        <f t="shared" si="4"/>
        <v>17842.993999999999</v>
      </c>
      <c r="I59" s="122">
        <f t="shared" si="5"/>
        <v>-0.28318542213508285</v>
      </c>
      <c r="J59" s="128">
        <f t="shared" si="6"/>
        <v>81.42220207874837</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7.9368421052631574E-2</v>
      </c>
      <c r="F60" s="128">
        <f t="shared" si="2"/>
        <v>13.571999999999999</v>
      </c>
      <c r="G60" s="122">
        <f t="shared" si="3"/>
        <v>0.10279933033060798</v>
      </c>
      <c r="H60" s="128">
        <f t="shared" si="4"/>
        <v>15565.668999999998</v>
      </c>
      <c r="I60" s="122">
        <f t="shared" si="5"/>
        <v>-0.26668562591344386</v>
      </c>
      <c r="J60" s="128">
        <f t="shared" si="6"/>
        <v>77.207138215179626</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6.1239766081871351E-2</v>
      </c>
      <c r="F61" s="128">
        <f t="shared" si="2"/>
        <v>10.472000000000001</v>
      </c>
      <c r="G61" s="122">
        <f t="shared" si="3"/>
        <v>8.6698034579772557E-2</v>
      </c>
      <c r="H61" s="128">
        <f t="shared" si="4"/>
        <v>13127.643</v>
      </c>
      <c r="I61" s="122">
        <f t="shared" si="5"/>
        <v>-0.45605546674519293</v>
      </c>
      <c r="J61" s="128">
        <f t="shared" si="6"/>
        <v>70.635702849207547</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4.0269005847953211E-2</v>
      </c>
      <c r="F62" s="128">
        <f t="shared" si="2"/>
        <v>6.8859999999999992</v>
      </c>
      <c r="G62" s="122">
        <f t="shared" si="3"/>
        <v>5.9826843572098436E-2</v>
      </c>
      <c r="H62" s="128">
        <f t="shared" si="4"/>
        <v>9058.8610000000008</v>
      </c>
      <c r="I62" s="122">
        <f t="shared" si="5"/>
        <v>-0.43218145574387656</v>
      </c>
      <c r="J62" s="128">
        <f t="shared" si="6"/>
        <v>67.309260264456853</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7.8362573099415217E-2</v>
      </c>
      <c r="F63" s="128">
        <f t="shared" si="2"/>
        <v>13.400000000000002</v>
      </c>
      <c r="G63" s="122">
        <f t="shared" si="3"/>
        <v>0.10331892509477078</v>
      </c>
      <c r="H63" s="128">
        <f t="shared" si="4"/>
        <v>15644.345000000001</v>
      </c>
      <c r="I63" s="122">
        <f t="shared" si="5"/>
        <v>-0.31527896278231776</v>
      </c>
      <c r="J63" s="128">
        <f t="shared" si="6"/>
        <v>75.845323620562269</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0.13904093567251463</v>
      </c>
      <c r="F64" s="128">
        <f t="shared" si="2"/>
        <v>23.776000000000003</v>
      </c>
      <c r="G64" s="122">
        <f t="shared" si="3"/>
        <v>0.1630484684779881</v>
      </c>
      <c r="H64" s="128">
        <f t="shared" si="4"/>
        <v>24688.473000000002</v>
      </c>
      <c r="I64" s="122">
        <f t="shared" si="5"/>
        <v>-0.45294532227465845</v>
      </c>
      <c r="J64" s="128">
        <f t="shared" si="6"/>
        <v>85.275830537031666</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0.2033216374269006</v>
      </c>
      <c r="F65" s="128">
        <f t="shared" si="2"/>
        <v>34.768000000000001</v>
      </c>
      <c r="G65" s="122">
        <f t="shared" si="3"/>
        <v>0.2385151699269572</v>
      </c>
      <c r="H65" s="128">
        <f t="shared" si="4"/>
        <v>36115.490000000005</v>
      </c>
      <c r="I65" s="122">
        <f t="shared" si="5"/>
        <v>-0.35024977591804407</v>
      </c>
      <c r="J65" s="128">
        <f t="shared" si="6"/>
        <v>85.244740403373825</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6.5257309941520486E-2</v>
      </c>
      <c r="F66" s="128">
        <f t="shared" si="2"/>
        <v>11.159000000000002</v>
      </c>
      <c r="G66" s="122">
        <f t="shared" si="3"/>
        <v>8.6933284021714755E-2</v>
      </c>
      <c r="H66" s="128">
        <f t="shared" si="4"/>
        <v>13163.264000000005</v>
      </c>
      <c r="I66" s="122">
        <f t="shared" si="5"/>
        <v>-0.48242088053782994</v>
      </c>
      <c r="J66" s="128">
        <f t="shared" si="6"/>
        <v>75.065966592519501</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6.2140350877192989E-2</v>
      </c>
      <c r="F67" s="128">
        <f t="shared" si="2"/>
        <v>10.626000000000001</v>
      </c>
      <c r="G67" s="122">
        <f t="shared" si="3"/>
        <v>8.5643120368780468E-2</v>
      </c>
      <c r="H67" s="128">
        <f t="shared" si="4"/>
        <v>12967.91</v>
      </c>
      <c r="I67" s="122">
        <f t="shared" si="5"/>
        <v>-0.37657025504459135</v>
      </c>
      <c r="J67" s="128">
        <f t="shared" si="6"/>
        <v>72.557317633472223</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0.10846783625730995</v>
      </c>
      <c r="F68" s="128">
        <f t="shared" si="2"/>
        <v>18.548000000000002</v>
      </c>
      <c r="G68" s="122">
        <f t="shared" si="3"/>
        <v>0.13351336697090171</v>
      </c>
      <c r="H68" s="128">
        <f t="shared" si="4"/>
        <v>20216.326999999997</v>
      </c>
      <c r="I68" s="122">
        <f t="shared" si="5"/>
        <v>-0.25181928272905557</v>
      </c>
      <c r="J68" s="128">
        <f t="shared" si="6"/>
        <v>81.241181102825266</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0.11448538011695905</v>
      </c>
      <c r="F69" s="128">
        <f t="shared" si="2"/>
        <v>19.576999999999998</v>
      </c>
      <c r="G69" s="122">
        <f t="shared" si="3"/>
        <v>0.13635804858074999</v>
      </c>
      <c r="H69" s="128">
        <f t="shared" si="4"/>
        <v>20647.063000000002</v>
      </c>
      <c r="I69" s="122">
        <f t="shared" si="5"/>
        <v>-0.2282194912461433</v>
      </c>
      <c r="J69" s="128">
        <f t="shared" si="6"/>
        <v>83.959385829111412</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5.0438596491228067E-2</v>
      </c>
      <c r="F70" s="128">
        <f t="shared" si="2"/>
        <v>8.625</v>
      </c>
      <c r="G70" s="122">
        <f t="shared" si="3"/>
        <v>5.8459846253417685E-2</v>
      </c>
      <c r="H70" s="128">
        <f t="shared" si="4"/>
        <v>8851.8729999999996</v>
      </c>
      <c r="I70" s="122">
        <f t="shared" si="5"/>
        <v>-0.16328496362597203</v>
      </c>
      <c r="J70" s="128">
        <f t="shared" si="6"/>
        <v>86.279044034056668</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4.1672514619883035E-2</v>
      </c>
      <c r="F71" s="128">
        <f t="shared" si="2"/>
        <v>7.1259999999999994</v>
      </c>
      <c r="G71" s="122">
        <f t="shared" si="3"/>
        <v>4.6186285646356427E-2</v>
      </c>
      <c r="H71" s="128">
        <f t="shared" si="4"/>
        <v>6993.4349999999977</v>
      </c>
      <c r="I71" s="122">
        <f t="shared" si="5"/>
        <v>-0.16411928171663501</v>
      </c>
      <c r="J71" s="128">
        <f t="shared" si="6"/>
        <v>90.22703176212336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2.9292397660818717E-2</v>
      </c>
      <c r="F72" s="128">
        <f t="shared" si="2"/>
        <v>5.0090000000000003</v>
      </c>
      <c r="G72" s="122">
        <f t="shared" si="3"/>
        <v>3.345690076477037E-2</v>
      </c>
      <c r="H72" s="128">
        <f t="shared" si="4"/>
        <v>5065.9769999999999</v>
      </c>
      <c r="I72" s="122">
        <f t="shared" si="5"/>
        <v>-0.17169825098329194</v>
      </c>
      <c r="J72" s="128">
        <f t="shared" si="6"/>
        <v>87.552633361853964</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2.928654970760234E-2</v>
      </c>
      <c r="F73" s="128">
        <f t="shared" ref="F73:F136" si="8">SUMPRODUCT($K$2:$AI$2,$K73:$AI73)</f>
        <v>5.008</v>
      </c>
      <c r="G73" s="122">
        <f t="shared" ref="G73:G136" si="9">SUMPRODUCT($K$3:$AI$3,$K73:$AI73)/$J$3</f>
        <v>3.2252149678373768E-2</v>
      </c>
      <c r="H73" s="128">
        <f t="shared" ref="H73:H136" si="10">SUMPRODUCT($K$3:$AI$3,$K73:$AI73)</f>
        <v>4883.5559999999996</v>
      </c>
      <c r="I73" s="122">
        <f t="shared" ref="I73:I136" si="11">CORREL($K$4:$AI$4,$K73:$AI73)</f>
        <v>-0.15573913417944033</v>
      </c>
      <c r="J73" s="128">
        <f t="shared" si="6"/>
        <v>90.804954087262075</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1.2093567251461988E-2</v>
      </c>
      <c r="F74" s="128">
        <f t="shared" si="8"/>
        <v>2.0680000000000001</v>
      </c>
      <c r="G74" s="122">
        <f t="shared" si="9"/>
        <v>1.5540827378515107E-2</v>
      </c>
      <c r="H74" s="128">
        <f t="shared" si="10"/>
        <v>2353.1610000000005</v>
      </c>
      <c r="I74" s="122">
        <f t="shared" si="11"/>
        <v>-0.38169105537729953</v>
      </c>
      <c r="J74" s="128">
        <f t="shared" ref="J74:J137" si="12">$E74/$G74*100</f>
        <v>77.818039908101099</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4.3573099415204673E-2</v>
      </c>
      <c r="F75" s="128">
        <f t="shared" si="8"/>
        <v>7.4509999999999996</v>
      </c>
      <c r="G75" s="122">
        <f t="shared" si="9"/>
        <v>5.614545166360671E-2</v>
      </c>
      <c r="H75" s="128">
        <f t="shared" si="10"/>
        <v>8501.4320000000007</v>
      </c>
      <c r="I75" s="122">
        <f t="shared" si="11"/>
        <v>-0.32933749882489893</v>
      </c>
      <c r="J75" s="128">
        <f t="shared" si="12"/>
        <v>77.607532086964412</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7.1520467836257316E-3</v>
      </c>
      <c r="F76" s="128">
        <f t="shared" si="8"/>
        <v>1.2230000000000001</v>
      </c>
      <c r="G76" s="122">
        <f t="shared" si="9"/>
        <v>9.9364012204625606E-3</v>
      </c>
      <c r="H76" s="128">
        <f t="shared" si="10"/>
        <v>1504.55</v>
      </c>
      <c r="I76" s="122">
        <f t="shared" si="11"/>
        <v>-0.46378858110186089</v>
      </c>
      <c r="J76" s="128">
        <f t="shared" si="12"/>
        <v>71.978240662194082</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4.3409356725146196E-2</v>
      </c>
      <c r="F77" s="128">
        <f t="shared" si="8"/>
        <v>7.423</v>
      </c>
      <c r="G77" s="122">
        <f t="shared" si="9"/>
        <v>5.4027539658428977E-2</v>
      </c>
      <c r="H77" s="128">
        <f t="shared" si="10"/>
        <v>8180.7419999999993</v>
      </c>
      <c r="I77" s="122">
        <f t="shared" si="11"/>
        <v>-0.21256848575455461</v>
      </c>
      <c r="J77" s="128">
        <f t="shared" si="12"/>
        <v>80.346721319510962</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2.8824561403508774E-2</v>
      </c>
      <c r="F78" s="128">
        <f t="shared" si="8"/>
        <v>4.9290000000000003</v>
      </c>
      <c r="G78" s="122">
        <f t="shared" si="9"/>
        <v>3.7934168989155852E-2</v>
      </c>
      <c r="H78" s="128">
        <f t="shared" si="10"/>
        <v>5743.9160000000011</v>
      </c>
      <c r="I78" s="122">
        <f t="shared" si="11"/>
        <v>-0.2893290786461909</v>
      </c>
      <c r="J78" s="128">
        <f t="shared" si="12"/>
        <v>75.985746285225815</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6.958479532163743E-2</v>
      </c>
      <c r="F79" s="128">
        <f t="shared" si="8"/>
        <v>11.899000000000001</v>
      </c>
      <c r="G79" s="122">
        <f t="shared" si="9"/>
        <v>8.5584395514403833E-2</v>
      </c>
      <c r="H79" s="128">
        <f t="shared" si="10"/>
        <v>12959.018</v>
      </c>
      <c r="I79" s="122">
        <f t="shared" si="11"/>
        <v>-0.42900617887755121</v>
      </c>
      <c r="J79" s="128">
        <f t="shared" si="12"/>
        <v>81.305470352859274</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5.2163742690058482E-2</v>
      </c>
      <c r="F80" s="128">
        <f t="shared" si="8"/>
        <v>8.92</v>
      </c>
      <c r="G80" s="122">
        <f t="shared" si="9"/>
        <v>7.860336287627627E-2</v>
      </c>
      <c r="H80" s="128">
        <f t="shared" si="10"/>
        <v>11901.964</v>
      </c>
      <c r="I80" s="122">
        <f t="shared" si="11"/>
        <v>-0.4126501018023353</v>
      </c>
      <c r="J80" s="128">
        <f t="shared" si="12"/>
        <v>66.363245516817855</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0.29205263157894745</v>
      </c>
      <c r="F81" s="128">
        <f t="shared" si="8"/>
        <v>49.941000000000017</v>
      </c>
      <c r="G81" s="122">
        <f t="shared" si="9"/>
        <v>0.37014716216037724</v>
      </c>
      <c r="H81" s="128">
        <f t="shared" si="10"/>
        <v>56046.942999999999</v>
      </c>
      <c r="I81" s="122">
        <f t="shared" si="11"/>
        <v>-0.4799602453216657</v>
      </c>
      <c r="J81" s="128">
        <f t="shared" si="12"/>
        <v>78.901761632960188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0.15609941520467835</v>
      </c>
      <c r="F82" s="128">
        <f t="shared" si="8"/>
        <v>26.692999999999998</v>
      </c>
      <c r="G82" s="122">
        <f t="shared" si="9"/>
        <v>0.23334947628419345</v>
      </c>
      <c r="H82" s="128">
        <f t="shared" si="10"/>
        <v>35333.311000000002</v>
      </c>
      <c r="I82" s="122">
        <f t="shared" si="11"/>
        <v>-0.51211868546264427</v>
      </c>
      <c r="J82" s="128">
        <f t="shared" si="12"/>
        <v>66.895121296336995</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8.828070175438596E-2</v>
      </c>
      <c r="F83" s="128">
        <f t="shared" si="8"/>
        <v>15.096</v>
      </c>
      <c r="G83" s="122">
        <f t="shared" si="9"/>
        <v>0.13619121240539428</v>
      </c>
      <c r="H83" s="128">
        <f t="shared" si="10"/>
        <v>20621.800999999992</v>
      </c>
      <c r="I83" s="122">
        <f t="shared" si="11"/>
        <v>-0.42796874963608034</v>
      </c>
      <c r="J83" s="128">
        <f t="shared" si="12"/>
        <v>64.821143886732386</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1.9333333333333331E-2</v>
      </c>
      <c r="F84" s="128">
        <f t="shared" si="8"/>
        <v>3.3059999999999996</v>
      </c>
      <c r="G84" s="122">
        <f t="shared" si="9"/>
        <v>3.100067363193279E-2</v>
      </c>
      <c r="H84" s="128">
        <f t="shared" si="10"/>
        <v>4694.0599999999995</v>
      </c>
      <c r="I84" s="122">
        <f t="shared" si="11"/>
        <v>-0.35430572390099146</v>
      </c>
      <c r="J84" s="128">
        <f t="shared" si="12"/>
        <v>62.364236219108129</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0.10573684210526316</v>
      </c>
      <c r="F85" s="128">
        <f t="shared" si="8"/>
        <v>18.081</v>
      </c>
      <c r="G85" s="122">
        <f t="shared" si="9"/>
        <v>0.13392666657861022</v>
      </c>
      <c r="H85" s="128">
        <f t="shared" si="10"/>
        <v>20278.907999999999</v>
      </c>
      <c r="I85" s="122">
        <f t="shared" si="11"/>
        <v>-0.44293230168283937</v>
      </c>
      <c r="J85" s="128">
        <f t="shared" si="12"/>
        <v>78.95129835341595</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0.23701169590643273</v>
      </c>
      <c r="F86" s="128">
        <f t="shared" si="8"/>
        <v>40.528999999999996</v>
      </c>
      <c r="G86" s="122">
        <f t="shared" si="9"/>
        <v>0.30027916099803198</v>
      </c>
      <c r="H86" s="128">
        <f t="shared" si="10"/>
        <v>45467.670000000006</v>
      </c>
      <c r="I86" s="122">
        <f t="shared" si="11"/>
        <v>-0.39425109031714245</v>
      </c>
      <c r="J86" s="128">
        <f t="shared" si="12"/>
        <v>78.930450957263105</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0.32909356725146205</v>
      </c>
      <c r="F87" s="128">
        <f t="shared" si="8"/>
        <v>56.275000000000006</v>
      </c>
      <c r="G87" s="122">
        <f t="shared" si="9"/>
        <v>0.38837125705002062</v>
      </c>
      <c r="H87" s="128">
        <f t="shared" si="10"/>
        <v>58806.399000000019</v>
      </c>
      <c r="I87" s="122">
        <f t="shared" si="11"/>
        <v>-0.37929854256176665</v>
      </c>
      <c r="J87" s="128">
        <f t="shared" si="12"/>
        <v>84.736849413414788</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0.34083040935672515</v>
      </c>
      <c r="F88" s="128">
        <f t="shared" si="8"/>
        <v>58.281999999999996</v>
      </c>
      <c r="G88" s="122">
        <f t="shared" si="9"/>
        <v>0.40960850757505707</v>
      </c>
      <c r="H88" s="128">
        <f t="shared" si="10"/>
        <v>62022.100999999988</v>
      </c>
      <c r="I88" s="122">
        <f t="shared" si="11"/>
        <v>-0.50933620200575369</v>
      </c>
      <c r="J88" s="128">
        <f t="shared" si="12"/>
        <v>83.208820874959741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4.1111111111111114E-3</v>
      </c>
      <c r="F89" s="128">
        <f t="shared" si="8"/>
        <v>0.70300000000000007</v>
      </c>
      <c r="G89" s="122">
        <f t="shared" si="9"/>
        <v>3.9851404720706914E-3</v>
      </c>
      <c r="H89" s="128">
        <f t="shared" si="10"/>
        <v>603.42199999999991</v>
      </c>
      <c r="I89" s="122">
        <f t="shared" si="11"/>
        <v>0.17998821278499122</v>
      </c>
      <c r="J89" s="128">
        <f t="shared" si="12"/>
        <v>103.16100875046357</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2.4251461988304093E-2</v>
      </c>
      <c r="F90" s="128">
        <f t="shared" si="8"/>
        <v>4.1470000000000002</v>
      </c>
      <c r="G90" s="122">
        <f t="shared" si="9"/>
        <v>2.3528635961378438E-2</v>
      </c>
      <c r="H90" s="128">
        <f t="shared" si="10"/>
        <v>3562.6590000000001</v>
      </c>
      <c r="I90" s="122">
        <f t="shared" si="11"/>
        <v>0.1923921516434863</v>
      </c>
      <c r="J90" s="128">
        <f t="shared" si="12"/>
        <v>103.07211190700623</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2.4152046783625737E-2</v>
      </c>
      <c r="F91" s="128">
        <f t="shared" si="8"/>
        <v>4.1300000000000008</v>
      </c>
      <c r="G91" s="122">
        <f t="shared" si="9"/>
        <v>2.4751376982921451E-2</v>
      </c>
      <c r="H91" s="128">
        <f t="shared" si="10"/>
        <v>3747.8040000000001</v>
      </c>
      <c r="I91" s="122">
        <f t="shared" si="11"/>
        <v>-5.7319703276113104E-2</v>
      </c>
      <c r="J91" s="128">
        <f t="shared" si="12"/>
        <v>97.57859855752973</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1.2374269005847954E-2</v>
      </c>
      <c r="F92" s="128">
        <f t="shared" si="8"/>
        <v>2.1160000000000001</v>
      </c>
      <c r="G92" s="122">
        <f t="shared" si="9"/>
        <v>1.2989499266929957E-2</v>
      </c>
      <c r="H92" s="128">
        <f t="shared" si="10"/>
        <v>1966.8440000000003</v>
      </c>
      <c r="I92" s="122">
        <f t="shared" si="11"/>
        <v>-0.13685059015174872</v>
      </c>
      <c r="J92" s="128">
        <f t="shared" si="12"/>
        <v>95.263633736457251</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0.93549122807017537</v>
      </c>
      <c r="F93" s="128">
        <f t="shared" si="8"/>
        <v>159.96899999999999</v>
      </c>
      <c r="G93" s="122">
        <f t="shared" si="9"/>
        <v>0.93519087558942804</v>
      </c>
      <c r="H93" s="128">
        <f t="shared" si="10"/>
        <v>141604.73200000002</v>
      </c>
      <c r="I93" s="122">
        <f t="shared" si="11"/>
        <v>-8.6229458164393882E-3</v>
      </c>
      <c r="J93" s="128">
        <f t="shared" si="12"/>
        <v>100.03211670350805</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0.95224561403508778</v>
      </c>
      <c r="F94" s="128">
        <f t="shared" si="8"/>
        <v>162.834</v>
      </c>
      <c r="G94" s="122">
        <f t="shared" si="9"/>
        <v>0.95288240499808485</v>
      </c>
      <c r="H94" s="128">
        <f t="shared" si="10"/>
        <v>144283.54800000001</v>
      </c>
      <c r="I94" s="122">
        <f t="shared" si="11"/>
        <v>-4.8472834264322244E-2</v>
      </c>
      <c r="J94" s="128">
        <f t="shared" si="12"/>
        <v>99.933172135443272</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1.5947368421052634E-2</v>
      </c>
      <c r="F95" s="128">
        <f t="shared" si="8"/>
        <v>2.7270000000000003</v>
      </c>
      <c r="G95" s="122">
        <f t="shared" si="9"/>
        <v>1.5396161618829996E-2</v>
      </c>
      <c r="H95" s="128">
        <f t="shared" si="10"/>
        <v>2331.2560000000003</v>
      </c>
      <c r="I95" s="122">
        <f t="shared" si="11"/>
        <v>0.11215946807874373</v>
      </c>
      <c r="J95" s="128">
        <f t="shared" si="12"/>
        <v>103.58015728770016</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1.430409356725146E-2</v>
      </c>
      <c r="F96" s="128">
        <f t="shared" si="8"/>
        <v>2.4459999999999997</v>
      </c>
      <c r="G96" s="122">
        <f t="shared" si="9"/>
        <v>1.4301496519568347E-2</v>
      </c>
      <c r="H96" s="128">
        <f t="shared" si="10"/>
        <v>2165.5039999999999</v>
      </c>
      <c r="I96" s="122">
        <f t="shared" si="11"/>
        <v>-1.7529106802200243E-2</v>
      </c>
      <c r="J96" s="128">
        <f t="shared" si="12"/>
        <v>100.01815927221014</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1.2251461988304095E-2</v>
      </c>
      <c r="F97" s="128">
        <f t="shared" si="8"/>
        <v>2.0950000000000002</v>
      </c>
      <c r="G97" s="122">
        <f t="shared" si="9"/>
        <v>1.1988845447701065E-2</v>
      </c>
      <c r="H97" s="128">
        <f t="shared" si="10"/>
        <v>1815.327</v>
      </c>
      <c r="I97" s="122">
        <f t="shared" si="11"/>
        <v>5.7541247561353946E-2</v>
      </c>
      <c r="J97" s="128">
        <f t="shared" si="12"/>
        <v>102.19050734909081</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3.8713450292397664E-3</v>
      </c>
      <c r="F98" s="128">
        <f t="shared" si="8"/>
        <v>0.66200000000000003</v>
      </c>
      <c r="G98" s="122">
        <f t="shared" si="9"/>
        <v>3.9721235256046181E-3</v>
      </c>
      <c r="H98" s="128">
        <f t="shared" si="10"/>
        <v>601.45100000000002</v>
      </c>
      <c r="I98" s="122">
        <f t="shared" si="11"/>
        <v>-5.4386244089502454E-2</v>
      </c>
      <c r="J98" s="128">
        <f t="shared" si="12"/>
        <v>97.462855932973241</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1.6257309941520469E-3</v>
      </c>
      <c r="F99" s="128">
        <f t="shared" si="8"/>
        <v>0.27800000000000002</v>
      </c>
      <c r="G99" s="122">
        <f t="shared" si="9"/>
        <v>1.8095999154657968E-3</v>
      </c>
      <c r="H99" s="128">
        <f t="shared" si="10"/>
        <v>274.00600000000003</v>
      </c>
      <c r="I99" s="122">
        <f t="shared" si="11"/>
        <v>-0.47909770215787928</v>
      </c>
      <c r="J99" s="128">
        <f t="shared" si="12"/>
        <v>89.839250115878713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0.9649005847953217</v>
      </c>
      <c r="F100" s="128">
        <f t="shared" si="8"/>
        <v>164.99800000000002</v>
      </c>
      <c r="G100" s="122">
        <f t="shared" si="9"/>
        <v>0.96669773078497934</v>
      </c>
      <c r="H100" s="128">
        <f t="shared" si="10"/>
        <v>146375.43700000001</v>
      </c>
      <c r="I100" s="122">
        <f t="shared" si="11"/>
        <v>-0.27327304954354542</v>
      </c>
      <c r="J100" s="128">
        <f t="shared" si="12"/>
        <v>99.814094320031316</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2.5777777777777781E-2</v>
      </c>
      <c r="F101" s="128">
        <f t="shared" si="8"/>
        <v>4.4080000000000004</v>
      </c>
      <c r="G101" s="122">
        <f t="shared" si="9"/>
        <v>2.4247163481224163E-2</v>
      </c>
      <c r="H101" s="128">
        <f t="shared" si="10"/>
        <v>3671.4570000000003</v>
      </c>
      <c r="I101" s="122">
        <f t="shared" si="11"/>
        <v>0.27191999775605702</v>
      </c>
      <c r="J101" s="128">
        <f t="shared" si="12"/>
        <v>106.31254991017343</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6.2222222222222227E-3</v>
      </c>
      <c r="F102" s="128">
        <f t="shared" si="8"/>
        <v>1.0640000000000001</v>
      </c>
      <c r="G102" s="122">
        <f t="shared" si="9"/>
        <v>5.876381936097427E-3</v>
      </c>
      <c r="H102" s="128">
        <f t="shared" si="10"/>
        <v>889.79000000000019</v>
      </c>
      <c r="I102" s="122">
        <f t="shared" si="11"/>
        <v>0.25334032629143222</v>
      </c>
      <c r="J102" s="128">
        <f t="shared" si="12"/>
        <v>105.88525881887236</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1.8947368421052633E-3</v>
      </c>
      <c r="F103" s="128">
        <f t="shared" si="8"/>
        <v>0.32400000000000001</v>
      </c>
      <c r="G103" s="122">
        <f t="shared" si="9"/>
        <v>1.8053401841260619E-3</v>
      </c>
      <c r="H103" s="128">
        <f t="shared" si="10"/>
        <v>273.36100000000005</v>
      </c>
      <c r="I103" s="122">
        <f t="shared" si="11"/>
        <v>0.10461100776054696</v>
      </c>
      <c r="J103" s="128">
        <f t="shared" si="12"/>
        <v>104.95179018144312</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0.17100000000000001</v>
      </c>
      <c r="G104" s="122">
        <f t="shared" si="9"/>
        <v>1.0003764413742092E-3</v>
      </c>
      <c r="H104" s="128">
        <f t="shared" si="10"/>
        <v>151.47499999999999</v>
      </c>
      <c r="I104" s="122">
        <f t="shared" si="11"/>
        <v>-9.0159781839662098E-2</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0.1550058479532164</v>
      </c>
      <c r="F107" s="128">
        <f t="shared" si="8"/>
        <v>26.506000000000004</v>
      </c>
      <c r="G107" s="122">
        <f t="shared" si="9"/>
        <v>0.1726624641720271</v>
      </c>
      <c r="H107" s="128">
        <f t="shared" si="10"/>
        <v>26144.204999999998</v>
      </c>
      <c r="I107" s="122">
        <f t="shared" si="11"/>
        <v>-0.40702051302226366</v>
      </c>
      <c r="J107" s="128">
        <f t="shared" si="12"/>
        <v>89.773911600601821</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0.13224561403508775</v>
      </c>
      <c r="F108" s="128">
        <f t="shared" si="8"/>
        <v>22.614000000000004</v>
      </c>
      <c r="G108" s="122">
        <f t="shared" si="9"/>
        <v>0.14815356826797341</v>
      </c>
      <c r="H108" s="128">
        <f t="shared" si="10"/>
        <v>22433.116999999998</v>
      </c>
      <c r="I108" s="122">
        <f t="shared" si="11"/>
        <v>-0.43968460310757312</v>
      </c>
      <c r="J108" s="128">
        <f t="shared" si="12"/>
        <v>89.262523732056138</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0.13364912280701757</v>
      </c>
      <c r="F109" s="128">
        <f t="shared" si="8"/>
        <v>22.854000000000006</v>
      </c>
      <c r="G109" s="122">
        <f t="shared" si="9"/>
        <v>0.14999097861548827</v>
      </c>
      <c r="H109" s="128">
        <f t="shared" si="10"/>
        <v>22711.334000000003</v>
      </c>
      <c r="I109" s="122">
        <f t="shared" si="11"/>
        <v>-0.34767910784645734</v>
      </c>
      <c r="J109" s="128">
        <f t="shared" si="12"/>
        <v>89.10477419421062</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9.2362573099415202E-2</v>
      </c>
      <c r="F110" s="128">
        <f t="shared" si="8"/>
        <v>15.794</v>
      </c>
      <c r="G110" s="122">
        <f t="shared" si="9"/>
        <v>0.10072059464528656</v>
      </c>
      <c r="H110" s="128">
        <f t="shared" si="10"/>
        <v>15250.911</v>
      </c>
      <c r="I110" s="122">
        <f t="shared" si="11"/>
        <v>-0.32870310798800528</v>
      </c>
      <c r="J110" s="128">
        <f t="shared" si="12"/>
        <v>91.70177501899559</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0.20315789473684212</v>
      </c>
      <c r="F111" s="128">
        <f t="shared" si="8"/>
        <v>34.74</v>
      </c>
      <c r="G111" s="122">
        <f t="shared" si="9"/>
        <v>0.21536804078775315</v>
      </c>
      <c r="H111" s="128">
        <f t="shared" si="10"/>
        <v>32610.598000000005</v>
      </c>
      <c r="I111" s="122">
        <f t="shared" si="11"/>
        <v>-0.45183813453245292</v>
      </c>
      <c r="J111" s="128">
        <f t="shared" si="12"/>
        <v>94.330567336616014</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0.12500000000000003</v>
      </c>
      <c r="F112" s="128">
        <f t="shared" si="8"/>
        <v>21.375000000000004</v>
      </c>
      <c r="G112" s="122">
        <f t="shared" si="9"/>
        <v>0.1416263390085723</v>
      </c>
      <c r="H112" s="128">
        <f t="shared" si="10"/>
        <v>21444.777000000002</v>
      </c>
      <c r="I112" s="122">
        <f t="shared" si="11"/>
        <v>-0.48361235958206023</v>
      </c>
      <c r="J112" s="128">
        <f t="shared" si="12"/>
        <v>88.260418842312987</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0.15821637426900587</v>
      </c>
      <c r="F113" s="128">
        <f t="shared" si="8"/>
        <v>27.055000000000003</v>
      </c>
      <c r="G113" s="122">
        <f t="shared" si="9"/>
        <v>0.1740647016867215</v>
      </c>
      <c r="H113" s="128">
        <f t="shared" si="10"/>
        <v>26356.528999999995</v>
      </c>
      <c r="I113" s="122">
        <f t="shared" si="11"/>
        <v>-0.36463448796596171</v>
      </c>
      <c r="J113" s="128">
        <f t="shared" si="12"/>
        <v>90.895151478650078</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9.5707602339181283E-2</v>
      </c>
      <c r="F114" s="128">
        <f t="shared" si="8"/>
        <v>16.366</v>
      </c>
      <c r="G114" s="122">
        <f t="shared" si="9"/>
        <v>0.11057459483020511</v>
      </c>
      <c r="H114" s="128">
        <f t="shared" si="10"/>
        <v>16742.983999999997</v>
      </c>
      <c r="I114" s="122">
        <f t="shared" si="11"/>
        <v>-0.37834830162202671</v>
      </c>
      <c r="J114" s="128">
        <f t="shared" si="12"/>
        <v>86.554784565249264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0.18559064327485383</v>
      </c>
      <c r="F115" s="128">
        <f t="shared" si="8"/>
        <v>31.736000000000004</v>
      </c>
      <c r="G115" s="122">
        <f t="shared" si="9"/>
        <v>0.20138220026681111</v>
      </c>
      <c r="H115" s="128">
        <f t="shared" si="10"/>
        <v>30492.890000000003</v>
      </c>
      <c r="I115" s="122">
        <f t="shared" si="11"/>
        <v>-0.44188410387203958</v>
      </c>
      <c r="J115" s="128">
        <f t="shared" si="12"/>
        <v>92.158414710418768</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0.15068421052631575</v>
      </c>
      <c r="F116" s="128">
        <f t="shared" si="8"/>
        <v>25.766999999999996</v>
      </c>
      <c r="G116" s="122">
        <f t="shared" si="9"/>
        <v>0.17066140749448547</v>
      </c>
      <c r="H116" s="128">
        <f t="shared" si="10"/>
        <v>25841.208999999999</v>
      </c>
      <c r="I116" s="122">
        <f t="shared" si="11"/>
        <v>-0.52907070694401792</v>
      </c>
      <c r="J116" s="128">
        <f t="shared" si="12"/>
        <v>88.294250433382118</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7.9497076023391816E-2</v>
      </c>
      <c r="F117" s="128">
        <f t="shared" si="8"/>
        <v>13.594000000000001</v>
      </c>
      <c r="G117" s="122">
        <f t="shared" si="9"/>
        <v>9.6739951657002457E-2</v>
      </c>
      <c r="H117" s="128">
        <f t="shared" si="10"/>
        <v>14648.169999999998</v>
      </c>
      <c r="I117" s="122">
        <f t="shared" si="11"/>
        <v>-0.45731068979392964</v>
      </c>
      <c r="J117" s="128">
        <f t="shared" si="12"/>
        <v>82.176055147570949</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0.13718713450292397</v>
      </c>
      <c r="F118" s="128">
        <f t="shared" si="8"/>
        <v>23.459</v>
      </c>
      <c r="G118" s="122">
        <f t="shared" si="9"/>
        <v>0.14972517137988878</v>
      </c>
      <c r="H118" s="128">
        <f t="shared" si="10"/>
        <v>22671.085999999999</v>
      </c>
      <c r="I118" s="122">
        <f t="shared" si="11"/>
        <v>-0.38519338069228448</v>
      </c>
      <c r="J118" s="128">
        <f t="shared" si="12"/>
        <v>91.625965920484546</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6.4175438596491233E-2</v>
      </c>
      <c r="F119" s="128">
        <f t="shared" si="8"/>
        <v>10.974</v>
      </c>
      <c r="G119" s="122">
        <f t="shared" si="9"/>
        <v>8.0834583735090934E-2</v>
      </c>
      <c r="H119" s="128">
        <f t="shared" si="10"/>
        <v>12239.811</v>
      </c>
      <c r="I119" s="122">
        <f t="shared" si="11"/>
        <v>-0.58734658822751029</v>
      </c>
      <c r="J119" s="128">
        <f t="shared" si="12"/>
        <v>79.391067079414128</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0.32192982456140351</v>
      </c>
      <c r="F120" s="128">
        <f t="shared" si="8"/>
        <v>55.05</v>
      </c>
      <c r="G120" s="122">
        <f t="shared" si="9"/>
        <v>0.36752873502489797</v>
      </c>
      <c r="H120" s="128">
        <f t="shared" si="10"/>
        <v>55650.466</v>
      </c>
      <c r="I120" s="122">
        <f t="shared" si="11"/>
        <v>-0.69551499606902445</v>
      </c>
      <c r="J120" s="128">
        <f t="shared" si="12"/>
        <v>87.593103309213248</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0.12708771929824561</v>
      </c>
      <c r="F121" s="128">
        <f t="shared" si="8"/>
        <v>21.731999999999999</v>
      </c>
      <c r="G121" s="122">
        <f t="shared" si="9"/>
        <v>0.1485307889418695</v>
      </c>
      <c r="H121" s="128">
        <f t="shared" si="10"/>
        <v>22490.234999999997</v>
      </c>
      <c r="I121" s="122">
        <f t="shared" si="11"/>
        <v>-0.57765174525342289</v>
      </c>
      <c r="J121" s="128">
        <f t="shared" si="12"/>
        <v>85.563215683169872</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0.23265497076023395</v>
      </c>
      <c r="F122" s="128">
        <f t="shared" si="8"/>
        <v>39.784000000000006</v>
      </c>
      <c r="G122" s="122">
        <f t="shared" si="9"/>
        <v>0.26497111307770543</v>
      </c>
      <c r="H122" s="128">
        <f t="shared" si="10"/>
        <v>40121.396000000001</v>
      </c>
      <c r="I122" s="122">
        <f t="shared" si="11"/>
        <v>-0.67639055780594415</v>
      </c>
      <c r="J122" s="128">
        <f t="shared" si="12"/>
        <v>87.803899850775636</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0.6994035087719298</v>
      </c>
      <c r="F123" s="128">
        <f t="shared" si="8"/>
        <v>119.598</v>
      </c>
      <c r="G123" s="122">
        <f t="shared" si="9"/>
        <v>0.63796299647333876</v>
      </c>
      <c r="H123" s="128">
        <f t="shared" si="10"/>
        <v>96599.081000000006</v>
      </c>
      <c r="I123" s="122">
        <f t="shared" si="11"/>
        <v>0.63658468491210074</v>
      </c>
      <c r="J123" s="128">
        <f t="shared" si="12"/>
        <v>109.63073291683598</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0.44269590643274859</v>
      </c>
      <c r="F124" s="128">
        <f t="shared" si="8"/>
        <v>75.701000000000008</v>
      </c>
      <c r="G124" s="122">
        <f t="shared" si="9"/>
        <v>0.39407756673579108</v>
      </c>
      <c r="H124" s="128">
        <f t="shared" si="10"/>
        <v>59670.437000000013</v>
      </c>
      <c r="I124" s="122">
        <f t="shared" si="11"/>
        <v>0.66127170033536586</v>
      </c>
      <c r="J124" s="128">
        <f t="shared" si="12"/>
        <v>112.33725129285364</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0.68308187134502918</v>
      </c>
      <c r="F125" s="128">
        <f t="shared" si="8"/>
        <v>116.80699999999999</v>
      </c>
      <c r="G125" s="122">
        <f t="shared" si="9"/>
        <v>0.64516404918833958</v>
      </c>
      <c r="H125" s="128">
        <f t="shared" si="10"/>
        <v>97689.45</v>
      </c>
      <c r="I125" s="122">
        <f t="shared" si="11"/>
        <v>0.57314183204772551</v>
      </c>
      <c r="J125" s="128">
        <f t="shared" si="12"/>
        <v>105.87723730179832</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0.53553216374268997</v>
      </c>
      <c r="F126" s="128">
        <f t="shared" si="8"/>
        <v>91.575999999999993</v>
      </c>
      <c r="G126" s="122">
        <f t="shared" si="9"/>
        <v>0.4855498355545575</v>
      </c>
      <c r="H126" s="128">
        <f t="shared" si="10"/>
        <v>73520.984999999986</v>
      </c>
      <c r="I126" s="122">
        <f t="shared" si="11"/>
        <v>0.67723793902383678</v>
      </c>
      <c r="J126" s="128">
        <f t="shared" si="12"/>
        <v>110.29396460016233</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7.7514619883040939E-2</v>
      </c>
      <c r="F127" s="128">
        <f t="shared" si="8"/>
        <v>13.255000000000001</v>
      </c>
      <c r="G127" s="122">
        <f t="shared" si="9"/>
        <v>6.5168500442483734E-2</v>
      </c>
      <c r="H127" s="128">
        <f t="shared" si="10"/>
        <v>9867.6840000000011</v>
      </c>
      <c r="I127" s="122">
        <f t="shared" si="11"/>
        <v>6.4241675783429306E-2</v>
      </c>
      <c r="J127" s="128">
        <f t="shared" si="12"/>
        <v>118.94491872105237</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5.432163742690059E-2</v>
      </c>
      <c r="F128" s="128">
        <f t="shared" si="8"/>
        <v>9.2890000000000015</v>
      </c>
      <c r="G128" s="122">
        <f t="shared" si="9"/>
        <v>4.3300723824116025E-2</v>
      </c>
      <c r="H128" s="128">
        <f t="shared" si="10"/>
        <v>6556.509</v>
      </c>
      <c r="I128" s="122">
        <f t="shared" si="11"/>
        <v>0.6182401315154874</v>
      </c>
      <c r="J128" s="128">
        <f t="shared" si="12"/>
        <v>125.45203088879208</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8.1608187134502935E-2</v>
      </c>
      <c r="F129" s="128">
        <f t="shared" si="8"/>
        <v>13.955000000000002</v>
      </c>
      <c r="G129" s="122">
        <f t="shared" si="9"/>
        <v>6.3325866145372403E-2</v>
      </c>
      <c r="H129" s="128">
        <f t="shared" si="10"/>
        <v>9588.6759999999995</v>
      </c>
      <c r="I129" s="122">
        <f t="shared" si="11"/>
        <v>0.81012181864077815</v>
      </c>
      <c r="J129" s="128">
        <f t="shared" si="12"/>
        <v>128.87022649980213</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7.7327485380116953E-2</v>
      </c>
      <c r="F130" s="128">
        <f t="shared" si="8"/>
        <v>13.222999999999999</v>
      </c>
      <c r="G130" s="122">
        <f t="shared" si="9"/>
        <v>0.10636096104822415</v>
      </c>
      <c r="H130" s="128">
        <f t="shared" si="10"/>
        <v>16104.964000000004</v>
      </c>
      <c r="I130" s="122">
        <f t="shared" si="11"/>
        <v>-0.40491931170984569</v>
      </c>
      <c r="J130" s="128">
        <f t="shared" si="12"/>
        <v>72.702883292918543</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0.11537426900584795</v>
      </c>
      <c r="F131" s="128">
        <f t="shared" si="8"/>
        <v>19.728999999999999</v>
      </c>
      <c r="G131" s="122">
        <f t="shared" si="9"/>
        <v>0.10809993527850059</v>
      </c>
      <c r="H131" s="128">
        <f t="shared" si="10"/>
        <v>16368.276000000003</v>
      </c>
      <c r="I131" s="122">
        <f t="shared" si="11"/>
        <v>0.19729814281092589</v>
      </c>
      <c r="J131" s="128">
        <f t="shared" si="12"/>
        <v>106.7292674214895</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0.92223391812865496</v>
      </c>
      <c r="F132" s="128">
        <f t="shared" si="8"/>
        <v>157.702</v>
      </c>
      <c r="G132" s="122">
        <f t="shared" si="9"/>
        <v>0.93482229325443489</v>
      </c>
      <c r="H132" s="128">
        <f t="shared" si="10"/>
        <v>141548.92200000002</v>
      </c>
      <c r="I132" s="122">
        <f t="shared" si="11"/>
        <v>-6.6690621406802875E-2</v>
      </c>
      <c r="J132" s="128">
        <f t="shared" si="12"/>
        <v>98.653393782260423</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0.94567836257309945</v>
      </c>
      <c r="F133" s="128">
        <f t="shared" si="8"/>
        <v>161.71100000000001</v>
      </c>
      <c r="G133" s="122">
        <f t="shared" si="9"/>
        <v>0.95671005428680866</v>
      </c>
      <c r="H133" s="128">
        <f t="shared" si="10"/>
        <v>144863.12299999999</v>
      </c>
      <c r="I133" s="122">
        <f t="shared" si="11"/>
        <v>-0.6165277942539471</v>
      </c>
      <c r="J133" s="128">
        <f t="shared" si="12"/>
        <v>98.846913789159146</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0.91736842105263161</v>
      </c>
      <c r="F134" s="128">
        <f t="shared" si="8"/>
        <v>156.87</v>
      </c>
      <c r="G134" s="122">
        <f t="shared" si="9"/>
        <v>0.93638569390693316</v>
      </c>
      <c r="H134" s="128">
        <f t="shared" si="10"/>
        <v>141785.649</v>
      </c>
      <c r="I134" s="122">
        <f t="shared" si="11"/>
        <v>-0.80365571452826068</v>
      </c>
      <c r="J134" s="128">
        <f t="shared" si="12"/>
        <v>97.969076954288496</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0.92292982456140349</v>
      </c>
      <c r="F135" s="128">
        <f t="shared" si="8"/>
        <v>157.821</v>
      </c>
      <c r="G135" s="122">
        <f t="shared" si="9"/>
        <v>0.89352425074958064</v>
      </c>
      <c r="H135" s="128">
        <f t="shared" si="10"/>
        <v>135295.655</v>
      </c>
      <c r="I135" s="122">
        <f t="shared" si="11"/>
        <v>0.4035511802413107</v>
      </c>
      <c r="J135" s="128">
        <f t="shared" si="12"/>
        <v>103.29096538646314</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0.88462573099415198</v>
      </c>
      <c r="F136" s="128">
        <f t="shared" si="8"/>
        <v>151.27099999999999</v>
      </c>
      <c r="G136" s="122">
        <f t="shared" si="9"/>
        <v>0.89189968828012534</v>
      </c>
      <c r="H136" s="128">
        <f t="shared" si="10"/>
        <v>135049.66700000002</v>
      </c>
      <c r="I136" s="122">
        <f t="shared" si="11"/>
        <v>-0.19220807706991333</v>
      </c>
      <c r="J136" s="128">
        <f t="shared" si="12"/>
        <v>99.184442221299591</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0.12876608187134503</v>
      </c>
      <c r="F137" s="128">
        <f t="shared" ref="F137:F200" si="14">SUMPRODUCT($K$2:$AI$2,$K137:$AI137)</f>
        <v>22.019000000000002</v>
      </c>
      <c r="G137" s="122">
        <f t="shared" ref="G137:G200" si="15">SUMPRODUCT($K$3:$AI$3,$K137:$AI137)/$J$3</f>
        <v>0.18855193570117157</v>
      </c>
      <c r="H137" s="128">
        <f t="shared" ref="H137:H200" si="16">SUMPRODUCT($K$3:$AI$3,$K137:$AI137)</f>
        <v>28550.156999999996</v>
      </c>
      <c r="I137" s="122">
        <f t="shared" ref="I137:I200" si="17">CORREL($K$4:$AI$4,$K137:$AI137)</f>
        <v>-0.58995844409034826</v>
      </c>
      <c r="J137" s="128">
        <f t="shared" si="12"/>
        <v>68.292102858822545</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0.10871345029239764</v>
      </c>
      <c r="F138" s="128">
        <f t="shared" si="14"/>
        <v>18.589999999999996</v>
      </c>
      <c r="G138" s="122">
        <f t="shared" si="15"/>
        <v>0.1076300505884373</v>
      </c>
      <c r="H138" s="128">
        <f t="shared" si="16"/>
        <v>16297.127</v>
      </c>
      <c r="I138" s="122">
        <f t="shared" si="17"/>
        <v>-3.0934024555288417E-2</v>
      </c>
      <c r="J138" s="128">
        <f t="shared" ref="J138:J201" si="18">$E138/$G138*100</f>
        <v>101.00659592561479</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9.9444444444444433E-2</v>
      </c>
      <c r="F139" s="128">
        <f t="shared" si="14"/>
        <v>17.004999999999999</v>
      </c>
      <c r="G139" s="122">
        <f t="shared" si="15"/>
        <v>0.11453001624641719</v>
      </c>
      <c r="H139" s="128">
        <f t="shared" si="16"/>
        <v>17341.905999999999</v>
      </c>
      <c r="I139" s="122">
        <f t="shared" si="17"/>
        <v>-0.32160543772728944</v>
      </c>
      <c r="J139" s="128">
        <f t="shared" si="18"/>
        <v>86.828281094874399</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2.9257309941520468E-2</v>
      </c>
      <c r="F140" s="128">
        <f t="shared" si="14"/>
        <v>5.0030000000000001</v>
      </c>
      <c r="G140" s="122">
        <f t="shared" si="15"/>
        <v>6.3700167747559724E-2</v>
      </c>
      <c r="H140" s="128">
        <f t="shared" si="16"/>
        <v>9645.351999999999</v>
      </c>
      <c r="I140" s="122">
        <f t="shared" si="17"/>
        <v>-0.51579384111201554</v>
      </c>
      <c r="J140" s="128">
        <f t="shared" si="18"/>
        <v>45.92972197100891</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0.87123391812865492</v>
      </c>
      <c r="F141" s="128">
        <f t="shared" si="14"/>
        <v>148.98099999999999</v>
      </c>
      <c r="G141" s="122">
        <f t="shared" si="15"/>
        <v>0.81146559854178513</v>
      </c>
      <c r="H141" s="128">
        <f t="shared" si="16"/>
        <v>122870.49800000002</v>
      </c>
      <c r="I141" s="122">
        <f t="shared" si="17"/>
        <v>0.59017746331283549</v>
      </c>
      <c r="J141" s="128">
        <f t="shared" si="18"/>
        <v>107.36547793206196</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0.89128654970760235</v>
      </c>
      <c r="F142" s="128">
        <f t="shared" si="14"/>
        <v>152.41</v>
      </c>
      <c r="G142" s="122">
        <f t="shared" si="15"/>
        <v>0.89237032585293685</v>
      </c>
      <c r="H142" s="128">
        <f t="shared" si="16"/>
        <v>135120.93</v>
      </c>
      <c r="I142" s="122">
        <f t="shared" si="17"/>
        <v>3.0184756684587196E-2</v>
      </c>
      <c r="J142" s="128">
        <f t="shared" si="18"/>
        <v>99.878550853391658</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0.90092397660818713</v>
      </c>
      <c r="F143" s="128">
        <f t="shared" si="14"/>
        <v>154.05799999999999</v>
      </c>
      <c r="G143" s="122">
        <f t="shared" si="15"/>
        <v>0.88547150272754882</v>
      </c>
      <c r="H143" s="128">
        <f t="shared" si="16"/>
        <v>134076.32399999999</v>
      </c>
      <c r="I143" s="122">
        <f t="shared" si="17"/>
        <v>0.32425364421219233</v>
      </c>
      <c r="J143" s="128">
        <f t="shared" si="18"/>
        <v>101.74511250029386</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0.9709005847953216</v>
      </c>
      <c r="F144" s="128">
        <f t="shared" si="14"/>
        <v>166.024</v>
      </c>
      <c r="G144" s="122">
        <f t="shared" si="15"/>
        <v>0.93639698054392495</v>
      </c>
      <c r="H144" s="128">
        <f t="shared" si="16"/>
        <v>141787.35800000004</v>
      </c>
      <c r="I144" s="122">
        <f t="shared" si="17"/>
        <v>0.51241127163858635</v>
      </c>
      <c r="J144" s="128">
        <f t="shared" si="18"/>
        <v>103.68471972553293</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4.9824561403508771E-2</v>
      </c>
      <c r="F145" s="128">
        <f t="shared" si="14"/>
        <v>8.52</v>
      </c>
      <c r="G145" s="122">
        <f t="shared" si="15"/>
        <v>6.5280706388936585E-2</v>
      </c>
      <c r="H145" s="128">
        <f t="shared" si="16"/>
        <v>9884.6740000000009</v>
      </c>
      <c r="I145" s="122">
        <f t="shared" si="17"/>
        <v>-0.42979449701806205</v>
      </c>
      <c r="J145" s="128">
        <f t="shared" si="18"/>
        <v>76.323563514552845</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9.0181286549707584E-2</v>
      </c>
      <c r="F146" s="128">
        <f t="shared" si="14"/>
        <v>15.420999999999998</v>
      </c>
      <c r="G146" s="122">
        <f t="shared" si="15"/>
        <v>0.10651749461754875</v>
      </c>
      <c r="H146" s="128">
        <f t="shared" si="16"/>
        <v>16128.665999999997</v>
      </c>
      <c r="I146" s="122">
        <f t="shared" si="17"/>
        <v>-0.35898850375539421</v>
      </c>
      <c r="J146" s="128">
        <f t="shared" si="18"/>
        <v>84.663356825565273</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7.8280701754385965E-2</v>
      </c>
      <c r="F147" s="128">
        <f t="shared" si="14"/>
        <v>13.386000000000001</v>
      </c>
      <c r="G147" s="122">
        <f t="shared" si="15"/>
        <v>9.8011035676075511E-2</v>
      </c>
      <c r="H147" s="128">
        <f t="shared" si="16"/>
        <v>14840.635000000002</v>
      </c>
      <c r="I147" s="122">
        <f t="shared" si="17"/>
        <v>-0.43045770223661145</v>
      </c>
      <c r="J147" s="128">
        <f t="shared" si="18"/>
        <v>79.869273102165863</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3.950877192982457E-2</v>
      </c>
      <c r="F148" s="128">
        <f t="shared" si="14"/>
        <v>6.7560000000000011</v>
      </c>
      <c r="G148" s="122">
        <f t="shared" si="15"/>
        <v>4.2904198972381097E-2</v>
      </c>
      <c r="H148" s="128">
        <f t="shared" si="16"/>
        <v>6496.4680000000008</v>
      </c>
      <c r="I148" s="122">
        <f t="shared" si="17"/>
        <v>-0.27909416405764381</v>
      </c>
      <c r="J148" s="128">
        <f t="shared" si="18"/>
        <v>92.086026254114941</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7.1122807017543851E-2</v>
      </c>
      <c r="F149" s="128">
        <f t="shared" si="14"/>
        <v>12.161999999999999</v>
      </c>
      <c r="G149" s="122">
        <f t="shared" si="15"/>
        <v>8.5142552404601834E-2</v>
      </c>
      <c r="H149" s="128">
        <f t="shared" si="16"/>
        <v>12892.115000000002</v>
      </c>
      <c r="I149" s="122">
        <f t="shared" si="17"/>
        <v>-0.55252747488514475</v>
      </c>
      <c r="J149" s="128">
        <f t="shared" si="18"/>
        <v>83.533797154171026</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0.34135087719298252</v>
      </c>
      <c r="F150" s="128">
        <f t="shared" si="14"/>
        <v>58.371000000000009</v>
      </c>
      <c r="G150" s="122">
        <f t="shared" si="15"/>
        <v>0.3868898809916918</v>
      </c>
      <c r="H150" s="128">
        <f t="shared" si="16"/>
        <v>58582.09199999999</v>
      </c>
      <c r="I150" s="122">
        <f t="shared" si="17"/>
        <v>-0.57829618952863859</v>
      </c>
      <c r="J150" s="128">
        <f t="shared" si="18"/>
        <v>88.229466306541312</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0.36761988304093568</v>
      </c>
      <c r="F151" s="128">
        <f t="shared" si="14"/>
        <v>62.863</v>
      </c>
      <c r="G151" s="122">
        <f t="shared" si="15"/>
        <v>0.4040486798134964</v>
      </c>
      <c r="H151" s="128">
        <f t="shared" si="16"/>
        <v>61180.243000000002</v>
      </c>
      <c r="I151" s="122">
        <f t="shared" si="17"/>
        <v>-0.53513347297877789</v>
      </c>
      <c r="J151" s="128">
        <f t="shared" si="18"/>
        <v>90.984057468180367</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0.37810526315789478</v>
      </c>
      <c r="F152" s="128">
        <f t="shared" si="14"/>
        <v>64.656000000000006</v>
      </c>
      <c r="G152" s="122">
        <f t="shared" si="15"/>
        <v>0.44650475504893739</v>
      </c>
      <c r="H152" s="128">
        <f t="shared" si="16"/>
        <v>67608.857000000004</v>
      </c>
      <c r="I152" s="122">
        <f t="shared" si="17"/>
        <v>-0.61081911643050468</v>
      </c>
      <c r="J152" s="128">
        <f t="shared" si="18"/>
        <v>84.681128001974812</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0.36247368421052628</v>
      </c>
      <c r="F153" s="128">
        <f t="shared" si="14"/>
        <v>61.982999999999997</v>
      </c>
      <c r="G153" s="122">
        <f t="shared" si="15"/>
        <v>0.37669096804871283</v>
      </c>
      <c r="H153" s="128">
        <f t="shared" si="16"/>
        <v>57037.792999999998</v>
      </c>
      <c r="I153" s="122">
        <f t="shared" si="17"/>
        <v>-0.60222512218253355</v>
      </c>
      <c r="J153" s="128">
        <f t="shared" si="18"/>
        <v>96.22574336946991</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0.41952631578947369</v>
      </c>
      <c r="F154" s="128">
        <f t="shared" si="14"/>
        <v>71.739000000000004</v>
      </c>
      <c r="G154" s="122">
        <f t="shared" si="15"/>
        <v>0.46507040114121173</v>
      </c>
      <c r="H154" s="128">
        <f t="shared" si="16"/>
        <v>70420.03</v>
      </c>
      <c r="I154" s="122">
        <f t="shared" si="17"/>
        <v>-0.58556710899469833</v>
      </c>
      <c r="J154" s="128">
        <f t="shared" si="18"/>
        <v>90.207055697378337</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0.60929239766081866</v>
      </c>
      <c r="F155" s="128">
        <f t="shared" si="14"/>
        <v>104.18899999999999</v>
      </c>
      <c r="G155" s="122">
        <f t="shared" si="15"/>
        <v>0.54827043019984423</v>
      </c>
      <c r="H155" s="128">
        <f t="shared" si="16"/>
        <v>83018.012000000017</v>
      </c>
      <c r="I155" s="122">
        <f t="shared" si="17"/>
        <v>0.55467020048981541</v>
      </c>
      <c r="J155" s="128">
        <f t="shared" si="18"/>
        <v>111.12990307333044</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0.54214619883040926</v>
      </c>
      <c r="F156" s="128">
        <f t="shared" si="14"/>
        <v>92.706999999999994</v>
      </c>
      <c r="G156" s="122">
        <f t="shared" si="15"/>
        <v>0.48945253536567634</v>
      </c>
      <c r="H156" s="128">
        <f t="shared" si="16"/>
        <v>74111.923999999985</v>
      </c>
      <c r="I156" s="122">
        <f t="shared" si="17"/>
        <v>0.48235016233165473</v>
      </c>
      <c r="J156" s="128">
        <f t="shared" si="18"/>
        <v>110.76583726864644</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0.54361988304093567</v>
      </c>
      <c r="F157" s="128">
        <f t="shared" si="14"/>
        <v>92.959000000000003</v>
      </c>
      <c r="G157" s="122">
        <f t="shared" si="15"/>
        <v>0.45547487088721278</v>
      </c>
      <c r="H157" s="128">
        <f t="shared" si="16"/>
        <v>68967.093999999983</v>
      </c>
      <c r="I157" s="122">
        <f t="shared" si="17"/>
        <v>0.57308135230776902</v>
      </c>
      <c r="J157" s="128">
        <f t="shared" si="18"/>
        <v>119.35233265054262</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0.59785964912280698</v>
      </c>
      <c r="F158" s="128">
        <f t="shared" si="14"/>
        <v>102.23399999999999</v>
      </c>
      <c r="G158" s="122">
        <f t="shared" si="15"/>
        <v>0.58035025558388043</v>
      </c>
      <c r="H158" s="128">
        <f t="shared" si="16"/>
        <v>87875.475000000006</v>
      </c>
      <c r="I158" s="122">
        <f t="shared" si="17"/>
        <v>0.55277501895520631</v>
      </c>
      <c r="J158" s="128">
        <f t="shared" si="18"/>
        <v>103.01703899851145</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0.50910526315789473</v>
      </c>
      <c r="F159" s="128">
        <f t="shared" si="14"/>
        <v>87.057000000000002</v>
      </c>
      <c r="G159" s="122">
        <f t="shared" si="15"/>
        <v>0.44972781967797754</v>
      </c>
      <c r="H159" s="128">
        <f t="shared" si="16"/>
        <v>68096.887000000002</v>
      </c>
      <c r="I159" s="122">
        <f t="shared" si="17"/>
        <v>0.59160269576785696</v>
      </c>
      <c r="J159" s="128">
        <f t="shared" si="18"/>
        <v>113.2029731944165</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4.3561403508771926E-2</v>
      </c>
      <c r="F160" s="128">
        <f t="shared" si="14"/>
        <v>7.4489999999999998</v>
      </c>
      <c r="G160" s="122">
        <f t="shared" si="15"/>
        <v>5.244063453486375E-2</v>
      </c>
      <c r="H160" s="128">
        <f t="shared" si="16"/>
        <v>7940.4559999999992</v>
      </c>
      <c r="I160" s="122">
        <f t="shared" si="17"/>
        <v>-0.46647273171978332</v>
      </c>
      <c r="J160" s="128">
        <f t="shared" si="18"/>
        <v>83.068032824452757</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0.14972514619883037</v>
      </c>
      <c r="F161" s="128">
        <f t="shared" si="14"/>
        <v>25.602999999999994</v>
      </c>
      <c r="G161" s="122">
        <f t="shared" si="15"/>
        <v>0.15387029283176373</v>
      </c>
      <c r="H161" s="128">
        <f t="shared" si="16"/>
        <v>23298.732</v>
      </c>
      <c r="I161" s="122">
        <f t="shared" si="17"/>
        <v>-9.5966433805250467E-2</v>
      </c>
      <c r="J161" s="128">
        <f t="shared" si="18"/>
        <v>97.306077374230043</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5.5678362573099417E-2</v>
      </c>
      <c r="F162" s="128">
        <f t="shared" si="14"/>
        <v>9.5210000000000008</v>
      </c>
      <c r="G162" s="122">
        <f t="shared" si="15"/>
        <v>7.2868919150959596E-2</v>
      </c>
      <c r="H162" s="128">
        <f t="shared" si="16"/>
        <v>11033.665999999999</v>
      </c>
      <c r="I162" s="122">
        <f t="shared" si="17"/>
        <v>-0.37268504104263173</v>
      </c>
      <c r="J162" s="128">
        <f t="shared" si="18"/>
        <v>76.408931574451927</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8.7058479532163752E-2</v>
      </c>
      <c r="F163" s="128">
        <f t="shared" si="14"/>
        <v>14.887</v>
      </c>
      <c r="G163" s="122">
        <f t="shared" si="15"/>
        <v>0.11896888745063336</v>
      </c>
      <c r="H163" s="128">
        <f t="shared" si="16"/>
        <v>18014.031000000003</v>
      </c>
      <c r="I163" s="122">
        <f t="shared" si="17"/>
        <v>-0.56448603745485759</v>
      </c>
      <c r="J163" s="128">
        <f t="shared" si="18"/>
        <v>73.17751842328444</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0.17666081871345027</v>
      </c>
      <c r="F164" s="128">
        <f t="shared" si="14"/>
        <v>30.208999999999996</v>
      </c>
      <c r="G164" s="122">
        <f t="shared" si="15"/>
        <v>0.18424111400229828</v>
      </c>
      <c r="H164" s="128">
        <f t="shared" si="16"/>
        <v>27897.421000000002</v>
      </c>
      <c r="I164" s="122">
        <f t="shared" si="17"/>
        <v>-0.28899690842195919</v>
      </c>
      <c r="J164" s="128">
        <f t="shared" si="18"/>
        <v>95.885665732159296</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0.23856725146198832</v>
      </c>
      <c r="F165" s="128">
        <f t="shared" si="14"/>
        <v>40.795000000000002</v>
      </c>
      <c r="G165" s="122">
        <f t="shared" si="15"/>
        <v>0.20902672073333423</v>
      </c>
      <c r="H165" s="128">
        <f t="shared" si="16"/>
        <v>31650.408000000003</v>
      </c>
      <c r="I165" s="122">
        <f t="shared" si="17"/>
        <v>0.64845136502388201</v>
      </c>
      <c r="J165" s="128">
        <f t="shared" si="18"/>
        <v>114.13241839369445</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0.1372456140350877</v>
      </c>
      <c r="F166" s="128">
        <f t="shared" si="14"/>
        <v>23.468999999999998</v>
      </c>
      <c r="G166" s="122">
        <f t="shared" si="15"/>
        <v>0.11312736266494076</v>
      </c>
      <c r="H166" s="128">
        <f t="shared" si="16"/>
        <v>17129.519</v>
      </c>
      <c r="I166" s="122">
        <f t="shared" si="17"/>
        <v>0.48618099373555629</v>
      </c>
      <c r="J166" s="128">
        <f t="shared" si="18"/>
        <v>121.3195559429597</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0.11208187134502923</v>
      </c>
      <c r="F167" s="128">
        <f t="shared" si="14"/>
        <v>19.165999999999997</v>
      </c>
      <c r="G167" s="122">
        <f t="shared" si="15"/>
        <v>9.553313344516505E-2</v>
      </c>
      <c r="H167" s="128">
        <f t="shared" si="16"/>
        <v>14465.436000000002</v>
      </c>
      <c r="I167" s="122">
        <f t="shared" si="17"/>
        <v>0.31401137723011568</v>
      </c>
      <c r="J167" s="128">
        <f t="shared" si="18"/>
        <v>117.32251136655427</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0.84118713450292404</v>
      </c>
      <c r="F168" s="128">
        <f t="shared" si="14"/>
        <v>143.84300000000002</v>
      </c>
      <c r="G168" s="122">
        <f t="shared" si="15"/>
        <v>0.83793161315035203</v>
      </c>
      <c r="H168" s="128">
        <f t="shared" si="16"/>
        <v>126877.929</v>
      </c>
      <c r="I168" s="122">
        <f t="shared" si="17"/>
        <v>-6.3037094265828569E-2</v>
      </c>
      <c r="J168" s="128">
        <f t="shared" si="18"/>
        <v>100.38851874084716</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5.0040935672514622E-2</v>
      </c>
      <c r="F169" s="128">
        <f t="shared" si="14"/>
        <v>8.5570000000000004</v>
      </c>
      <c r="G169" s="122">
        <f t="shared" si="15"/>
        <v>4.9673585703152862E-2</v>
      </c>
      <c r="H169" s="128">
        <f t="shared" si="16"/>
        <v>7521.4750000000004</v>
      </c>
      <c r="I169" s="122">
        <f t="shared" si="17"/>
        <v>6.832403589372868E-2</v>
      </c>
      <c r="J169" s="128">
        <f t="shared" si="18"/>
        <v>100.73952778757915</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8.1538011695906437E-2</v>
      </c>
      <c r="F170" s="128">
        <f t="shared" si="14"/>
        <v>13.943000000000001</v>
      </c>
      <c r="G170" s="122">
        <f t="shared" si="15"/>
        <v>8.4365914224200561E-2</v>
      </c>
      <c r="H170" s="128">
        <f t="shared" si="16"/>
        <v>12774.518</v>
      </c>
      <c r="I170" s="122">
        <f t="shared" si="17"/>
        <v>1.0200231661956665E-2</v>
      </c>
      <c r="J170" s="128">
        <f t="shared" si="18"/>
        <v>96.648050869479079</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2.7584795321637424E-2</v>
      </c>
      <c r="F171" s="128">
        <f t="shared" si="14"/>
        <v>4.7169999999999996</v>
      </c>
      <c r="G171" s="122">
        <f t="shared" si="15"/>
        <v>2.8239575215628251E-2</v>
      </c>
      <c r="H171" s="128">
        <f t="shared" si="16"/>
        <v>4275.9799999999987</v>
      </c>
      <c r="I171" s="122">
        <f t="shared" si="17"/>
        <v>9.0942423916760731E-2</v>
      </c>
      <c r="J171" s="128">
        <f t="shared" si="18"/>
        <v>97.681339435911696</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0.95620467836257306</v>
      </c>
      <c r="F172" s="128">
        <f t="shared" si="14"/>
        <v>163.511</v>
      </c>
      <c r="G172" s="122">
        <f t="shared" si="15"/>
        <v>0.93819355030445528</v>
      </c>
      <c r="H172" s="128">
        <f t="shared" si="16"/>
        <v>142059.391</v>
      </c>
      <c r="I172" s="122">
        <f t="shared" si="17"/>
        <v>0.24576897149452115</v>
      </c>
      <c r="J172" s="128">
        <f t="shared" si="18"/>
        <v>101.91976677437967</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1.0567251461988303E-2</v>
      </c>
      <c r="F173" s="128">
        <f t="shared" si="14"/>
        <v>1.8069999999999999</v>
      </c>
      <c r="G173" s="122">
        <f t="shared" si="15"/>
        <v>1.1796847138385132E-2</v>
      </c>
      <c r="H173" s="128">
        <f t="shared" si="16"/>
        <v>1786.2549999999999</v>
      </c>
      <c r="I173" s="122">
        <f t="shared" si="17"/>
        <v>-0.25378387509934419</v>
      </c>
      <c r="J173" s="128">
        <f t="shared" si="18"/>
        <v>89.57691269563108</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2.2877192982456145E-2</v>
      </c>
      <c r="F174" s="128">
        <f t="shared" si="14"/>
        <v>3.9120000000000008</v>
      </c>
      <c r="G174" s="122">
        <f t="shared" si="15"/>
        <v>3.2166241794238472E-2</v>
      </c>
      <c r="H174" s="128">
        <f t="shared" si="16"/>
        <v>4870.5480000000007</v>
      </c>
      <c r="I174" s="122">
        <f t="shared" si="17"/>
        <v>-0.22767069915539709</v>
      </c>
      <c r="J174" s="128">
        <f t="shared" si="18"/>
        <v>71.121746608750058</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6.5789473684210523E-3</v>
      </c>
      <c r="F175" s="128">
        <f t="shared" si="14"/>
        <v>1.125</v>
      </c>
      <c r="G175" s="122">
        <f t="shared" si="15"/>
        <v>1.2777311812334069E-2</v>
      </c>
      <c r="H175" s="128">
        <f t="shared" si="16"/>
        <v>1934.7150000000001</v>
      </c>
      <c r="I175" s="122">
        <f t="shared" si="17"/>
        <v>-0.2708869864088379</v>
      </c>
      <c r="J175" s="128">
        <f t="shared" si="18"/>
        <v>51.489291840481876</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4.029239766081872E-3</v>
      </c>
      <c r="F176" s="128">
        <f t="shared" si="14"/>
        <v>0.68900000000000006</v>
      </c>
      <c r="G176" s="122">
        <f t="shared" si="15"/>
        <v>4.8218507707141816E-3</v>
      </c>
      <c r="H176" s="128">
        <f t="shared" si="16"/>
        <v>730.11500000000001</v>
      </c>
      <c r="I176" s="122">
        <f t="shared" si="17"/>
        <v>-0.16360784217542673</v>
      </c>
      <c r="J176" s="128">
        <f t="shared" si="18"/>
        <v>83.562100066508009</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0.93422807017543852</v>
      </c>
      <c r="F177" s="128">
        <f t="shared" si="14"/>
        <v>159.75299999999999</v>
      </c>
      <c r="G177" s="122">
        <f t="shared" si="15"/>
        <v>0.91810912837311276</v>
      </c>
      <c r="H177" s="128">
        <f t="shared" si="16"/>
        <v>139018.24799999999</v>
      </c>
      <c r="I177" s="122">
        <f t="shared" si="17"/>
        <v>0.31641310851584281</v>
      </c>
      <c r="J177" s="128">
        <f t="shared" si="18"/>
        <v>101.75566730622627</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1.2684210526315793E-2</v>
      </c>
      <c r="F178" s="128">
        <f t="shared" si="14"/>
        <v>2.1690000000000005</v>
      </c>
      <c r="G178" s="122">
        <f t="shared" si="15"/>
        <v>1.6138332298669907E-2</v>
      </c>
      <c r="H178" s="128">
        <f t="shared" si="16"/>
        <v>2443.634</v>
      </c>
      <c r="I178" s="122">
        <f t="shared" si="17"/>
        <v>-0.53240406028056997</v>
      </c>
      <c r="J178" s="128">
        <f t="shared" si="18"/>
        <v>78.59678615838888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2.660818713450292E-3</v>
      </c>
      <c r="F179" s="128">
        <f t="shared" si="14"/>
        <v>0.45499999999999996</v>
      </c>
      <c r="G179" s="122">
        <f t="shared" si="15"/>
        <v>2.2105892298141566E-3</v>
      </c>
      <c r="H179" s="128">
        <f t="shared" si="16"/>
        <v>334.72299999999996</v>
      </c>
      <c r="I179" s="122">
        <f t="shared" si="17"/>
        <v>9.4178797520303295E-2</v>
      </c>
      <c r="J179" s="128">
        <f t="shared" si="18"/>
        <v>120.36694459395272</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4.1637426900584798E-3</v>
      </c>
      <c r="F180" s="128">
        <f t="shared" si="14"/>
        <v>0.71199999999999997</v>
      </c>
      <c r="G180" s="122">
        <f t="shared" si="15"/>
        <v>4.2411470234714503E-3</v>
      </c>
      <c r="H180" s="128">
        <f t="shared" si="16"/>
        <v>642.18600000000004</v>
      </c>
      <c r="I180" s="122">
        <f t="shared" si="17"/>
        <v>-1.7904782866586626E-2</v>
      </c>
      <c r="J180" s="128">
        <f t="shared" si="18"/>
        <v>98.174919827475975</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1.3912280701754388E-2</v>
      </c>
      <c r="F181" s="128">
        <f t="shared" si="14"/>
        <v>2.3790000000000004</v>
      </c>
      <c r="G181" s="122">
        <f t="shared" si="15"/>
        <v>1.8147670686444142E-2</v>
      </c>
      <c r="H181" s="128">
        <f t="shared" si="16"/>
        <v>2747.8839999999991</v>
      </c>
      <c r="I181" s="122">
        <f t="shared" si="17"/>
        <v>-0.24037834093465024</v>
      </c>
      <c r="J181" s="128">
        <f t="shared" si="18"/>
        <v>76.661522804392277</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7.1637426900584798E-3</v>
      </c>
      <c r="F182" s="128">
        <f t="shared" si="14"/>
        <v>1.2250000000000001</v>
      </c>
      <c r="G182" s="122">
        <f t="shared" si="15"/>
        <v>8.1940786432260371E-3</v>
      </c>
      <c r="H182" s="128">
        <f t="shared" si="16"/>
        <v>1240.731</v>
      </c>
      <c r="I182" s="122">
        <f t="shared" si="17"/>
        <v>-0.28993836780409515</v>
      </c>
      <c r="J182" s="128">
        <f t="shared" si="18"/>
        <v>87.425847395065887</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2.5210526315789475E-2</v>
      </c>
      <c r="F183" s="128">
        <f t="shared" si="14"/>
        <v>4.3109999999999999</v>
      </c>
      <c r="G183" s="122">
        <f t="shared" si="15"/>
        <v>3.3045826784133994E-2</v>
      </c>
      <c r="H183" s="128">
        <f t="shared" si="16"/>
        <v>5003.7330000000011</v>
      </c>
      <c r="I183" s="122">
        <f t="shared" si="17"/>
        <v>-0.30694349912480595</v>
      </c>
      <c r="J183" s="128">
        <f t="shared" si="18"/>
        <v>76.289591664547444</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0.48340935672514629</v>
      </c>
      <c r="F184" s="128">
        <f t="shared" si="14"/>
        <v>82.663000000000011</v>
      </c>
      <c r="G184" s="122">
        <f t="shared" si="15"/>
        <v>0.4362301377643345</v>
      </c>
      <c r="H184" s="128">
        <f t="shared" si="16"/>
        <v>66053.095000000001</v>
      </c>
      <c r="I184" s="122">
        <f t="shared" si="17"/>
        <v>0.5341697424962385</v>
      </c>
      <c r="J184" s="128">
        <f t="shared" si="18"/>
        <v>110.81521308972455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5.146198830409357E-3</v>
      </c>
      <c r="F185" s="128">
        <f t="shared" si="14"/>
        <v>0.88</v>
      </c>
      <c r="G185" s="122">
        <f t="shared" si="15"/>
        <v>3.9703403822531009E-3</v>
      </c>
      <c r="H185" s="128">
        <f t="shared" si="16"/>
        <v>601.18100000000004</v>
      </c>
      <c r="I185" s="122">
        <f t="shared" si="17"/>
        <v>7.3176679804518405E-2</v>
      </c>
      <c r="J185" s="128">
        <f t="shared" si="18"/>
        <v>129.61606146949487</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3.2397660818713455E-3</v>
      </c>
      <c r="F186" s="128">
        <f t="shared" si="14"/>
        <v>0.55400000000000005</v>
      </c>
      <c r="G186" s="122">
        <f t="shared" si="15"/>
        <v>3.3776829703205695E-3</v>
      </c>
      <c r="H186" s="128">
        <f t="shared" si="16"/>
        <v>511.44200000000001</v>
      </c>
      <c r="I186" s="122">
        <f t="shared" si="17"/>
        <v>-0.14059433025394988</v>
      </c>
      <c r="J186" s="128">
        <f t="shared" si="18"/>
        <v>95.91681961684715</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8.2105263157894737E-3</v>
      </c>
      <c r="F187" s="128">
        <f t="shared" si="14"/>
        <v>1.4040000000000001</v>
      </c>
      <c r="G187" s="122">
        <f t="shared" si="15"/>
        <v>1.6484275317333479E-2</v>
      </c>
      <c r="H187" s="128">
        <f t="shared" si="16"/>
        <v>2496.0160000000005</v>
      </c>
      <c r="I187" s="122">
        <f t="shared" si="17"/>
        <v>-0.22021708769541476</v>
      </c>
      <c r="J187" s="128">
        <f t="shared" si="18"/>
        <v>49.808233348031834</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8.8421052631578942E-3</v>
      </c>
      <c r="F188" s="128">
        <f t="shared" si="14"/>
        <v>1.512</v>
      </c>
      <c r="G188" s="122">
        <f t="shared" si="15"/>
        <v>9.303979711791201E-3</v>
      </c>
      <c r="H188" s="128">
        <f t="shared" si="16"/>
        <v>1408.79</v>
      </c>
      <c r="I188" s="122">
        <f t="shared" si="17"/>
        <v>-9.3967656846668815E-2</v>
      </c>
      <c r="J188" s="128">
        <f t="shared" si="18"/>
        <v>95.035732418376199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3.0350877192982456E-3</v>
      </c>
      <c r="F189" s="128">
        <f t="shared" si="14"/>
        <v>0.51900000000000002</v>
      </c>
      <c r="G189" s="122">
        <f t="shared" si="15"/>
        <v>3.1450157841207793E-3</v>
      </c>
      <c r="H189" s="128">
        <f t="shared" si="16"/>
        <v>476.21200000000016</v>
      </c>
      <c r="I189" s="122">
        <f t="shared" si="17"/>
        <v>-3.5216885056475813E-2</v>
      </c>
      <c r="J189" s="128">
        <f t="shared" si="18"/>
        <v>96.504689566978911</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8.1520467836257316E-3</v>
      </c>
      <c r="F190" s="128">
        <f t="shared" si="14"/>
        <v>1.3940000000000001</v>
      </c>
      <c r="G190" s="122">
        <f t="shared" si="15"/>
        <v>9.777318416568705E-3</v>
      </c>
      <c r="H190" s="128">
        <f t="shared" si="16"/>
        <v>1480.4620000000002</v>
      </c>
      <c r="I190" s="122">
        <f t="shared" si="17"/>
        <v>-0.48092724903674033</v>
      </c>
      <c r="J190" s="128">
        <f t="shared" si="18"/>
        <v>83.377122809166394</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0.48035672514619876</v>
      </c>
      <c r="F191" s="128">
        <f t="shared" si="14"/>
        <v>82.140999999999991</v>
      </c>
      <c r="G191" s="122">
        <f t="shared" si="15"/>
        <v>0.51793412275951345</v>
      </c>
      <c r="H191" s="128">
        <f t="shared" si="16"/>
        <v>78424.548999999999</v>
      </c>
      <c r="I191" s="122">
        <f t="shared" si="17"/>
        <v>-0.31418604178370696</v>
      </c>
      <c r="J191" s="128">
        <f t="shared" si="18"/>
        <v>92.744753442174229</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0.49162573099415202</v>
      </c>
      <c r="F192" s="128">
        <f t="shared" si="14"/>
        <v>84.067999999999998</v>
      </c>
      <c r="G192" s="122">
        <f t="shared" si="15"/>
        <v>0.28177529091653564</v>
      </c>
      <c r="H192" s="128">
        <f t="shared" si="16"/>
        <v>42665.850999999995</v>
      </c>
      <c r="I192" s="122">
        <f t="shared" si="17"/>
        <v>0.6511649206530411</v>
      </c>
      <c r="J192" s="128">
        <f t="shared" si="18"/>
        <v>174.47439390268465</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8.3274853801169599E-2</v>
      </c>
      <c r="F193" s="128">
        <f t="shared" si="14"/>
        <v>14.24</v>
      </c>
      <c r="G193" s="122">
        <f t="shared" si="15"/>
        <v>0.14203656104294077</v>
      </c>
      <c r="H193" s="128">
        <f t="shared" si="16"/>
        <v>21506.892000000003</v>
      </c>
      <c r="I193" s="122">
        <f t="shared" si="17"/>
        <v>-0.31091275810180669</v>
      </c>
      <c r="J193" s="128">
        <f t="shared" si="18"/>
        <v>58.62916786333188</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0.31169005847953213</v>
      </c>
      <c r="F194" s="128">
        <f t="shared" si="14"/>
        <v>53.298999999999992</v>
      </c>
      <c r="G194" s="122">
        <f t="shared" si="15"/>
        <v>0.35221096567118837</v>
      </c>
      <c r="H194" s="128">
        <f t="shared" si="16"/>
        <v>53331.08</v>
      </c>
      <c r="I194" s="122">
        <f t="shared" si="17"/>
        <v>-1.3929158800442475E-2</v>
      </c>
      <c r="J194" s="128">
        <f t="shared" si="18"/>
        <v>88.495273815669577</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0.11346198830409357</v>
      </c>
      <c r="F195" s="128">
        <f t="shared" si="14"/>
        <v>19.402000000000001</v>
      </c>
      <c r="G195" s="122">
        <f t="shared" si="15"/>
        <v>0.22419080294284696</v>
      </c>
      <c r="H195" s="128">
        <f t="shared" si="16"/>
        <v>33946.523000000001</v>
      </c>
      <c r="I195" s="122">
        <f t="shared" si="17"/>
        <v>-0.38299993725531462</v>
      </c>
      <c r="J195" s="128">
        <f t="shared" si="18"/>
        <v>50.609564181372093</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0.48478362573099415</v>
      </c>
      <c r="F196" s="128">
        <f t="shared" si="14"/>
        <v>82.897999999999996</v>
      </c>
      <c r="G196" s="122">
        <f t="shared" si="15"/>
        <v>0.38234391551863051</v>
      </c>
      <c r="H196" s="128">
        <f t="shared" si="16"/>
        <v>57893.750999999997</v>
      </c>
      <c r="I196" s="122">
        <f t="shared" si="17"/>
        <v>0.53394868130537421</v>
      </c>
      <c r="J196" s="128">
        <f t="shared" si="18"/>
        <v>126.79255666286969</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0.2924444444444444</v>
      </c>
      <c r="F197" s="128">
        <f t="shared" si="14"/>
        <v>50.007999999999996</v>
      </c>
      <c r="G197" s="122">
        <f t="shared" si="15"/>
        <v>0.27111731101982589</v>
      </c>
      <c r="H197" s="128">
        <f t="shared" si="16"/>
        <v>41052.040999999997</v>
      </c>
      <c r="I197" s="122">
        <f t="shared" si="17"/>
        <v>0.29560089890779123</v>
      </c>
      <c r="J197" s="128">
        <f t="shared" si="18"/>
        <v>107.86638571487563</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7.1228070175438597E-3</v>
      </c>
      <c r="F198" s="128">
        <f t="shared" si="14"/>
        <v>1.218</v>
      </c>
      <c r="G198" s="122">
        <f t="shared" si="15"/>
        <v>7.6621405645299762E-3</v>
      </c>
      <c r="H198" s="128">
        <f t="shared" si="16"/>
        <v>1160.1859999999999</v>
      </c>
      <c r="I198" s="122">
        <f t="shared" si="17"/>
        <v>-0.30044844989813657</v>
      </c>
      <c r="J198" s="128">
        <f t="shared" si="18"/>
        <v>92.961059087289115</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0.13270760233918127</v>
      </c>
      <c r="F199" s="128">
        <f t="shared" si="14"/>
        <v>22.692999999999998</v>
      </c>
      <c r="G199" s="122">
        <f t="shared" si="15"/>
        <v>0.16948793406332141</v>
      </c>
      <c r="H199" s="128">
        <f t="shared" si="16"/>
        <v>25663.524000000001</v>
      </c>
      <c r="I199" s="122">
        <f t="shared" si="17"/>
        <v>-0.26248971745918975</v>
      </c>
      <c r="J199" s="128">
        <f t="shared" si="18"/>
        <v>78.29914446275636</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8.3087719298245627E-2</v>
      </c>
      <c r="F200" s="128">
        <f t="shared" si="14"/>
        <v>14.208000000000002</v>
      </c>
      <c r="G200" s="122">
        <f t="shared" si="15"/>
        <v>0.16939788532406982</v>
      </c>
      <c r="H200" s="128">
        <f t="shared" si="16"/>
        <v>25649.889000000003</v>
      </c>
      <c r="I200" s="122">
        <f t="shared" si="17"/>
        <v>-0.30952158021771703</v>
      </c>
      <c r="J200" s="128">
        <f t="shared" si="18"/>
        <v>49.048852728765233</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4.5836257309941515E-2</v>
      </c>
      <c r="F201" s="128">
        <f t="shared" ref="F201:F264" si="20">SUMPRODUCT($K$2:$AI$2,$K201:$AI201)</f>
        <v>7.8379999999999992</v>
      </c>
      <c r="G201" s="122">
        <f t="shared" ref="G201:G264" si="21">SUMPRODUCT($K$3:$AI$3,$K201:$AI201)/$J$3</f>
        <v>7.1011537597907792E-2</v>
      </c>
      <c r="H201" s="128">
        <f t="shared" ref="H201:H264" si="22">SUMPRODUCT($K$3:$AI$3,$K201:$AI201)</f>
        <v>10752.425000000003</v>
      </c>
      <c r="I201" s="122">
        <f t="shared" ref="I201:I264" si="23">CORREL($K$4:$AI$4,$K201:$AI201)</f>
        <v>-0.25215581900863676</v>
      </c>
      <c r="J201" s="128">
        <f t="shared" si="18"/>
        <v>64.547619810012364</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0.17128654970760235</v>
      </c>
      <c r="F202" s="128">
        <f t="shared" si="20"/>
        <v>29.29</v>
      </c>
      <c r="G202" s="122">
        <f t="shared" si="21"/>
        <v>0.24230488449193621</v>
      </c>
      <c r="H202" s="128">
        <f t="shared" si="22"/>
        <v>36689.320999999996</v>
      </c>
      <c r="I202" s="122">
        <f t="shared" si="23"/>
        <v>-0.50438727920832227</v>
      </c>
      <c r="J202" s="128">
        <f t="shared" ref="J202:J265" si="24">$E202/$G202*100</f>
        <v>70.690506329146118</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0.39387134502923976</v>
      </c>
      <c r="F203" s="128">
        <f t="shared" si="20"/>
        <v>67.352000000000004</v>
      </c>
      <c r="G203" s="122">
        <f t="shared" si="21"/>
        <v>0.44434182197625111</v>
      </c>
      <c r="H203" s="128">
        <f t="shared" si="22"/>
        <v>67281.349999999991</v>
      </c>
      <c r="I203" s="122">
        <f t="shared" si="23"/>
        <v>-0.12460460741291395</v>
      </c>
      <c r="J203" s="128">
        <f t="shared" si="24"/>
        <v>88.641520007606019</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0.28452046783625728</v>
      </c>
      <c r="F204" s="128">
        <f t="shared" si="20"/>
        <v>48.652999999999999</v>
      </c>
      <c r="G204" s="122">
        <f t="shared" si="21"/>
        <v>0.18638124925702357</v>
      </c>
      <c r="H204" s="128">
        <f t="shared" si="22"/>
        <v>28221.475999999995</v>
      </c>
      <c r="I204" s="122">
        <f t="shared" si="23"/>
        <v>0.57799048674989928</v>
      </c>
      <c r="J204" s="128">
        <f t="shared" si="24"/>
        <v>152.65509216750539</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0.10346783625730993</v>
      </c>
      <c r="F205" s="128">
        <f t="shared" si="20"/>
        <v>17.692999999999998</v>
      </c>
      <c r="G205" s="122">
        <f t="shared" si="21"/>
        <v>5.5588747705028467E-2</v>
      </c>
      <c r="H205" s="128">
        <f t="shared" si="22"/>
        <v>8417.1370000000006</v>
      </c>
      <c r="I205" s="122">
        <f t="shared" si="23"/>
        <v>0.67064530962650926</v>
      </c>
      <c r="J205" s="128">
        <f t="shared" si="24"/>
        <v>186.13089973953561</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2.9040935672514617E-2</v>
      </c>
      <c r="F206" s="128">
        <f t="shared" si="20"/>
        <v>4.9659999999999993</v>
      </c>
      <c r="G206" s="122">
        <f t="shared" si="21"/>
        <v>0.11065283519792887</v>
      </c>
      <c r="H206" s="128">
        <f t="shared" si="22"/>
        <v>16754.830999999995</v>
      </c>
      <c r="I206" s="122">
        <f t="shared" si="23"/>
        <v>-0.30245946778283839</v>
      </c>
      <c r="J206" s="128">
        <f t="shared" si="24"/>
        <v>26.24508953662869</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5.7736842105263156E-2</v>
      </c>
      <c r="F207" s="128">
        <f t="shared" si="20"/>
        <v>9.8729999999999993</v>
      </c>
      <c r="G207" s="122">
        <f t="shared" si="21"/>
        <v>0.13719837799997356</v>
      </c>
      <c r="H207" s="128">
        <f t="shared" si="22"/>
        <v>20774.303999999996</v>
      </c>
      <c r="I207" s="122">
        <f t="shared" si="23"/>
        <v>-0.39472292286828647</v>
      </c>
      <c r="J207" s="128">
        <f t="shared" si="24"/>
        <v>42.082743941239805</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0.17770175438596492</v>
      </c>
      <c r="F208" s="128">
        <f t="shared" si="20"/>
        <v>30.387</v>
      </c>
      <c r="G208" s="122">
        <f t="shared" si="21"/>
        <v>0.25779768587618374</v>
      </c>
      <c r="H208" s="128">
        <f t="shared" si="22"/>
        <v>39035.209999999992</v>
      </c>
      <c r="I208" s="122">
        <f t="shared" si="23"/>
        <v>-0.29029732530503477</v>
      </c>
      <c r="J208" s="128">
        <f t="shared" si="24"/>
        <v>68.930701911464141</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0.37135672514619883</v>
      </c>
      <c r="F209" s="128">
        <f t="shared" si="20"/>
        <v>63.502000000000002</v>
      </c>
      <c r="G209" s="122">
        <f t="shared" si="21"/>
        <v>0.32550756845289192</v>
      </c>
      <c r="H209" s="128">
        <f t="shared" si="22"/>
        <v>49287.704999999987</v>
      </c>
      <c r="I209" s="122">
        <f t="shared" si="23"/>
        <v>0.20293092171466529</v>
      </c>
      <c r="J209" s="128">
        <f t="shared" si="24"/>
        <v>114.0854349136101</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0.18274269005847951</v>
      </c>
      <c r="F210" s="128">
        <f t="shared" si="20"/>
        <v>31.248999999999999</v>
      </c>
      <c r="G210" s="122">
        <f t="shared" si="21"/>
        <v>9.9043984202670743E-2</v>
      </c>
      <c r="H210" s="128">
        <f t="shared" si="22"/>
        <v>14997.041999999999</v>
      </c>
      <c r="I210" s="122">
        <f t="shared" si="23"/>
        <v>0.54612396293105181</v>
      </c>
      <c r="J210" s="128">
        <f t="shared" si="24"/>
        <v>184.50660232381063</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8.558479532163743E-2</v>
      </c>
      <c r="F211" s="128">
        <f t="shared" si="20"/>
        <v>14.635000000000002</v>
      </c>
      <c r="G211" s="122">
        <f t="shared" si="21"/>
        <v>3.6235315484288523E-2</v>
      </c>
      <c r="H211" s="128">
        <f t="shared" si="22"/>
        <v>5486.6790000000001</v>
      </c>
      <c r="I211" s="122">
        <f t="shared" si="23"/>
        <v>0.56244831221082747</v>
      </c>
      <c r="J211" s="128">
        <f t="shared" si="24"/>
        <v>236.1916659970758</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9.6286549707602337E-2</v>
      </c>
      <c r="F212" s="128">
        <f t="shared" si="20"/>
        <v>16.465</v>
      </c>
      <c r="G212" s="122">
        <f t="shared" si="21"/>
        <v>3.3740235639091787E-2</v>
      </c>
      <c r="H212" s="128">
        <f t="shared" si="22"/>
        <v>5108.8789999999999</v>
      </c>
      <c r="I212" s="122">
        <f t="shared" si="23"/>
        <v>0.2187618999686238</v>
      </c>
      <c r="J212" s="128">
        <f t="shared" si="24"/>
        <v>285.37604401329003</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0.14318713450292392</v>
      </c>
      <c r="F213" s="128">
        <f t="shared" si="20"/>
        <v>24.484999999999992</v>
      </c>
      <c r="G213" s="122">
        <f t="shared" si="21"/>
        <v>0.15880297586812667</v>
      </c>
      <c r="H213" s="128">
        <f t="shared" si="22"/>
        <v>24045.629000000004</v>
      </c>
      <c r="I213" s="122">
        <f t="shared" si="23"/>
        <v>-0.28570761000171185</v>
      </c>
      <c r="J213" s="128">
        <f t="shared" si="24"/>
        <v>90.166531023845252</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0.13369005847953214</v>
      </c>
      <c r="F214" s="128">
        <f t="shared" si="20"/>
        <v>22.860999999999997</v>
      </c>
      <c r="G214" s="122">
        <f t="shared" si="21"/>
        <v>0.16796368331374079</v>
      </c>
      <c r="H214" s="128">
        <f t="shared" si="22"/>
        <v>25432.725000000002</v>
      </c>
      <c r="I214" s="122">
        <f t="shared" si="23"/>
        <v>-0.2844239865573357</v>
      </c>
      <c r="J214" s="128">
        <f t="shared" si="24"/>
        <v>79.594621790837579</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2.1052631578947368E-2</v>
      </c>
      <c r="F215" s="128">
        <f t="shared" si="20"/>
        <v>3.6</v>
      </c>
      <c r="G215" s="122">
        <f t="shared" si="21"/>
        <v>3.0785626543739845E-2</v>
      </c>
      <c r="H215" s="128">
        <f t="shared" si="22"/>
        <v>4661.4979999999996</v>
      </c>
      <c r="I215" s="122">
        <f t="shared" si="23"/>
        <v>-0.43073794276565869</v>
      </c>
      <c r="J215" s="128">
        <f t="shared" si="24"/>
        <v>68.384613023990411</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0.37005263157894736</v>
      </c>
      <c r="F216" s="128">
        <f t="shared" si="20"/>
        <v>63.278999999999996</v>
      </c>
      <c r="G216" s="122">
        <f t="shared" si="21"/>
        <v>0.30240027605700776</v>
      </c>
      <c r="H216" s="128">
        <f t="shared" si="22"/>
        <v>45788.845000000001</v>
      </c>
      <c r="I216" s="122">
        <f t="shared" si="23"/>
        <v>0.5963150903996588</v>
      </c>
      <c r="J216" s="128">
        <f t="shared" si="24"/>
        <v>122.37179026555715</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0.18417543859649121</v>
      </c>
      <c r="F217" s="128">
        <f t="shared" si="20"/>
        <v>31.494</v>
      </c>
      <c r="G217" s="122">
        <f t="shared" si="21"/>
        <v>0.18597672007291077</v>
      </c>
      <c r="H217" s="128">
        <f t="shared" si="22"/>
        <v>28160.223000000005</v>
      </c>
      <c r="I217" s="122">
        <f t="shared" si="23"/>
        <v>6.7166417010103549E-2</v>
      </c>
      <c r="J217" s="128">
        <f t="shared" si="24"/>
        <v>99.031447873844968</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0.29126315789473683</v>
      </c>
      <c r="F218" s="128">
        <f t="shared" si="20"/>
        <v>49.805999999999997</v>
      </c>
      <c r="G218" s="122">
        <f t="shared" si="21"/>
        <v>0.31305189607576378</v>
      </c>
      <c r="H218" s="128">
        <f t="shared" si="22"/>
        <v>47401.692000000003</v>
      </c>
      <c r="I218" s="122">
        <f t="shared" si="23"/>
        <v>-0.20231455467741263</v>
      </c>
      <c r="J218" s="128">
        <f t="shared" si="24"/>
        <v>93.039895795502957</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0.91894736842105273</v>
      </c>
      <c r="F219" s="128">
        <f t="shared" si="20"/>
        <v>157.14000000000001</v>
      </c>
      <c r="G219" s="122">
        <f t="shared" si="21"/>
        <v>0.90033996618631884</v>
      </c>
      <c r="H219" s="128">
        <f t="shared" si="22"/>
        <v>136327.67700000003</v>
      </c>
      <c r="I219" s="122">
        <f t="shared" si="23"/>
        <v>0.44386476590821988</v>
      </c>
      <c r="J219" s="128">
        <f t="shared" si="24"/>
        <v>102.06670845831177</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5.7824561403508772E-2</v>
      </c>
      <c r="F220" s="128">
        <f t="shared" si="20"/>
        <v>9.8879999999999999</v>
      </c>
      <c r="G220" s="122">
        <f t="shared" si="21"/>
        <v>7.406785851087716E-2</v>
      </c>
      <c r="H220" s="128">
        <f t="shared" si="22"/>
        <v>11215.206999999999</v>
      </c>
      <c r="I220" s="122">
        <f t="shared" si="23"/>
        <v>-0.45414560162015244</v>
      </c>
      <c r="J220" s="128">
        <f t="shared" si="24"/>
        <v>78.069708732050088</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2.2877192982456145E-2</v>
      </c>
      <c r="F221" s="128">
        <f t="shared" si="20"/>
        <v>3.9120000000000008</v>
      </c>
      <c r="G221" s="122">
        <f t="shared" si="21"/>
        <v>2.5513003737996809E-2</v>
      </c>
      <c r="H221" s="128">
        <f t="shared" si="22"/>
        <v>3863.1280000000006</v>
      </c>
      <c r="I221" s="122">
        <f t="shared" si="23"/>
        <v>-0.2358995109147877</v>
      </c>
      <c r="J221" s="128">
        <f t="shared" si="24"/>
        <v>89.668755656492465</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0.80069590643274846</v>
      </c>
      <c r="F222" s="128">
        <f t="shared" si="20"/>
        <v>136.91899999999998</v>
      </c>
      <c r="G222" s="122">
        <f t="shared" si="21"/>
        <v>0.78677292660053633</v>
      </c>
      <c r="H222" s="128">
        <f t="shared" si="22"/>
        <v>119131.58300000001</v>
      </c>
      <c r="I222" s="122">
        <f t="shared" si="23"/>
        <v>0.17812226465917014</v>
      </c>
      <c r="J222" s="128">
        <f t="shared" si="24"/>
        <v>101.7696312826078</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0.11064912280701754</v>
      </c>
      <c r="F223" s="128">
        <f t="shared" si="20"/>
        <v>18.920999999999999</v>
      </c>
      <c r="G223" s="122">
        <f t="shared" si="21"/>
        <v>0.12174575677924686</v>
      </c>
      <c r="H223" s="128">
        <f t="shared" si="22"/>
        <v>18434.499</v>
      </c>
      <c r="I223" s="122">
        <f t="shared" si="23"/>
        <v>-0.25073660447377866</v>
      </c>
      <c r="J223" s="128">
        <f t="shared" si="24"/>
        <v>90.885403922249154</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8.8783625730994145E-2</v>
      </c>
      <c r="F224" s="128">
        <f t="shared" si="20"/>
        <v>15.181999999999999</v>
      </c>
      <c r="G224" s="122">
        <f t="shared" si="21"/>
        <v>9.166556155807104E-2</v>
      </c>
      <c r="H224" s="128">
        <f t="shared" si="22"/>
        <v>13879.816000000001</v>
      </c>
      <c r="I224" s="122">
        <f t="shared" si="23"/>
        <v>-9.4340822434496152E-2</v>
      </c>
      <c r="J224" s="128">
        <f t="shared" si="24"/>
        <v>96.856032103996696</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0.76033918128654976</v>
      </c>
      <c r="F225" s="128">
        <f t="shared" si="20"/>
        <v>130.018</v>
      </c>
      <c r="G225" s="122">
        <f t="shared" si="21"/>
        <v>0.72843787396478632</v>
      </c>
      <c r="H225" s="128">
        <f t="shared" si="22"/>
        <v>110298.60600000001</v>
      </c>
      <c r="I225" s="122">
        <f t="shared" si="23"/>
        <v>0.31618155278748084</v>
      </c>
      <c r="J225" s="128">
        <f t="shared" si="24"/>
        <v>104.37941360024693</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0.11145029239766081</v>
      </c>
      <c r="F226" s="128">
        <f t="shared" si="20"/>
        <v>19.058</v>
      </c>
      <c r="G226" s="122">
        <f t="shared" si="21"/>
        <v>0.12590590946915162</v>
      </c>
      <c r="H226" s="128">
        <f t="shared" si="22"/>
        <v>19064.420999999998</v>
      </c>
      <c r="I226" s="122">
        <f t="shared" si="23"/>
        <v>-0.36577672521752685</v>
      </c>
      <c r="J226" s="128">
        <f t="shared" si="24"/>
        <v>88.518714385655912</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9.7491228070175434E-2</v>
      </c>
      <c r="F227" s="128">
        <f t="shared" si="20"/>
        <v>16.670999999999999</v>
      </c>
      <c r="G227" s="122">
        <f t="shared" si="21"/>
        <v>0.10607782430094176</v>
      </c>
      <c r="H227" s="128">
        <f t="shared" si="22"/>
        <v>16062.091999999999</v>
      </c>
      <c r="I227" s="122">
        <f t="shared" si="23"/>
        <v>-0.20910579707307581</v>
      </c>
      <c r="J227" s="128">
        <f t="shared" si="24"/>
        <v>91.905380519111858</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3.0830409356725149E-2</v>
      </c>
      <c r="F228" s="128">
        <f t="shared" si="20"/>
        <v>5.2720000000000002</v>
      </c>
      <c r="G228" s="122">
        <f t="shared" si="21"/>
        <v>3.9780798848221485E-2</v>
      </c>
      <c r="H228" s="128">
        <f t="shared" si="22"/>
        <v>6023.5290000000005</v>
      </c>
      <c r="I228" s="122">
        <f t="shared" si="23"/>
        <v>-0.31755853934656419</v>
      </c>
      <c r="J228" s="128">
        <f t="shared" si="24"/>
        <v>77.50072962173185</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0.15974269005847952</v>
      </c>
      <c r="F229" s="128">
        <f t="shared" si="20"/>
        <v>27.315999999999999</v>
      </c>
      <c r="G229" s="122">
        <f t="shared" si="21"/>
        <v>0.19068982551612093</v>
      </c>
      <c r="H229" s="128">
        <f t="shared" si="22"/>
        <v>28873.871999999999</v>
      </c>
      <c r="I229" s="122">
        <f t="shared" si="23"/>
        <v>-0.24147641876132964</v>
      </c>
      <c r="J229" s="128">
        <f t="shared" si="24"/>
        <v>83.770956120034228</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0.42861988304093573</v>
      </c>
      <c r="F230" s="128">
        <f t="shared" si="20"/>
        <v>73.294000000000011</v>
      </c>
      <c r="G230" s="122">
        <f t="shared" si="21"/>
        <v>0.38833122878389625</v>
      </c>
      <c r="H230" s="128">
        <f t="shared" si="22"/>
        <v>58800.338000000003</v>
      </c>
      <c r="I230" s="122">
        <f t="shared" si="23"/>
        <v>0.53626241514858453</v>
      </c>
      <c r="J230" s="128">
        <f t="shared" si="24"/>
        <v>110.37481697859018</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0.33797076023391814</v>
      </c>
      <c r="F231" s="128">
        <f t="shared" si="20"/>
        <v>57.792999999999999</v>
      </c>
      <c r="G231" s="122">
        <f t="shared" si="21"/>
        <v>0.34146339272741671</v>
      </c>
      <c r="H231" s="128">
        <f t="shared" si="22"/>
        <v>51703.703999999983</v>
      </c>
      <c r="I231" s="122">
        <f t="shared" si="23"/>
        <v>-3.417109379451632E-2</v>
      </c>
      <c r="J231" s="128">
        <f t="shared" si="24"/>
        <v>98.977157561283107</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7.4228070175438601E-2</v>
      </c>
      <c r="F232" s="128">
        <f t="shared" si="20"/>
        <v>12.693000000000001</v>
      </c>
      <c r="G232" s="122">
        <f t="shared" si="21"/>
        <v>7.9690340646422483E-2</v>
      </c>
      <c r="H232" s="128">
        <f t="shared" si="22"/>
        <v>12066.552</v>
      </c>
      <c r="I232" s="122">
        <f t="shared" si="23"/>
        <v>-0.19262913362401521</v>
      </c>
      <c r="J232" s="128">
        <f t="shared" si="24"/>
        <v>93.14563041558651</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0.17150877192982453</v>
      </c>
      <c r="F233" s="128">
        <f t="shared" si="20"/>
        <v>29.327999999999996</v>
      </c>
      <c r="G233" s="122">
        <f t="shared" si="21"/>
        <v>0.13070603230791583</v>
      </c>
      <c r="H233" s="128">
        <f t="shared" si="22"/>
        <v>19791.245999999999</v>
      </c>
      <c r="I233" s="122">
        <f t="shared" si="23"/>
        <v>0.39475402657654213</v>
      </c>
      <c r="J233" s="128">
        <f t="shared" si="24"/>
        <v>131.21718171796851</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0.32479532163742691</v>
      </c>
      <c r="F234" s="128">
        <f t="shared" si="20"/>
        <v>55.54</v>
      </c>
      <c r="G234" s="122">
        <f t="shared" si="21"/>
        <v>0.2888651415287482</v>
      </c>
      <c r="H234" s="128">
        <f t="shared" si="22"/>
        <v>43739.381999999998</v>
      </c>
      <c r="I234" s="122">
        <f t="shared" si="23"/>
        <v>0.38748988726158029</v>
      </c>
      <c r="J234" s="128">
        <f t="shared" si="24"/>
        <v>112.43839250334153</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0.12771345029239764</v>
      </c>
      <c r="F235" s="128">
        <f t="shared" si="20"/>
        <v>21.838999999999999</v>
      </c>
      <c r="G235" s="122">
        <f t="shared" si="21"/>
        <v>0.13273674199896976</v>
      </c>
      <c r="H235" s="128">
        <f t="shared" si="22"/>
        <v>20098.732000000004</v>
      </c>
      <c r="I235" s="122">
        <f t="shared" si="23"/>
        <v>-0.55122184692549647</v>
      </c>
      <c r="J235" s="128">
        <f t="shared" si="24"/>
        <v>96.215598159994684</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0.11647953216374268</v>
      </c>
      <c r="F236" s="128">
        <f t="shared" si="20"/>
        <v>19.917999999999999</v>
      </c>
      <c r="G236" s="122">
        <f t="shared" si="21"/>
        <v>0.10259603217583116</v>
      </c>
      <c r="H236" s="128">
        <f t="shared" si="22"/>
        <v>15534.886000000002</v>
      </c>
      <c r="I236" s="122">
        <f t="shared" si="23"/>
        <v>0.53955969618531885</v>
      </c>
      <c r="J236" s="128">
        <f t="shared" si="24"/>
        <v>113.53219972885277</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5.4959064327485388E-2</v>
      </c>
      <c r="F237" s="128">
        <f t="shared" si="20"/>
        <v>9.3980000000000015</v>
      </c>
      <c r="G237" s="122">
        <f t="shared" si="21"/>
        <v>6.7008083583193559E-2</v>
      </c>
      <c r="H237" s="128">
        <f t="shared" si="22"/>
        <v>10146.230000000001</v>
      </c>
      <c r="I237" s="122">
        <f t="shared" si="23"/>
        <v>-0.39733384909958142</v>
      </c>
      <c r="J237" s="128">
        <f t="shared" si="24"/>
        <v>82.018558640393337</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0.12919298245614033</v>
      </c>
      <c r="F238" s="128">
        <f t="shared" si="20"/>
        <v>22.091999999999999</v>
      </c>
      <c r="G238" s="122">
        <f t="shared" si="21"/>
        <v>0.17782838235876844</v>
      </c>
      <c r="H238" s="128">
        <f t="shared" si="22"/>
        <v>26926.418000000001</v>
      </c>
      <c r="I238" s="122">
        <f t="shared" si="23"/>
        <v>-0.4545382484870355</v>
      </c>
      <c r="J238" s="128">
        <f t="shared" si="24"/>
        <v>72.650372647204165</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7.5760233918128653E-2</v>
      </c>
      <c r="F239" s="128">
        <f t="shared" si="20"/>
        <v>12.955</v>
      </c>
      <c r="G239" s="122">
        <f t="shared" si="21"/>
        <v>0.10042827140762658</v>
      </c>
      <c r="H239" s="128">
        <f t="shared" si="22"/>
        <v>15206.648000000003</v>
      </c>
      <c r="I239" s="122">
        <f t="shared" si="23"/>
        <v>-0.33558355954253311</v>
      </c>
      <c r="J239" s="128">
        <f t="shared" si="24"/>
        <v>75.437158139092858</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9.373684210526316E-2</v>
      </c>
      <c r="F240" s="128">
        <f t="shared" si="20"/>
        <v>16.029</v>
      </c>
      <c r="G240" s="122">
        <f t="shared" si="21"/>
        <v>5.6017732369995646E-2</v>
      </c>
      <c r="H240" s="128">
        <f t="shared" si="22"/>
        <v>8482.0930000000008</v>
      </c>
      <c r="I240" s="122">
        <f t="shared" si="23"/>
        <v>0.62038873702956865</v>
      </c>
      <c r="J240" s="128">
        <f t="shared" si="24"/>
        <v>167.33423175028543</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0.32217543859649123</v>
      </c>
      <c r="F241" s="128">
        <f t="shared" si="20"/>
        <v>55.091999999999999</v>
      </c>
      <c r="G241" s="122">
        <f t="shared" si="21"/>
        <v>0.24757276545721116</v>
      </c>
      <c r="H241" s="128">
        <f t="shared" si="22"/>
        <v>37486.972999999998</v>
      </c>
      <c r="I241" s="122">
        <f t="shared" si="23"/>
        <v>0.45195930919903365</v>
      </c>
      <c r="J241" s="128">
        <f t="shared" si="24"/>
        <v>130.13363485337561</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0.26882456140350874</v>
      </c>
      <c r="F242" s="128">
        <f t="shared" si="20"/>
        <v>45.968999999999994</v>
      </c>
      <c r="G242" s="122">
        <f t="shared" si="21"/>
        <v>0.27278869090861058</v>
      </c>
      <c r="H242" s="128">
        <f t="shared" si="22"/>
        <v>41305.117999999995</v>
      </c>
      <c r="I242" s="122">
        <f t="shared" si="23"/>
        <v>2.389930448609005E-2</v>
      </c>
      <c r="J242" s="128">
        <f t="shared" si="24"/>
        <v>98.546813105815332</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0.17164912280701755</v>
      </c>
      <c r="F243" s="128">
        <f t="shared" si="20"/>
        <v>29.352</v>
      </c>
      <c r="G243" s="122">
        <f t="shared" si="21"/>
        <v>0.20663275832463782</v>
      </c>
      <c r="H243" s="128">
        <f t="shared" si="22"/>
        <v>31287.919000000009</v>
      </c>
      <c r="I243" s="122">
        <f t="shared" si="23"/>
        <v>-0.35686937150856946</v>
      </c>
      <c r="J243" s="128">
        <f t="shared" si="24"/>
        <v>83.069656621116209</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7.9660818713450293E-2</v>
      </c>
      <c r="F244" s="128">
        <f t="shared" si="20"/>
        <v>13.622</v>
      </c>
      <c r="G244" s="122">
        <f t="shared" si="21"/>
        <v>0.12525027407573736</v>
      </c>
      <c r="H244" s="128">
        <f t="shared" si="22"/>
        <v>18965.145999999997</v>
      </c>
      <c r="I244" s="122">
        <f t="shared" si="23"/>
        <v>-0.49517192759448175</v>
      </c>
      <c r="J244" s="128">
        <f t="shared" si="24"/>
        <v>63.601312892361697</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6.3590643274853809E-2</v>
      </c>
      <c r="F245" s="128">
        <f t="shared" si="20"/>
        <v>10.874000000000002</v>
      </c>
      <c r="G245" s="122">
        <f t="shared" si="21"/>
        <v>9.1525162133960322E-2</v>
      </c>
      <c r="H245" s="128">
        <f t="shared" si="22"/>
        <v>13858.557000000004</v>
      </c>
      <c r="I245" s="122">
        <f t="shared" si="23"/>
        <v>-0.29824215127814335</v>
      </c>
      <c r="J245" s="128">
        <f t="shared" si="24"/>
        <v>69.478864382430373</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8.0719298245614038E-2</v>
      </c>
      <c r="F246" s="128">
        <f t="shared" si="20"/>
        <v>13.803000000000001</v>
      </c>
      <c r="G246" s="122">
        <f t="shared" si="21"/>
        <v>6.4017950309738614E-2</v>
      </c>
      <c r="H246" s="128">
        <f t="shared" si="22"/>
        <v>9693.4700000000012</v>
      </c>
      <c r="I246" s="122">
        <f t="shared" si="23"/>
        <v>0.37252528929680911</v>
      </c>
      <c r="J246" s="128">
        <f t="shared" si="24"/>
        <v>126.08853900362188</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0.23087134502923976</v>
      </c>
      <c r="F247" s="128">
        <f t="shared" si="20"/>
        <v>39.478999999999999</v>
      </c>
      <c r="G247" s="122">
        <f t="shared" si="21"/>
        <v>0.21297238109075536</v>
      </c>
      <c r="H247" s="128">
        <f t="shared" si="22"/>
        <v>32247.851999999995</v>
      </c>
      <c r="I247" s="122">
        <f t="shared" si="23"/>
        <v>0.20714514890661706</v>
      </c>
      <c r="J247" s="128">
        <f t="shared" si="24"/>
        <v>108.40435921635161</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0.14761988304093565</v>
      </c>
      <c r="F248" s="128">
        <f t="shared" si="20"/>
        <v>25.242999999999995</v>
      </c>
      <c r="G248" s="122">
        <f t="shared" si="21"/>
        <v>0.14996102180718276</v>
      </c>
      <c r="H248" s="128">
        <f t="shared" si="22"/>
        <v>22706.797999999999</v>
      </c>
      <c r="I248" s="122">
        <f t="shared" si="23"/>
        <v>-5.5543497518621532E-2</v>
      </c>
      <c r="J248" s="128">
        <f t="shared" si="24"/>
        <v>98.438835146604092</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5.2695906432748546E-2</v>
      </c>
      <c r="F249" s="128">
        <f t="shared" si="20"/>
        <v>9.011000000000001</v>
      </c>
      <c r="G249" s="122">
        <f t="shared" si="21"/>
        <v>5.4834946967995873E-2</v>
      </c>
      <c r="H249" s="128">
        <f t="shared" si="22"/>
        <v>8302.9979999999996</v>
      </c>
      <c r="I249" s="122">
        <f t="shared" si="23"/>
        <v>-0.15869654122736951</v>
      </c>
      <c r="J249" s="128">
        <f t="shared" si="24"/>
        <v>96.099129016217034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0.17036257309941524</v>
      </c>
      <c r="F250" s="128">
        <f t="shared" si="20"/>
        <v>29.132000000000005</v>
      </c>
      <c r="G250" s="122">
        <f t="shared" si="21"/>
        <v>0.15174656249587234</v>
      </c>
      <c r="H250" s="128">
        <f t="shared" si="22"/>
        <v>22977.161</v>
      </c>
      <c r="I250" s="122">
        <f t="shared" si="23"/>
        <v>0.22772047518752381</v>
      </c>
      <c r="J250" s="128">
        <f t="shared" si="24"/>
        <v>112.26783018827808</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8.770175438596492E-2</v>
      </c>
      <c r="F251" s="128">
        <f t="shared" si="20"/>
        <v>14.997000000000002</v>
      </c>
      <c r="G251" s="122">
        <f t="shared" si="21"/>
        <v>7.4581251898717463E-2</v>
      </c>
      <c r="H251" s="128">
        <f t="shared" si="22"/>
        <v>11292.944000000001</v>
      </c>
      <c r="I251" s="122">
        <f t="shared" si="23"/>
        <v>0.36143356918011749</v>
      </c>
      <c r="J251" s="128">
        <f t="shared" si="24"/>
        <v>117.59222613354</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6.2970760233918135E-2</v>
      </c>
      <c r="F252" s="128">
        <f t="shared" si="20"/>
        <v>10.768000000000001</v>
      </c>
      <c r="G252" s="122">
        <f t="shared" si="21"/>
        <v>8.4248556974732214E-2</v>
      </c>
      <c r="H252" s="128">
        <f t="shared" si="22"/>
        <v>12756.748000000001</v>
      </c>
      <c r="I252" s="122">
        <f t="shared" si="23"/>
        <v>-0.4972177932714108</v>
      </c>
      <c r="J252" s="128">
        <f t="shared" si="24"/>
        <v>74.744022325277683</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0.10151461988304095</v>
      </c>
      <c r="F253" s="128">
        <f t="shared" si="20"/>
        <v>17.359000000000002</v>
      </c>
      <c r="G253" s="122">
        <f t="shared" si="21"/>
        <v>0.13227896947522752</v>
      </c>
      <c r="H253" s="128">
        <f t="shared" si="22"/>
        <v>20029.417000000001</v>
      </c>
      <c r="I253" s="122">
        <f t="shared" si="23"/>
        <v>-0.44318046097032976</v>
      </c>
      <c r="J253" s="128">
        <f t="shared" si="24"/>
        <v>76.74282638106888</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4.7409356725146193E-2</v>
      </c>
      <c r="F254" s="128">
        <f t="shared" si="20"/>
        <v>8.1069999999999993</v>
      </c>
      <c r="G254" s="122">
        <f t="shared" si="21"/>
        <v>4.8391565071523861E-2</v>
      </c>
      <c r="H254" s="128">
        <f t="shared" si="22"/>
        <v>7327.3540000000003</v>
      </c>
      <c r="I254" s="122">
        <f t="shared" si="23"/>
        <v>-0.12704780972539564</v>
      </c>
      <c r="J254" s="128">
        <f t="shared" si="24"/>
        <v>97.970290183989832</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1.7771929824561401E-2</v>
      </c>
      <c r="F255" s="128">
        <f t="shared" si="20"/>
        <v>3.0389999999999997</v>
      </c>
      <c r="G255" s="122">
        <f t="shared" si="21"/>
        <v>2.65688557503071E-2</v>
      </c>
      <c r="H255" s="128">
        <f t="shared" si="22"/>
        <v>4023.0030000000006</v>
      </c>
      <c r="I255" s="122">
        <f t="shared" si="23"/>
        <v>-0.48441705852396094</v>
      </c>
      <c r="J255" s="128">
        <f t="shared" si="24"/>
        <v>66.89008360608824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0.30267836257309938</v>
      </c>
      <c r="F256" s="128">
        <f t="shared" si="20"/>
        <v>51.757999999999996</v>
      </c>
      <c r="G256" s="122">
        <f t="shared" si="21"/>
        <v>0.22709924183386387</v>
      </c>
      <c r="H256" s="128">
        <f t="shared" si="22"/>
        <v>34386.913</v>
      </c>
      <c r="I256" s="122">
        <f t="shared" si="23"/>
        <v>0.32230039409423916</v>
      </c>
      <c r="J256" s="128">
        <f t="shared" si="24"/>
        <v>133.28021711077574</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0.10560233918128654</v>
      </c>
      <c r="F257" s="128">
        <f t="shared" si="20"/>
        <v>18.058</v>
      </c>
      <c r="G257" s="122">
        <f t="shared" si="21"/>
        <v>9.9086489056783175E-2</v>
      </c>
      <c r="H257" s="128">
        <f t="shared" si="22"/>
        <v>15003.477999999996</v>
      </c>
      <c r="I257" s="122">
        <f t="shared" si="23"/>
        <v>0.34978123197119726</v>
      </c>
      <c r="J257" s="128">
        <f t="shared" si="24"/>
        <v>106.5759218905913</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8.6982456140350883E-2</v>
      </c>
      <c r="F258" s="128">
        <f t="shared" si="20"/>
        <v>14.874000000000001</v>
      </c>
      <c r="G258" s="122">
        <f t="shared" si="21"/>
        <v>8.7828587090042126E-2</v>
      </c>
      <c r="H258" s="128">
        <f t="shared" si="22"/>
        <v>13298.828999999998</v>
      </c>
      <c r="I258" s="122">
        <f t="shared" si="23"/>
        <v>1.5933711716282974E-2</v>
      </c>
      <c r="J258" s="128">
        <f t="shared" si="24"/>
        <v>99.036610996800178</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0.33714035087719296</v>
      </c>
      <c r="F259" s="128">
        <f t="shared" si="20"/>
        <v>57.650999999999996</v>
      </c>
      <c r="G259" s="122">
        <f t="shared" si="21"/>
        <v>0.36968509688412204</v>
      </c>
      <c r="H259" s="128">
        <f t="shared" si="22"/>
        <v>55976.977999999996</v>
      </c>
      <c r="I259" s="122">
        <f t="shared" si="23"/>
        <v>-0.30370982500269855</v>
      </c>
      <c r="J259" s="128">
        <f t="shared" si="24"/>
        <v>91.196630245246197</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0.16786549707602341</v>
      </c>
      <c r="F260" s="128">
        <f t="shared" si="20"/>
        <v>28.705000000000002</v>
      </c>
      <c r="G260" s="122">
        <f t="shared" si="21"/>
        <v>0.21633355347448791</v>
      </c>
      <c r="H260" s="128">
        <f t="shared" si="22"/>
        <v>32756.794000000009</v>
      </c>
      <c r="I260" s="122">
        <f t="shared" si="23"/>
        <v>-0.28997685228078335</v>
      </c>
      <c r="J260" s="128">
        <f t="shared" si="24"/>
        <v>77.59568239876377</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0.93529824561403496</v>
      </c>
      <c r="F261" s="128">
        <f t="shared" si="20"/>
        <v>159.93599999999998</v>
      </c>
      <c r="G261" s="122">
        <f t="shared" si="21"/>
        <v>0.9117802903221548</v>
      </c>
      <c r="H261" s="128">
        <f t="shared" si="22"/>
        <v>138059.94800000003</v>
      </c>
      <c r="I261" s="122">
        <f t="shared" si="23"/>
        <v>0.50800486236393083</v>
      </c>
      <c r="J261" s="128">
        <f t="shared" si="24"/>
        <v>102.57934455718171</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0.90370175438596501</v>
      </c>
      <c r="F262" s="128">
        <f t="shared" si="20"/>
        <v>154.53300000000002</v>
      </c>
      <c r="G262" s="122">
        <f t="shared" si="21"/>
        <v>0.87416902217701997</v>
      </c>
      <c r="H262" s="128">
        <f t="shared" si="22"/>
        <v>132364.92500000002</v>
      </c>
      <c r="I262" s="122">
        <f t="shared" si="23"/>
        <v>0.50502906374645018</v>
      </c>
      <c r="J262" s="128">
        <f t="shared" si="24"/>
        <v>103.37837780334485</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0.95543859649122809</v>
      </c>
      <c r="F263" s="128">
        <f t="shared" si="20"/>
        <v>163.38</v>
      </c>
      <c r="G263" s="122">
        <f t="shared" si="21"/>
        <v>0.93684555336882025</v>
      </c>
      <c r="H263" s="128">
        <f t="shared" si="22"/>
        <v>141855.28000000003</v>
      </c>
      <c r="I263" s="122">
        <f t="shared" si="23"/>
        <v>0.51228124087627003</v>
      </c>
      <c r="J263" s="128">
        <f t="shared" si="24"/>
        <v>101.98464336576598</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0.94987134502923976</v>
      </c>
      <c r="F264" s="128">
        <f t="shared" si="20"/>
        <v>162.428</v>
      </c>
      <c r="G264" s="122">
        <f t="shared" si="21"/>
        <v>0.92392277668441003</v>
      </c>
      <c r="H264" s="128">
        <f t="shared" si="22"/>
        <v>139898.53899999999</v>
      </c>
      <c r="I264" s="122">
        <f t="shared" si="23"/>
        <v>0.54741531563969581</v>
      </c>
      <c r="J264" s="128">
        <f t="shared" si="24"/>
        <v>102.80852133962416</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0.92760818713450299</v>
      </c>
      <c r="F265" s="128">
        <f t="shared" ref="F265:F328" si="26">SUMPRODUCT($K$2:$AI$2,$K265:$AI265)</f>
        <v>158.62100000000001</v>
      </c>
      <c r="G265" s="122">
        <f t="shared" ref="G265:G328" si="27">SUMPRODUCT($K$3:$AI$3,$K265:$AI265)/$J$3</f>
        <v>0.90253477789958925</v>
      </c>
      <c r="H265" s="128">
        <f t="shared" ref="H265:H328" si="28">SUMPRODUCT($K$3:$AI$3,$K265:$AI265)</f>
        <v>136660.011</v>
      </c>
      <c r="I265" s="122">
        <f t="shared" ref="I265:I328" si="29">CORREL($K$4:$AI$4,$K265:$AI265)</f>
        <v>0.49101975555591992</v>
      </c>
      <c r="J265" s="128">
        <f t="shared" si="24"/>
        <v>102.77811003507982</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0.88972514619883025</v>
      </c>
      <c r="F266" s="128">
        <f t="shared" si="26"/>
        <v>152.14299999999997</v>
      </c>
      <c r="G266" s="122">
        <f t="shared" si="27"/>
        <v>0.86194383098442717</v>
      </c>
      <c r="H266" s="128">
        <f t="shared" si="28"/>
        <v>130513.81099999999</v>
      </c>
      <c r="I266" s="122">
        <f t="shared" si="29"/>
        <v>0.4543758296517792</v>
      </c>
      <c r="J266" s="128">
        <f t="shared" ref="J266:J329" si="30">$E266/$G266*100</f>
        <v>103.22310041742209</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0.89332163742690052</v>
      </c>
      <c r="F267" s="128">
        <f t="shared" si="26"/>
        <v>152.75799999999998</v>
      </c>
      <c r="G267" s="122">
        <f t="shared" si="27"/>
        <v>0.86912814196462784</v>
      </c>
      <c r="H267" s="128">
        <f t="shared" si="28"/>
        <v>131601.64500000002</v>
      </c>
      <c r="I267" s="122">
        <f t="shared" si="29"/>
        <v>0.44105631732178263</v>
      </c>
      <c r="J267" s="128">
        <f t="shared" si="30"/>
        <v>102.7836511434993</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0.82439766081871335</v>
      </c>
      <c r="F268" s="128">
        <f t="shared" si="26"/>
        <v>140.97199999999998</v>
      </c>
      <c r="G268" s="122">
        <f t="shared" si="27"/>
        <v>0.78982208852316105</v>
      </c>
      <c r="H268" s="128">
        <f t="shared" si="28"/>
        <v>119593.281</v>
      </c>
      <c r="I268" s="122">
        <f t="shared" si="29"/>
        <v>0.4434601462048543</v>
      </c>
      <c r="J268" s="128">
        <f t="shared" si="30"/>
        <v>104.37764058488197</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0.7314502923976608</v>
      </c>
      <c r="F269" s="128">
        <f t="shared" si="26"/>
        <v>125.078</v>
      </c>
      <c r="G269" s="122">
        <f t="shared" si="27"/>
        <v>0.66284301734272011</v>
      </c>
      <c r="H269" s="128">
        <f t="shared" si="28"/>
        <v>100366.364</v>
      </c>
      <c r="I269" s="122">
        <f t="shared" si="29"/>
        <v>0.49648411323735647</v>
      </c>
      <c r="J269" s="128">
        <f t="shared" si="30"/>
        <v>110.35045602954095</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0.64659649122807017</v>
      </c>
      <c r="F270" s="128">
        <f t="shared" si="26"/>
        <v>110.568</v>
      </c>
      <c r="G270" s="122">
        <f t="shared" si="27"/>
        <v>0.5773599902257327</v>
      </c>
      <c r="H270" s="128">
        <f t="shared" si="28"/>
        <v>87422.694999999992</v>
      </c>
      <c r="I270" s="122">
        <f t="shared" si="29"/>
        <v>0.50206214660337201</v>
      </c>
      <c r="J270" s="128">
        <f t="shared" si="30"/>
        <v>111.99191183567601</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0.54192982456140348</v>
      </c>
      <c r="F271" s="128">
        <f t="shared" si="26"/>
        <v>92.67</v>
      </c>
      <c r="G271" s="122">
        <f t="shared" si="27"/>
        <v>0.43638062845896786</v>
      </c>
      <c r="H271" s="128">
        <f t="shared" si="28"/>
        <v>66075.881999999998</v>
      </c>
      <c r="I271" s="122">
        <f t="shared" si="29"/>
        <v>0.49667951064310628</v>
      </c>
      <c r="J271" s="128">
        <f t="shared" si="30"/>
        <v>124.18741557689476</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0.47182456140350876</v>
      </c>
      <c r="F272" s="128">
        <f t="shared" si="26"/>
        <v>80.682000000000002</v>
      </c>
      <c r="G272" s="122">
        <f t="shared" si="27"/>
        <v>0.36624524825318</v>
      </c>
      <c r="H272" s="128">
        <f t="shared" si="28"/>
        <v>55456.123000000007</v>
      </c>
      <c r="I272" s="122">
        <f t="shared" si="29"/>
        <v>0.44116108841733875</v>
      </c>
      <c r="J272" s="128">
        <f t="shared" si="30"/>
        <v>128.82749022789866</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0.25595906432748539</v>
      </c>
      <c r="F273" s="128">
        <f t="shared" si="26"/>
        <v>43.768999999999998</v>
      </c>
      <c r="G273" s="122">
        <f t="shared" si="27"/>
        <v>0.17860721974930327</v>
      </c>
      <c r="H273" s="128">
        <f t="shared" si="28"/>
        <v>27044.348000000002</v>
      </c>
      <c r="I273" s="122">
        <f t="shared" si="29"/>
        <v>0.42439714986608806</v>
      </c>
      <c r="J273" s="128">
        <f t="shared" si="30"/>
        <v>143.30835264484534</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6.5298245614035091E-2</v>
      </c>
      <c r="F274" s="128">
        <f t="shared" si="26"/>
        <v>11.166</v>
      </c>
      <c r="G274" s="122">
        <f t="shared" si="27"/>
        <v>6.5682481607206536E-2</v>
      </c>
      <c r="H274" s="128">
        <f t="shared" si="28"/>
        <v>9945.5099999999984</v>
      </c>
      <c r="I274" s="122">
        <f t="shared" si="29"/>
        <v>-0.14335798079765144</v>
      </c>
      <c r="J274" s="128">
        <f t="shared" si="30"/>
        <v>99.415009932984503</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0.69773099415204676</v>
      </c>
      <c r="F275" s="128">
        <f t="shared" si="26"/>
        <v>119.312</v>
      </c>
      <c r="G275" s="122">
        <f t="shared" si="27"/>
        <v>0.66553061723176909</v>
      </c>
      <c r="H275" s="128">
        <f t="shared" si="28"/>
        <v>100773.31500000002</v>
      </c>
      <c r="I275" s="122">
        <f t="shared" si="29"/>
        <v>0.32183964707976448</v>
      </c>
      <c r="J275" s="128">
        <f t="shared" si="30"/>
        <v>104.83830136233448</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3.7578947368421052E-2</v>
      </c>
      <c r="F276" s="128">
        <f t="shared" si="26"/>
        <v>6.4260000000000002</v>
      </c>
      <c r="G276" s="122">
        <f t="shared" si="27"/>
        <v>6.0048488290692009E-2</v>
      </c>
      <c r="H276" s="128">
        <f t="shared" si="28"/>
        <v>9092.4220000000023</v>
      </c>
      <c r="I276" s="122">
        <f t="shared" si="29"/>
        <v>-0.46781095225775182</v>
      </c>
      <c r="J276" s="128">
        <f t="shared" si="30"/>
        <v>62.581004848120529</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3.3128654970760237E-2</v>
      </c>
      <c r="F277" s="128">
        <f t="shared" si="26"/>
        <v>5.6650000000000009</v>
      </c>
      <c r="G277" s="122">
        <f t="shared" si="27"/>
        <v>3.3939029705847383E-2</v>
      </c>
      <c r="H277" s="128">
        <f t="shared" si="28"/>
        <v>5138.9799999999996</v>
      </c>
      <c r="I277" s="122">
        <f t="shared" si="29"/>
        <v>-0.18903646012006309</v>
      </c>
      <c r="J277" s="128">
        <f t="shared" si="30"/>
        <v>97.61226310206645</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9.0970760233918146E-2</v>
      </c>
      <c r="F278" s="128">
        <f t="shared" si="26"/>
        <v>15.556000000000003</v>
      </c>
      <c r="G278" s="122">
        <f t="shared" si="27"/>
        <v>0.12217639910710747</v>
      </c>
      <c r="H278" s="128">
        <f t="shared" si="28"/>
        <v>18499.705999999998</v>
      </c>
      <c r="I278" s="122">
        <f t="shared" si="29"/>
        <v>-0.53525017667344288</v>
      </c>
      <c r="J278" s="128">
        <f t="shared" si="30"/>
        <v>74.458537736218176</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9.6900584795321636E-3</v>
      </c>
      <c r="F279" s="128">
        <f t="shared" si="26"/>
        <v>1.657</v>
      </c>
      <c r="G279" s="122">
        <f t="shared" si="27"/>
        <v>9.893434069925636E-3</v>
      </c>
      <c r="H279" s="128">
        <f t="shared" si="28"/>
        <v>1498.0439999999999</v>
      </c>
      <c r="I279" s="122">
        <f t="shared" si="29"/>
        <v>-0.12100219468008613</v>
      </c>
      <c r="J279" s="128">
        <f t="shared" si="30"/>
        <v>97.94433773999971</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6.5614035087719319E-2</v>
      </c>
      <c r="F280" s="128">
        <f t="shared" si="26"/>
        <v>11.220000000000002</v>
      </c>
      <c r="G280" s="122">
        <f t="shared" si="27"/>
        <v>4.2596553910367332E-2</v>
      </c>
      <c r="H280" s="128">
        <f t="shared" si="28"/>
        <v>6449.8850000000002</v>
      </c>
      <c r="I280" s="122">
        <f t="shared" si="29"/>
        <v>0.68850639896732813</v>
      </c>
      <c r="J280" s="128">
        <f t="shared" si="30"/>
        <v>154.03601715243423</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9.7228070175438608E-2</v>
      </c>
      <c r="F281" s="128">
        <f t="shared" si="26"/>
        <v>16.626000000000001</v>
      </c>
      <c r="G281" s="122">
        <f t="shared" si="27"/>
        <v>0.1862280442219551</v>
      </c>
      <c r="H281" s="128">
        <f t="shared" si="28"/>
        <v>28198.277999999998</v>
      </c>
      <c r="I281" s="122">
        <f t="shared" si="29"/>
        <v>-0.47716719963630722</v>
      </c>
      <c r="J281" s="128">
        <f t="shared" si="30"/>
        <v>52.20914528832067</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0.34798830409356729</v>
      </c>
      <c r="F282" s="128">
        <f t="shared" si="26"/>
        <v>59.506000000000007</v>
      </c>
      <c r="G282" s="122">
        <f t="shared" si="27"/>
        <v>0.39956829439036307</v>
      </c>
      <c r="H282" s="128">
        <f t="shared" si="28"/>
        <v>60501.831999999995</v>
      </c>
      <c r="I282" s="122">
        <f t="shared" si="29"/>
        <v>-0.44297822847985052</v>
      </c>
      <c r="J282" s="128">
        <f t="shared" si="30"/>
        <v>87.091070282367284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0.40788304093567257</v>
      </c>
      <c r="F283" s="128">
        <f t="shared" si="26"/>
        <v>69.748000000000005</v>
      </c>
      <c r="G283" s="122">
        <f t="shared" si="27"/>
        <v>0.32095333447806729</v>
      </c>
      <c r="H283" s="128">
        <f t="shared" si="28"/>
        <v>48598.111999999994</v>
      </c>
      <c r="I283" s="122">
        <f t="shared" si="29"/>
        <v>0.57511610217116049</v>
      </c>
      <c r="J283" s="128">
        <f t="shared" si="30"/>
        <v>127.08484290994203</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0.14685964912280702</v>
      </c>
      <c r="F284" s="128">
        <f t="shared" si="26"/>
        <v>25.113</v>
      </c>
      <c r="G284" s="122">
        <f t="shared" si="27"/>
        <v>9.3191073716466996E-2</v>
      </c>
      <c r="H284" s="128">
        <f t="shared" si="28"/>
        <v>14110.805999999999</v>
      </c>
      <c r="I284" s="122">
        <f t="shared" si="29"/>
        <v>0.70530037759547937</v>
      </c>
      <c r="J284" s="128">
        <f t="shared" si="30"/>
        <v>157.58982407438097</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0.16402923976608186</v>
      </c>
      <c r="F285" s="128">
        <f t="shared" si="26"/>
        <v>28.048999999999999</v>
      </c>
      <c r="G285" s="122">
        <f t="shared" si="27"/>
        <v>0.13409386598687076</v>
      </c>
      <c r="H285" s="128">
        <f t="shared" si="28"/>
        <v>20304.224999999999</v>
      </c>
      <c r="I285" s="122">
        <f t="shared" si="29"/>
        <v>0.58271955821143162</v>
      </c>
      <c r="J285" s="128">
        <f t="shared" si="30"/>
        <v>122.32419324992993</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1.7345029239766083E-2</v>
      </c>
      <c r="F286" s="128">
        <f t="shared" si="26"/>
        <v>2.9660000000000002</v>
      </c>
      <c r="G286" s="122">
        <f t="shared" si="27"/>
        <v>1.5797249996697883E-2</v>
      </c>
      <c r="H286" s="128">
        <f t="shared" si="28"/>
        <v>2391.9879999999998</v>
      </c>
      <c r="I286" s="122">
        <f t="shared" si="29"/>
        <v>0.35309001911096588</v>
      </c>
      <c r="J286" s="128">
        <f t="shared" si="30"/>
        <v>109.7977764699029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0.98265497076023389</v>
      </c>
      <c r="F287" s="128">
        <f t="shared" si="26"/>
        <v>168.03399999999999</v>
      </c>
      <c r="G287" s="122">
        <f t="shared" si="27"/>
        <v>0.98420275000330204</v>
      </c>
      <c r="H287" s="128">
        <f t="shared" si="28"/>
        <v>149026.01199999999</v>
      </c>
      <c r="I287" s="122">
        <f t="shared" si="29"/>
        <v>-0.35309001911096438</v>
      </c>
      <c r="J287" s="128">
        <f t="shared" si="30"/>
        <v>99.842737764849474</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0.17480116959064326</v>
      </c>
      <c r="F288" s="128">
        <f t="shared" si="26"/>
        <v>29.890999999999998</v>
      </c>
      <c r="G288" s="122">
        <f t="shared" si="27"/>
        <v>0.17997316039044234</v>
      </c>
      <c r="H288" s="128">
        <f t="shared" si="28"/>
        <v>27251.175999999999</v>
      </c>
      <c r="I288" s="122">
        <f t="shared" si="29"/>
        <v>-0.28692387798917507</v>
      </c>
      <c r="J288" s="128">
        <f t="shared" si="30"/>
        <v>97.12624327506461</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0.47538596491228069</v>
      </c>
      <c r="F289" s="128">
        <f t="shared" si="26"/>
        <v>81.290999999999997</v>
      </c>
      <c r="G289" s="122">
        <f t="shared" si="27"/>
        <v>0.50230542603917616</v>
      </c>
      <c r="H289" s="128">
        <f t="shared" si="28"/>
        <v>76058.082999999984</v>
      </c>
      <c r="I289" s="122">
        <f t="shared" si="29"/>
        <v>-0.2488246654300954</v>
      </c>
      <c r="J289" s="128">
        <f t="shared" si="30"/>
        <v>94.640818169303245</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7.883625730994151E-2</v>
      </c>
      <c r="F290" s="128">
        <f t="shared" si="26"/>
        <v>13.480999999999998</v>
      </c>
      <c r="G290" s="122">
        <f t="shared" si="27"/>
        <v>7.03623083120897E-2</v>
      </c>
      <c r="H290" s="128">
        <f t="shared" si="28"/>
        <v>10654.119999999999</v>
      </c>
      <c r="I290" s="122">
        <f t="shared" si="29"/>
        <v>0.54274748543443996</v>
      </c>
      <c r="J290" s="128">
        <f t="shared" si="30"/>
        <v>112.04330727790494</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7.8964912280701752E-2</v>
      </c>
      <c r="F291" s="128">
        <f t="shared" si="26"/>
        <v>13.503</v>
      </c>
      <c r="G291" s="122">
        <f t="shared" si="27"/>
        <v>7.804568809520665E-2</v>
      </c>
      <c r="H291" s="128">
        <f t="shared" si="28"/>
        <v>11817.522000000001</v>
      </c>
      <c r="I291" s="122">
        <f t="shared" si="29"/>
        <v>-0.12302368790693695</v>
      </c>
      <c r="J291" s="128">
        <f t="shared" si="30"/>
        <v>101.17780265371452</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0.19199415204678363</v>
      </c>
      <c r="F292" s="128">
        <f t="shared" si="26"/>
        <v>32.831000000000003</v>
      </c>
      <c r="G292" s="122">
        <f t="shared" si="27"/>
        <v>0.16926907633174393</v>
      </c>
      <c r="H292" s="128">
        <f t="shared" si="28"/>
        <v>25630.385000000002</v>
      </c>
      <c r="I292" s="122">
        <f t="shared" si="29"/>
        <v>0.66646507134816202</v>
      </c>
      <c r="J292" s="128">
        <f t="shared" si="30"/>
        <v>113.42541485280022</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0.41717543859649125</v>
      </c>
      <c r="F293" s="128">
        <f t="shared" si="26"/>
        <v>71.337000000000003</v>
      </c>
      <c r="G293" s="122">
        <f t="shared" si="27"/>
        <v>0.37348543766262932</v>
      </c>
      <c r="H293" s="128">
        <f t="shared" si="28"/>
        <v>56552.418000000005</v>
      </c>
      <c r="I293" s="122">
        <f t="shared" si="29"/>
        <v>0.39677477090280194</v>
      </c>
      <c r="J293" s="128">
        <f t="shared" si="30"/>
        <v>111.69791283089523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0.58282456140350869</v>
      </c>
      <c r="F294" s="128">
        <f t="shared" si="26"/>
        <v>99.662999999999982</v>
      </c>
      <c r="G294" s="122">
        <f t="shared" si="27"/>
        <v>0.62651456233737068</v>
      </c>
      <c r="H294" s="128">
        <f t="shared" si="28"/>
        <v>94865.581999999995</v>
      </c>
      <c r="I294" s="122">
        <f t="shared" si="29"/>
        <v>-0.39677477090280205</v>
      </c>
      <c r="J294" s="128">
        <f t="shared" si="30"/>
        <v>93.026498734384489</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0.12438596491228072</v>
      </c>
      <c r="F295" s="128">
        <f t="shared" si="26"/>
        <v>21.270000000000003</v>
      </c>
      <c r="G295" s="122">
        <f t="shared" si="27"/>
        <v>0.16826898387245903</v>
      </c>
      <c r="H295" s="128">
        <f t="shared" si="28"/>
        <v>25478.953000000001</v>
      </c>
      <c r="I295" s="122">
        <f t="shared" si="29"/>
        <v>-0.31733968997026113</v>
      </c>
      <c r="J295" s="128">
        <f t="shared" si="30"/>
        <v>73.920910467112691</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0.27557309941520464</v>
      </c>
      <c r="F296" s="128">
        <f t="shared" si="26"/>
        <v>47.122999999999998</v>
      </c>
      <c r="G296" s="122">
        <f t="shared" si="27"/>
        <v>0.31505410189013194</v>
      </c>
      <c r="H296" s="128">
        <f t="shared" si="28"/>
        <v>47704.862000000001</v>
      </c>
      <c r="I296" s="122">
        <f t="shared" si="29"/>
        <v>-0.40876141550217021</v>
      </c>
      <c r="J296" s="128">
        <f t="shared" si="30"/>
        <v>87.468500731123498</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0.21132748538011698</v>
      </c>
      <c r="F297" s="128">
        <f t="shared" si="26"/>
        <v>36.137</v>
      </c>
      <c r="G297" s="122">
        <f t="shared" si="27"/>
        <v>0.2116378633980108</v>
      </c>
      <c r="H297" s="128">
        <f t="shared" si="28"/>
        <v>32045.781999999999</v>
      </c>
      <c r="I297" s="122">
        <f t="shared" si="29"/>
        <v>4.1890552519884078E-2</v>
      </c>
      <c r="J297" s="128">
        <f t="shared" si="30"/>
        <v>99.853344759340104</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0.14641520467836255</v>
      </c>
      <c r="F298" s="128">
        <f t="shared" si="26"/>
        <v>25.036999999999999</v>
      </c>
      <c r="G298" s="122">
        <f t="shared" si="27"/>
        <v>0.13969867519053217</v>
      </c>
      <c r="H298" s="128">
        <f t="shared" si="28"/>
        <v>21152.894</v>
      </c>
      <c r="I298" s="122">
        <f t="shared" si="29"/>
        <v>0.21586069917136722</v>
      </c>
      <c r="J298" s="128">
        <f t="shared" si="30"/>
        <v>104.80786913595985</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9.3578947368421067E-2</v>
      </c>
      <c r="F299" s="128">
        <f t="shared" si="26"/>
        <v>16.002000000000002</v>
      </c>
      <c r="G299" s="122">
        <f t="shared" si="27"/>
        <v>7.3082163283097121E-2</v>
      </c>
      <c r="H299" s="128">
        <f t="shared" si="28"/>
        <v>11065.955</v>
      </c>
      <c r="I299" s="122">
        <f t="shared" si="29"/>
        <v>0.43837858982075778</v>
      </c>
      <c r="J299" s="128">
        <f t="shared" si="30"/>
        <v>128.04621971290848</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0.14834502923976609</v>
      </c>
      <c r="F300" s="128">
        <f t="shared" si="26"/>
        <v>25.367000000000001</v>
      </c>
      <c r="G300" s="122">
        <f t="shared" si="27"/>
        <v>9.2183650556736968E-2</v>
      </c>
      <c r="H300" s="128">
        <f t="shared" si="28"/>
        <v>13958.263999999999</v>
      </c>
      <c r="I300" s="122">
        <f t="shared" si="29"/>
        <v>0.43772320965642592</v>
      </c>
      <c r="J300" s="128">
        <f t="shared" si="30"/>
        <v>160.92336151133767</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519.49320357309944</v>
      </c>
      <c r="F301" s="128">
        <f t="shared" si="26"/>
        <v>88833.337811000005</v>
      </c>
      <c r="G301" s="122">
        <f t="shared" si="27"/>
        <v>423.01439850581374</v>
      </c>
      <c r="H301" s="128">
        <f t="shared" si="28"/>
        <v>64051994.192953303</v>
      </c>
      <c r="I301" s="122">
        <f t="shared" si="29"/>
        <v>0.45920649193994145</v>
      </c>
      <c r="J301" s="128">
        <f t="shared" si="30"/>
        <v>122.80745180496729</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1.095906432748538E-2</v>
      </c>
      <c r="F302" s="128">
        <f t="shared" si="26"/>
        <v>1.8740000000000001</v>
      </c>
      <c r="G302" s="122">
        <f t="shared" si="27"/>
        <v>1.9827068116076027E-2</v>
      </c>
      <c r="H302" s="128">
        <f t="shared" si="28"/>
        <v>3002.1749999999997</v>
      </c>
      <c r="I302" s="122">
        <f t="shared" si="29"/>
        <v>-0.36587909847338485</v>
      </c>
      <c r="J302" s="128">
        <f t="shared" si="30"/>
        <v>55.273246973916621</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3.6140350877192982E-3</v>
      </c>
      <c r="F303" s="128">
        <f t="shared" si="26"/>
        <v>0.61799999999999999</v>
      </c>
      <c r="G303" s="122">
        <f t="shared" si="27"/>
        <v>7.286537928119511E-3</v>
      </c>
      <c r="H303" s="128">
        <f t="shared" si="28"/>
        <v>1103.3130000000001</v>
      </c>
      <c r="I303" s="122">
        <f t="shared" si="29"/>
        <v>-0.3816119954632976</v>
      </c>
      <c r="J303" s="128">
        <f t="shared" si="30"/>
        <v>49.598796072581457</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0.11615204678362574</v>
      </c>
      <c r="F304" s="128">
        <f t="shared" si="26"/>
        <v>19.862000000000002</v>
      </c>
      <c r="G304" s="122">
        <f t="shared" si="27"/>
        <v>0.14124916456431863</v>
      </c>
      <c r="H304" s="128">
        <f t="shared" si="28"/>
        <v>21387.665999999997</v>
      </c>
      <c r="I304" s="122">
        <f t="shared" si="29"/>
        <v>-0.3164518431071745</v>
      </c>
      <c r="J304" s="128">
        <f t="shared" si="30"/>
        <v>82.232023914545167</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1.1871345029239765E-2</v>
      </c>
      <c r="F305" s="128">
        <f t="shared" si="26"/>
        <v>2.0299999999999998</v>
      </c>
      <c r="G305" s="122">
        <f t="shared" si="27"/>
        <v>2.2734701290467445E-2</v>
      </c>
      <c r="H305" s="128">
        <f t="shared" si="28"/>
        <v>3442.4429999999998</v>
      </c>
      <c r="I305" s="122">
        <f t="shared" si="29"/>
        <v>-0.42853183857433391</v>
      </c>
      <c r="J305" s="128">
        <f t="shared" si="30"/>
        <v>52.216850696944782</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0.14081286549707603</v>
      </c>
      <c r="F306" s="128">
        <f t="shared" si="26"/>
        <v>24.079000000000001</v>
      </c>
      <c r="G306" s="122">
        <f t="shared" si="27"/>
        <v>0.11282889088483533</v>
      </c>
      <c r="H306" s="128">
        <f t="shared" si="28"/>
        <v>17084.324999999997</v>
      </c>
      <c r="I306" s="122">
        <f t="shared" si="29"/>
        <v>0.45473816917802051</v>
      </c>
      <c r="J306" s="128">
        <f t="shared" si="30"/>
        <v>124.80213568775041</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0.55082456140350877</v>
      </c>
      <c r="F307" s="128">
        <f t="shared" si="26"/>
        <v>94.191000000000003</v>
      </c>
      <c r="G307" s="122">
        <f t="shared" si="27"/>
        <v>0.5323408181325866</v>
      </c>
      <c r="H307" s="128">
        <f t="shared" si="28"/>
        <v>80605.982000000004</v>
      </c>
      <c r="I307" s="122">
        <f t="shared" si="29"/>
        <v>0.37860092018237146</v>
      </c>
      <c r="J307" s="128">
        <f t="shared" si="30"/>
        <v>103.47216344141368</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0.24108187134502926</v>
      </c>
      <c r="F308" s="128">
        <f t="shared" si="26"/>
        <v>41.225000000000001</v>
      </c>
      <c r="G308" s="122">
        <f t="shared" si="27"/>
        <v>0.29055058843730608</v>
      </c>
      <c r="H308" s="128">
        <f t="shared" si="28"/>
        <v>43994.589000000014</v>
      </c>
      <c r="I308" s="122">
        <f t="shared" si="29"/>
        <v>-0.45715092853307365</v>
      </c>
      <c r="J308" s="128">
        <f t="shared" si="30"/>
        <v>82.974146650902071</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6.7994152046783621E-2</v>
      </c>
      <c r="F309" s="128">
        <f t="shared" si="26"/>
        <v>11.626999999999999</v>
      </c>
      <c r="G309" s="122">
        <f t="shared" si="27"/>
        <v>6.4571002126563568E-2</v>
      </c>
      <c r="H309" s="128">
        <f t="shared" si="28"/>
        <v>9777.2120000000032</v>
      </c>
      <c r="I309" s="122">
        <f t="shared" si="29"/>
        <v>0.31365511931679541</v>
      </c>
      <c r="J309" s="128">
        <f t="shared" si="30"/>
        <v>105.30137338353592</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0.14919298245614035</v>
      </c>
      <c r="F310" s="128">
        <f t="shared" si="26"/>
        <v>25.512</v>
      </c>
      <c r="G310" s="122">
        <f t="shared" si="27"/>
        <v>0.13023285870900422</v>
      </c>
      <c r="H310" s="128">
        <f t="shared" si="28"/>
        <v>19719.599000000002</v>
      </c>
      <c r="I310" s="122">
        <f t="shared" si="29"/>
        <v>0.4048990669725146</v>
      </c>
      <c r="J310" s="128">
        <f t="shared" si="30"/>
        <v>114.55863284818244</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0.61288304093567247</v>
      </c>
      <c r="F311" s="128">
        <f t="shared" si="26"/>
        <v>104.803</v>
      </c>
      <c r="G311" s="122">
        <f t="shared" si="27"/>
        <v>0.60259301404060273</v>
      </c>
      <c r="H311" s="128">
        <f t="shared" si="28"/>
        <v>91243.428999999989</v>
      </c>
      <c r="I311" s="122">
        <f t="shared" si="29"/>
        <v>7.6484249160113579E-2</v>
      </c>
      <c r="J311" s="128">
        <f t="shared" si="30"/>
        <v>101.70762465798788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0.62433918128654975</v>
      </c>
      <c r="F312" s="128">
        <f t="shared" si="26"/>
        <v>106.762</v>
      </c>
      <c r="G312" s="122">
        <f t="shared" si="27"/>
        <v>0.53481678532274901</v>
      </c>
      <c r="H312" s="128">
        <f t="shared" si="28"/>
        <v>80980.888000000006</v>
      </c>
      <c r="I312" s="122">
        <f t="shared" si="29"/>
        <v>0.5073764651220618</v>
      </c>
      <c r="J312" s="128">
        <f t="shared" si="30"/>
        <v>116.73889047999421</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0.28628654970760231</v>
      </c>
      <c r="F313" s="128">
        <f t="shared" si="26"/>
        <v>48.954999999999998</v>
      </c>
      <c r="G313" s="122">
        <f t="shared" si="27"/>
        <v>0.21990808886658123</v>
      </c>
      <c r="H313" s="128">
        <f t="shared" si="28"/>
        <v>33298.042999999998</v>
      </c>
      <c r="I313" s="122">
        <f t="shared" si="29"/>
        <v>0.51841533307244558</v>
      </c>
      <c r="J313" s="128">
        <f t="shared" si="30"/>
        <v>130.18463812911088</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0.2047485380116959</v>
      </c>
      <c r="F314" s="128">
        <f t="shared" si="26"/>
        <v>35.012</v>
      </c>
      <c r="G314" s="122">
        <f t="shared" si="27"/>
        <v>0.13974903247962595</v>
      </c>
      <c r="H314" s="128">
        <f t="shared" si="28"/>
        <v>21160.519</v>
      </c>
      <c r="I314" s="122">
        <f t="shared" si="29"/>
        <v>0.57021088064152359</v>
      </c>
      <c r="J314" s="128">
        <f t="shared" si="30"/>
        <v>146.51159609390945</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0.287766081871345</v>
      </c>
      <c r="F315" s="128">
        <f t="shared" si="26"/>
        <v>49.207999999999998</v>
      </c>
      <c r="G315" s="122">
        <f t="shared" si="27"/>
        <v>0.20961002654902325</v>
      </c>
      <c r="H315" s="128">
        <f t="shared" si="28"/>
        <v>31738.731000000003</v>
      </c>
      <c r="I315" s="122">
        <f t="shared" si="29"/>
        <v>0.53557086479994953</v>
      </c>
      <c r="J315" s="128">
        <f t="shared" si="30"/>
        <v>137.28641067847141</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7.8602339181286549E-2</v>
      </c>
      <c r="F316" s="128">
        <f t="shared" si="26"/>
        <v>13.440999999999999</v>
      </c>
      <c r="G316" s="122">
        <f t="shared" si="27"/>
        <v>8.1599605066768804E-2</v>
      </c>
      <c r="H316" s="128">
        <f t="shared" si="28"/>
        <v>12355.648999999999</v>
      </c>
      <c r="I316" s="122">
        <f t="shared" si="29"/>
        <v>-0.1507398983180063</v>
      </c>
      <c r="J316" s="128">
        <f t="shared" si="30"/>
        <v>96.32686226479926</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0.49198830409356725</v>
      </c>
      <c r="F317" s="128">
        <f t="shared" si="26"/>
        <v>84.13</v>
      </c>
      <c r="G317" s="122">
        <f t="shared" si="27"/>
        <v>0.38650303794793217</v>
      </c>
      <c r="H317" s="128">
        <f t="shared" si="28"/>
        <v>58523.516999999993</v>
      </c>
      <c r="I317" s="122">
        <f t="shared" si="29"/>
        <v>0.58760355739822412</v>
      </c>
      <c r="J317" s="128">
        <f t="shared" si="30"/>
        <v>127.29222173923651</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0.89891812865497078</v>
      </c>
      <c r="F318" s="128">
        <f t="shared" si="26"/>
        <v>153.715</v>
      </c>
      <c r="G318" s="122">
        <f t="shared" si="27"/>
        <v>0.90224438970267729</v>
      </c>
      <c r="H318" s="128">
        <f t="shared" si="28"/>
        <v>136616.041</v>
      </c>
      <c r="I318" s="122">
        <f t="shared" si="29"/>
        <v>-0.13968487758743134</v>
      </c>
      <c r="J318" s="128">
        <f t="shared" si="30"/>
        <v>99.631334803998882</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0.64933333333333332</v>
      </c>
      <c r="F319" s="128">
        <f t="shared" si="26"/>
        <v>111.036</v>
      </c>
      <c r="G319" s="122">
        <f t="shared" si="27"/>
        <v>0.58034568545351284</v>
      </c>
      <c r="H319" s="128">
        <f t="shared" si="28"/>
        <v>87874.78300000001</v>
      </c>
      <c r="I319" s="122">
        <f t="shared" si="29"/>
        <v>0.52080172629094301</v>
      </c>
      <c r="J319" s="128">
        <f t="shared" si="30"/>
        <v>111.88733708357113</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0.88607017543859634</v>
      </c>
      <c r="F320" s="128">
        <f t="shared" si="26"/>
        <v>151.51799999999997</v>
      </c>
      <c r="G320" s="122">
        <f t="shared" si="27"/>
        <v>0.85516336234793755</v>
      </c>
      <c r="H320" s="128">
        <f t="shared" si="28"/>
        <v>129487.126</v>
      </c>
      <c r="I320" s="122">
        <f t="shared" si="29"/>
        <v>0.40883123984076875</v>
      </c>
      <c r="J320" s="128">
        <f t="shared" si="30"/>
        <v>103.61414139700757</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0.64273684210526316</v>
      </c>
      <c r="F321" s="128">
        <f t="shared" si="26"/>
        <v>109.908</v>
      </c>
      <c r="G321" s="122">
        <f t="shared" si="27"/>
        <v>0.61991716308497002</v>
      </c>
      <c r="H321" s="128">
        <f t="shared" si="28"/>
        <v>93866.616999999998</v>
      </c>
      <c r="I321" s="122">
        <f t="shared" si="29"/>
        <v>0.34186244647925201</v>
      </c>
      <c r="J321" s="128">
        <f t="shared" si="30"/>
        <v>103.68108521253593</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0.46950877192982454</v>
      </c>
      <c r="F322" s="128">
        <f t="shared" si="26"/>
        <v>80.286000000000001</v>
      </c>
      <c r="G322" s="122">
        <f t="shared" si="27"/>
        <v>0.43310079382900313</v>
      </c>
      <c r="H322" s="128">
        <f t="shared" si="28"/>
        <v>65579.255999999994</v>
      </c>
      <c r="I322" s="122">
        <f t="shared" si="29"/>
        <v>0.4051291614773106</v>
      </c>
      <c r="J322" s="128">
        <f t="shared" si="30"/>
        <v>108.40635219782027</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0.30360818713450294</v>
      </c>
      <c r="F323" s="128">
        <f t="shared" si="26"/>
        <v>51.917000000000002</v>
      </c>
      <c r="G323" s="122">
        <f t="shared" si="27"/>
        <v>0.27632477644665759</v>
      </c>
      <c r="H323" s="128">
        <f t="shared" si="28"/>
        <v>41840.544999999998</v>
      </c>
      <c r="I323" s="122">
        <f t="shared" si="29"/>
        <v>0.44163696573482619</v>
      </c>
      <c r="J323" s="128">
        <f t="shared" si="30"/>
        <v>109.87367511472942</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0.15381286549707601</v>
      </c>
      <c r="F324" s="128">
        <f t="shared" si="26"/>
        <v>26.302</v>
      </c>
      <c r="G324" s="122">
        <f t="shared" si="27"/>
        <v>0.10629117410083344</v>
      </c>
      <c r="H324" s="128">
        <f t="shared" si="28"/>
        <v>16094.396999999997</v>
      </c>
      <c r="I324" s="122">
        <f t="shared" si="29"/>
        <v>0.5828264366437319</v>
      </c>
      <c r="J324" s="128">
        <f t="shared" si="30"/>
        <v>144.70897212139266</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2.3058479532163747E-2</v>
      </c>
      <c r="F325" s="128">
        <f t="shared" si="26"/>
        <v>3.9430000000000005</v>
      </c>
      <c r="G325" s="122">
        <f t="shared" si="27"/>
        <v>1.4119972526383917E-2</v>
      </c>
      <c r="H325" s="128">
        <f t="shared" si="28"/>
        <v>2138.018</v>
      </c>
      <c r="I325" s="122">
        <f t="shared" si="29"/>
        <v>0.56906451879783415</v>
      </c>
      <c r="J325" s="128">
        <f t="shared" si="30"/>
        <v>163.30399715068677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0.14922222222222223</v>
      </c>
      <c r="F326" s="128">
        <f t="shared" si="26"/>
        <v>25.517000000000003</v>
      </c>
      <c r="G326" s="122">
        <f t="shared" si="27"/>
        <v>9.8409356879631218E-2</v>
      </c>
      <c r="H326" s="128">
        <f t="shared" si="28"/>
        <v>14900.948</v>
      </c>
      <c r="I326" s="122">
        <f t="shared" si="29"/>
        <v>0.65671159197792917</v>
      </c>
      <c r="J326" s="128">
        <f t="shared" si="30"/>
        <v>151.63418088865518</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3.6678362573099414E-2</v>
      </c>
      <c r="F327" s="128">
        <f t="shared" si="26"/>
        <v>6.2719999999999994</v>
      </c>
      <c r="G327" s="122">
        <f t="shared" si="27"/>
        <v>2.6878422644599716E-2</v>
      </c>
      <c r="H327" s="128">
        <f t="shared" si="28"/>
        <v>4069.877</v>
      </c>
      <c r="I327" s="122">
        <f t="shared" si="29"/>
        <v>0.54148735927429403</v>
      </c>
      <c r="J327" s="128">
        <f t="shared" si="30"/>
        <v>136.46024939067121</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0.26540935672514621</v>
      </c>
      <c r="F328" s="128">
        <f t="shared" si="26"/>
        <v>45.384999999999998</v>
      </c>
      <c r="G328" s="122">
        <f t="shared" si="27"/>
        <v>0.19371003447410481</v>
      </c>
      <c r="H328" s="128">
        <f t="shared" si="28"/>
        <v>29331.186000000002</v>
      </c>
      <c r="I328" s="122">
        <f t="shared" si="29"/>
        <v>0.65252558345435963</v>
      </c>
      <c r="J328" s="128">
        <f t="shared" si="30"/>
        <v>137.01373676675803</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0.2963216374269006</v>
      </c>
      <c r="F329" s="128">
        <f t="shared" ref="F329:F392" si="32">SUMPRODUCT($K$2:$AI$2,$K329:$AI329)</f>
        <v>50.670999999999999</v>
      </c>
      <c r="G329" s="122">
        <f t="shared" ref="G329:G392" si="33">SUMPRODUCT($K$3:$AI$3,$K329:$AI329)/$J$3</f>
        <v>0.21265735249441944</v>
      </c>
      <c r="H329" s="128">
        <f t="shared" ref="H329:H392" si="34">SUMPRODUCT($K$3:$AI$3,$K329:$AI329)</f>
        <v>32200.151000000005</v>
      </c>
      <c r="I329" s="122">
        <f t="shared" ref="I329:I392" si="35">CORREL($K$4:$AI$4,$K329:$AI329)</f>
        <v>0.56273728757459662</v>
      </c>
      <c r="J329" s="128">
        <f t="shared" si="30"/>
        <v>139.34229592869434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0.1067485380116959</v>
      </c>
      <c r="F330" s="128">
        <f t="shared" si="32"/>
        <v>18.253999999999998</v>
      </c>
      <c r="G330" s="122">
        <f t="shared" si="33"/>
        <v>6.5865795347977124E-2</v>
      </c>
      <c r="H330" s="128">
        <f t="shared" si="34"/>
        <v>9973.2669999999998</v>
      </c>
      <c r="I330" s="122">
        <f t="shared" si="35"/>
        <v>0.60353957486460341</v>
      </c>
      <c r="J330" s="128">
        <f t="shared" ref="J330:J393" si="36">$E330/$G330*100</f>
        <v>162.06976238232636</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0.12119883040935674</v>
      </c>
      <c r="F331" s="128">
        <f t="shared" si="32"/>
        <v>20.725000000000001</v>
      </c>
      <c r="G331" s="122">
        <f t="shared" si="33"/>
        <v>0.1316044393665218</v>
      </c>
      <c r="H331" s="128">
        <f t="shared" si="34"/>
        <v>19927.280999999999</v>
      </c>
      <c r="I331" s="122">
        <f t="shared" si="35"/>
        <v>-0.33460322582038243</v>
      </c>
      <c r="J331" s="128">
        <f t="shared" si="36"/>
        <v>92.093269036171961</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0.10188304093567252</v>
      </c>
      <c r="F332" s="128">
        <f t="shared" si="32"/>
        <v>17.422000000000001</v>
      </c>
      <c r="G332" s="122">
        <f t="shared" si="33"/>
        <v>0.10570558321996062</v>
      </c>
      <c r="H332" s="128">
        <f t="shared" si="34"/>
        <v>16005.727999999997</v>
      </c>
      <c r="I332" s="122">
        <f t="shared" si="35"/>
        <v>-8.5585763263122699E-2</v>
      </c>
      <c r="J332" s="128">
        <f t="shared" si="36"/>
        <v>96.383783932837446</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0.13560818713450293</v>
      </c>
      <c r="F333" s="128">
        <f t="shared" si="32"/>
        <v>23.189</v>
      </c>
      <c r="G333" s="122">
        <f t="shared" si="33"/>
        <v>0.12775848974362358</v>
      </c>
      <c r="H333" s="128">
        <f t="shared" si="34"/>
        <v>19344.934999999998</v>
      </c>
      <c r="I333" s="122">
        <f t="shared" si="35"/>
        <v>0.33396229428670066</v>
      </c>
      <c r="J333" s="128">
        <f t="shared" si="36"/>
        <v>106.14416889760636</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0.29060818713450287</v>
      </c>
      <c r="F334" s="128">
        <f t="shared" si="32"/>
        <v>49.693999999999996</v>
      </c>
      <c r="G334" s="122">
        <f t="shared" si="33"/>
        <v>0.21515459192434191</v>
      </c>
      <c r="H334" s="128">
        <f t="shared" si="34"/>
        <v>32578.278000000006</v>
      </c>
      <c r="I334" s="122">
        <f t="shared" si="35"/>
        <v>0.58688534172360174</v>
      </c>
      <c r="J334" s="128">
        <f t="shared" si="36"/>
        <v>135.06947936146946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0.12729239766081871</v>
      </c>
      <c r="F335" s="128">
        <f t="shared" si="32"/>
        <v>21.766999999999999</v>
      </c>
      <c r="G335" s="122">
        <f t="shared" si="33"/>
        <v>0.1233877081984969</v>
      </c>
      <c r="H335" s="128">
        <f t="shared" si="34"/>
        <v>18683.120000000003</v>
      </c>
      <c r="I335" s="122">
        <f t="shared" si="35"/>
        <v>0.25486174529536088</v>
      </c>
      <c r="J335" s="128">
        <f t="shared" si="36"/>
        <v>103.16456924221353</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6.5081871345029241E-2</v>
      </c>
      <c r="F336" s="128">
        <f t="shared" si="32"/>
        <v>11.129000000000001</v>
      </c>
      <c r="G336" s="122">
        <f t="shared" si="33"/>
        <v>6.6695108903829112E-2</v>
      </c>
      <c r="H336" s="128">
        <f t="shared" si="34"/>
        <v>10098.839999999997</v>
      </c>
      <c r="I336" s="122">
        <f t="shared" si="35"/>
        <v>3.4874694640103683E-2</v>
      </c>
      <c r="J336" s="128">
        <f t="shared" si="36"/>
        <v>97.581175613453041</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2.5374269005847955E-2</v>
      </c>
      <c r="F337" s="128">
        <f t="shared" si="32"/>
        <v>4.3390000000000004</v>
      </c>
      <c r="G337" s="122">
        <f t="shared" si="33"/>
        <v>2.5043396425788213E-2</v>
      </c>
      <c r="H337" s="128">
        <f t="shared" si="34"/>
        <v>3792.0209999999997</v>
      </c>
      <c r="I337" s="122">
        <f t="shared" si="35"/>
        <v>5.9803839695564839E-2</v>
      </c>
      <c r="J337" s="128">
        <f t="shared" si="36"/>
        <v>101.32119691129047</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1.3719298245614036E-2</v>
      </c>
      <c r="F338" s="128">
        <f t="shared" si="32"/>
        <v>2.3460000000000001</v>
      </c>
      <c r="G338" s="122">
        <f t="shared" si="33"/>
        <v>1.1837965103224185E-2</v>
      </c>
      <c r="H338" s="128">
        <f t="shared" si="34"/>
        <v>1792.4809999999998</v>
      </c>
      <c r="I338" s="122">
        <f t="shared" si="35"/>
        <v>0.43734264591872213</v>
      </c>
      <c r="J338" s="128">
        <f t="shared" si="36"/>
        <v>115.8923693893763</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5.4543859649122797E-2</v>
      </c>
      <c r="F339" s="128">
        <f t="shared" si="32"/>
        <v>9.3269999999999982</v>
      </c>
      <c r="G339" s="122">
        <f t="shared" si="33"/>
        <v>4.2896524851734938E-2</v>
      </c>
      <c r="H339" s="128">
        <f t="shared" si="34"/>
        <v>6495.3060000000005</v>
      </c>
      <c r="I339" s="122">
        <f t="shared" si="35"/>
        <v>0.25843885729137023</v>
      </c>
      <c r="J339" s="128">
        <f t="shared" si="36"/>
        <v>127.15216404509464</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5.5099415204678363E-2</v>
      </c>
      <c r="F340" s="128">
        <f t="shared" si="32"/>
        <v>9.4220000000000006</v>
      </c>
      <c r="G340" s="122">
        <f t="shared" si="33"/>
        <v>4.2690142519383426E-2</v>
      </c>
      <c r="H340" s="128">
        <f t="shared" si="34"/>
        <v>6464.0559999999996</v>
      </c>
      <c r="I340" s="122">
        <f t="shared" si="35"/>
        <v>0.31971549803504784</v>
      </c>
      <c r="J340" s="128">
        <f t="shared" si="36"/>
        <v>129.06823906633838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0.34785964912280704</v>
      </c>
      <c r="F341" s="128">
        <f t="shared" si="32"/>
        <v>59.484000000000002</v>
      </c>
      <c r="G341" s="122">
        <f t="shared" si="33"/>
        <v>0.34063172806403469</v>
      </c>
      <c r="H341" s="128">
        <f t="shared" si="34"/>
        <v>51577.775000000001</v>
      </c>
      <c r="I341" s="122">
        <f t="shared" si="35"/>
        <v>0.28470110319341191</v>
      </c>
      <c r="J341" s="128">
        <f t="shared" si="36"/>
        <v>102.12191656363075</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0.2381169590643275</v>
      </c>
      <c r="F342" s="128">
        <f t="shared" si="32"/>
        <v>40.718000000000004</v>
      </c>
      <c r="G342" s="122">
        <f t="shared" si="33"/>
        <v>0.23923552681979693</v>
      </c>
      <c r="H342" s="128">
        <f t="shared" si="34"/>
        <v>36224.56500000001</v>
      </c>
      <c r="I342" s="122">
        <f t="shared" si="35"/>
        <v>0.12206435734587759</v>
      </c>
      <c r="J342" s="128">
        <f t="shared" si="36"/>
        <v>99.532440783215293</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0.31658479532163747</v>
      </c>
      <c r="F343" s="128">
        <f t="shared" si="32"/>
        <v>54.136000000000003</v>
      </c>
      <c r="G343" s="122">
        <f t="shared" si="33"/>
        <v>0.33859306687447993</v>
      </c>
      <c r="H343" s="128">
        <f t="shared" si="34"/>
        <v>51269.084999999999</v>
      </c>
      <c r="I343" s="122">
        <f t="shared" si="35"/>
        <v>-0.22698867138564308</v>
      </c>
      <c r="J343" s="128">
        <f t="shared" si="36"/>
        <v>93.500082043616928</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7.0175438596491224E-2</v>
      </c>
      <c r="F344" s="128">
        <f t="shared" si="32"/>
        <v>12</v>
      </c>
      <c r="G344" s="122">
        <f t="shared" si="33"/>
        <v>6.1435833256283927E-2</v>
      </c>
      <c r="H344" s="128">
        <f t="shared" si="34"/>
        <v>9302.491</v>
      </c>
      <c r="I344" s="122">
        <f t="shared" si="35"/>
        <v>0.33144870280415567</v>
      </c>
      <c r="J344" s="128">
        <f t="shared" si="36"/>
        <v>114.22558281866124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0.2100233918128655</v>
      </c>
      <c r="F345" s="128">
        <f t="shared" si="32"/>
        <v>35.914000000000001</v>
      </c>
      <c r="G345" s="122">
        <f t="shared" si="33"/>
        <v>0.1851485820708238</v>
      </c>
      <c r="H345" s="128">
        <f t="shared" si="34"/>
        <v>28034.827999999998</v>
      </c>
      <c r="I345" s="122">
        <f t="shared" si="35"/>
        <v>0.30252273854317147</v>
      </c>
      <c r="J345" s="128">
        <f t="shared" si="36"/>
        <v>113.43505279048071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5.6801169590643283E-2</v>
      </c>
      <c r="F346" s="128">
        <f t="shared" si="32"/>
        <v>9.713000000000001</v>
      </c>
      <c r="G346" s="122">
        <f t="shared" si="33"/>
        <v>5.4750861852619896E-2</v>
      </c>
      <c r="H346" s="128">
        <f t="shared" si="34"/>
        <v>8290.2659999999996</v>
      </c>
      <c r="I346" s="122">
        <f t="shared" si="35"/>
        <v>-7.757577804472654E-2</v>
      </c>
      <c r="J346" s="128">
        <f t="shared" si="36"/>
        <v>103.74479536695233</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4.5660818713450291E-2</v>
      </c>
      <c r="F347" s="128">
        <f t="shared" si="32"/>
        <v>7.8079999999999998</v>
      </c>
      <c r="G347" s="122">
        <f t="shared" si="33"/>
        <v>4.6355578596996391E-2</v>
      </c>
      <c r="H347" s="128">
        <f t="shared" si="34"/>
        <v>7019.0689999999995</v>
      </c>
      <c r="I347" s="122">
        <f t="shared" si="35"/>
        <v>-0.14944903872429663</v>
      </c>
      <c r="J347" s="128">
        <f t="shared" si="36"/>
        <v>98.501237813066325</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0.37128654970760233</v>
      </c>
      <c r="F348" s="128">
        <f t="shared" si="32"/>
        <v>63.49</v>
      </c>
      <c r="G348" s="122">
        <f t="shared" si="33"/>
        <v>0.38727181048488285</v>
      </c>
      <c r="H348" s="128">
        <f t="shared" si="34"/>
        <v>58639.922999999995</v>
      </c>
      <c r="I348" s="122">
        <f t="shared" si="35"/>
        <v>-0.53359011173365367</v>
      </c>
      <c r="J348" s="128">
        <f t="shared" si="36"/>
        <v>95.872340732142064</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0.40423976608187134</v>
      </c>
      <c r="F349" s="128">
        <f t="shared" si="32"/>
        <v>69.125</v>
      </c>
      <c r="G349" s="122">
        <f t="shared" si="33"/>
        <v>0.38745178908716271</v>
      </c>
      <c r="H349" s="128">
        <f t="shared" si="34"/>
        <v>58667.175000000003</v>
      </c>
      <c r="I349" s="122">
        <f t="shared" si="35"/>
        <v>0.50923583531758965</v>
      </c>
      <c r="J349" s="128">
        <f t="shared" si="36"/>
        <v>104.33292024131858</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0.11847368421052631</v>
      </c>
      <c r="F350" s="128">
        <f t="shared" si="32"/>
        <v>20.259</v>
      </c>
      <c r="G350" s="122">
        <f t="shared" si="33"/>
        <v>0.11810364685836557</v>
      </c>
      <c r="H350" s="128">
        <f t="shared" si="34"/>
        <v>17883.017999999996</v>
      </c>
      <c r="I350" s="122">
        <f t="shared" si="35"/>
        <v>-0.14608683502356029</v>
      </c>
      <c r="J350" s="128">
        <f t="shared" si="36"/>
        <v>100.31331577136184</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4.870175438596492E-2</v>
      </c>
      <c r="F351" s="128">
        <f t="shared" si="32"/>
        <v>8.3280000000000012</v>
      </c>
      <c r="G351" s="122">
        <f t="shared" si="33"/>
        <v>5.0733730467976065E-2</v>
      </c>
      <c r="H351" s="128">
        <f t="shared" si="34"/>
        <v>7682</v>
      </c>
      <c r="I351" s="122">
        <f t="shared" si="35"/>
        <v>-0.40886624777528485</v>
      </c>
      <c r="J351" s="128">
        <f t="shared" si="36"/>
        <v>95.994822254803907</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5.785380116959065E-2</v>
      </c>
      <c r="F352" s="128">
        <f t="shared" si="32"/>
        <v>9.8930000000000007</v>
      </c>
      <c r="G352" s="122">
        <f t="shared" si="33"/>
        <v>5.6445891505633408E-2</v>
      </c>
      <c r="H352" s="128">
        <f t="shared" si="34"/>
        <v>8546.9239999999991</v>
      </c>
      <c r="I352" s="122">
        <f t="shared" si="35"/>
        <v>0.19709107066672413</v>
      </c>
      <c r="J352" s="128">
        <f t="shared" si="36"/>
        <v>102.49426419957727</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0.13276023391812863</v>
      </c>
      <c r="F353" s="128">
        <f t="shared" si="32"/>
        <v>22.701999999999998</v>
      </c>
      <c r="G353" s="122">
        <f t="shared" si="33"/>
        <v>0.14323974692572877</v>
      </c>
      <c r="H353" s="128">
        <f t="shared" si="34"/>
        <v>21689.075999999997</v>
      </c>
      <c r="I353" s="122">
        <f t="shared" si="35"/>
        <v>-0.44762419769765316</v>
      </c>
      <c r="J353" s="128">
        <f t="shared" si="36"/>
        <v>92.68393498835637</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0.39366666666666672</v>
      </c>
      <c r="F354" s="128">
        <f t="shared" si="32"/>
        <v>67.317000000000007</v>
      </c>
      <c r="G354" s="122">
        <f t="shared" si="33"/>
        <v>0.38495620071589909</v>
      </c>
      <c r="H354" s="128">
        <f t="shared" si="34"/>
        <v>58289.29800000001</v>
      </c>
      <c r="I354" s="122">
        <f t="shared" si="35"/>
        <v>0.22523867504752593</v>
      </c>
      <c r="J354" s="128">
        <f t="shared" si="36"/>
        <v>102.26271610499296</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0.2287485380116959</v>
      </c>
      <c r="F355" s="128">
        <f t="shared" si="32"/>
        <v>39.116</v>
      </c>
      <c r="G355" s="122">
        <f t="shared" si="33"/>
        <v>0.21040800961576558</v>
      </c>
      <c r="H355" s="128">
        <f t="shared" si="34"/>
        <v>31859.559999999994</v>
      </c>
      <c r="I355" s="122">
        <f t="shared" si="35"/>
        <v>0.6001397426758448</v>
      </c>
      <c r="J355" s="128">
        <f t="shared" si="36"/>
        <v>108.71664934686787</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7.3134502923976635E-2</v>
      </c>
      <c r="F356" s="128">
        <f t="shared" si="32"/>
        <v>12.506000000000004</v>
      </c>
      <c r="G356" s="122">
        <f t="shared" si="33"/>
        <v>8.4025571596507684E-2</v>
      </c>
      <c r="H356" s="128">
        <f t="shared" si="34"/>
        <v>12722.984</v>
      </c>
      <c r="I356" s="122">
        <f t="shared" si="35"/>
        <v>-0.35237146152801496</v>
      </c>
      <c r="J356" s="128">
        <f t="shared" si="36"/>
        <v>87.038387879311131</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0.17159649122807016</v>
      </c>
      <c r="F357" s="128">
        <f t="shared" si="32"/>
        <v>29.343</v>
      </c>
      <c r="G357" s="122">
        <f t="shared" si="33"/>
        <v>0.17714439498606505</v>
      </c>
      <c r="H357" s="128">
        <f t="shared" si="34"/>
        <v>26822.85</v>
      </c>
      <c r="I357" s="122">
        <f t="shared" si="35"/>
        <v>-4.3978534640095872E-2</v>
      </c>
      <c r="J357" s="128">
        <f t="shared" si="36"/>
        <v>96.868146035085502</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0.57201169590643275</v>
      </c>
      <c r="F358" s="128">
        <f t="shared" si="32"/>
        <v>97.813999999999993</v>
      </c>
      <c r="G358" s="122">
        <f t="shared" si="33"/>
        <v>0.61109903049835557</v>
      </c>
      <c r="H358" s="128">
        <f t="shared" si="34"/>
        <v>92531.393000000011</v>
      </c>
      <c r="I358" s="122">
        <f t="shared" si="35"/>
        <v>-0.2914669513778349</v>
      </c>
      <c r="J358" s="128">
        <f t="shared" si="36"/>
        <v>93.603764260590168</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0.11522807017543862</v>
      </c>
      <c r="F359" s="128">
        <f t="shared" si="32"/>
        <v>19.704000000000004</v>
      </c>
      <c r="G359" s="122">
        <f t="shared" si="33"/>
        <v>0.10246448903036626</v>
      </c>
      <c r="H359" s="128">
        <f t="shared" si="34"/>
        <v>15514.967999999999</v>
      </c>
      <c r="I359" s="122">
        <f t="shared" si="35"/>
        <v>0.3824269917370462</v>
      </c>
      <c r="J359" s="128">
        <f t="shared" si="36"/>
        <v>112.45658985454929</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0.21048538011695908</v>
      </c>
      <c r="F360" s="128">
        <f t="shared" si="32"/>
        <v>35.993000000000002</v>
      </c>
      <c r="G360" s="122">
        <f t="shared" si="33"/>
        <v>0.18741485820708237</v>
      </c>
      <c r="H360" s="128">
        <f t="shared" si="34"/>
        <v>28377.982999999997</v>
      </c>
      <c r="I360" s="122">
        <f t="shared" si="35"/>
        <v>0.34853468675802013</v>
      </c>
      <c r="J360" s="128">
        <f t="shared" si="36"/>
        <v>112.30986813456656</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6.0853801169590639E-2</v>
      </c>
      <c r="F361" s="128">
        <f t="shared" si="32"/>
        <v>10.405999999999999</v>
      </c>
      <c r="G361" s="122">
        <f t="shared" si="33"/>
        <v>5.9695201363114028E-2</v>
      </c>
      <c r="H361" s="128">
        <f t="shared" si="34"/>
        <v>9038.9279999999999</v>
      </c>
      <c r="I361" s="122">
        <f t="shared" si="35"/>
        <v>-9.6321054140223225E-2</v>
      </c>
      <c r="J361" s="128">
        <f t="shared" si="36"/>
        <v>101.94085919809379</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1.0070175438596493E-2</v>
      </c>
      <c r="F362" s="128">
        <f t="shared" si="32"/>
        <v>1.7220000000000002</v>
      </c>
      <c r="G362" s="122">
        <f t="shared" si="33"/>
        <v>9.5477155952396649E-3</v>
      </c>
      <c r="H362" s="128">
        <f t="shared" si="34"/>
        <v>1445.6959999999997</v>
      </c>
      <c r="I362" s="122">
        <f t="shared" si="35"/>
        <v>-2.0323203245657416E-2</v>
      </c>
      <c r="J362" s="128">
        <f t="shared" si="36"/>
        <v>105.47209265028086</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3.1742690058479531E-2</v>
      </c>
      <c r="F363" s="128">
        <f t="shared" si="32"/>
        <v>5.4279999999999999</v>
      </c>
      <c r="G363" s="122">
        <f t="shared" si="33"/>
        <v>2.9892271724629833E-2</v>
      </c>
      <c r="H363" s="128">
        <f t="shared" si="34"/>
        <v>4526.2280000000001</v>
      </c>
      <c r="I363" s="122">
        <f t="shared" si="35"/>
        <v>0.12198877125126295</v>
      </c>
      <c r="J363" s="128">
        <f t="shared" si="36"/>
        <v>106.19029008867547</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0.55742105263157893</v>
      </c>
      <c r="F364" s="128">
        <f t="shared" si="32"/>
        <v>95.319000000000003</v>
      </c>
      <c r="G364" s="122">
        <f t="shared" si="33"/>
        <v>0.57424652947469912</v>
      </c>
      <c r="H364" s="128">
        <f t="shared" si="34"/>
        <v>86951.260999999984</v>
      </c>
      <c r="I364" s="122">
        <f t="shared" si="35"/>
        <v>-0.3266084125102609</v>
      </c>
      <c r="J364" s="128">
        <f t="shared" si="36"/>
        <v>97.069990678304734</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0.63202923976608194</v>
      </c>
      <c r="F365" s="128">
        <f t="shared" si="32"/>
        <v>108.07700000000001</v>
      </c>
      <c r="G365" s="122">
        <f t="shared" si="33"/>
        <v>0.58811882999379184</v>
      </c>
      <c r="H365" s="128">
        <f t="shared" si="34"/>
        <v>89051.776999999973</v>
      </c>
      <c r="I365" s="122">
        <f t="shared" si="35"/>
        <v>0.31500746398629048</v>
      </c>
      <c r="J365" s="128">
        <f t="shared" si="36"/>
        <v>107.46624789632287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0.37381871345029238</v>
      </c>
      <c r="F366" s="128">
        <f t="shared" si="32"/>
        <v>63.922999999999995</v>
      </c>
      <c r="G366" s="122">
        <f t="shared" si="33"/>
        <v>0.37499342878653796</v>
      </c>
      <c r="H366" s="128">
        <f t="shared" si="34"/>
        <v>56780.755000000005</v>
      </c>
      <c r="I366" s="122">
        <f t="shared" si="35"/>
        <v>-1.6828705476691529E-2</v>
      </c>
      <c r="J366" s="128">
        <f t="shared" si="36"/>
        <v>99.686737087621268</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0.46925146198830403</v>
      </c>
      <c r="F367" s="128">
        <f t="shared" si="32"/>
        <v>80.24199999999999</v>
      </c>
      <c r="G367" s="122">
        <f t="shared" si="33"/>
        <v>0.40283647254619659</v>
      </c>
      <c r="H367" s="128">
        <f t="shared" si="34"/>
        <v>60996.692999999992</v>
      </c>
      <c r="I367" s="122">
        <f t="shared" si="35"/>
        <v>0.45177752780208941</v>
      </c>
      <c r="J367" s="128">
        <f t="shared" si="36"/>
        <v>116.48683621478466</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7.3596491228070174E-2</v>
      </c>
      <c r="F368" s="128">
        <f t="shared" si="32"/>
        <v>12.584999999999999</v>
      </c>
      <c r="G368" s="122">
        <f t="shared" si="33"/>
        <v>6.9362480022190226E-2</v>
      </c>
      <c r="H368" s="128">
        <f t="shared" si="34"/>
        <v>10502.727999999999</v>
      </c>
      <c r="I368" s="122">
        <f t="shared" si="35"/>
        <v>7.8470354404142142E-2</v>
      </c>
      <c r="J368" s="128">
        <f t="shared" si="36"/>
        <v>106.10418082589523</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0.24974269005847952</v>
      </c>
      <c r="F369" s="128">
        <f t="shared" si="32"/>
        <v>42.705999999999996</v>
      </c>
      <c r="G369" s="122">
        <f t="shared" si="33"/>
        <v>0.2545115045767346</v>
      </c>
      <c r="H369" s="128">
        <f t="shared" si="34"/>
        <v>38537.623</v>
      </c>
      <c r="I369" s="122">
        <f t="shared" si="35"/>
        <v>9.9296155608373017E-4</v>
      </c>
      <c r="J369" s="128">
        <f t="shared" si="36"/>
        <v>98.126287247334503</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0.178093567251462</v>
      </c>
      <c r="F370" s="128">
        <f t="shared" si="32"/>
        <v>30.454000000000001</v>
      </c>
      <c r="G370" s="122">
        <f t="shared" si="33"/>
        <v>0.18030343156031645</v>
      </c>
      <c r="H370" s="128">
        <f t="shared" si="34"/>
        <v>27301.184999999998</v>
      </c>
      <c r="I370" s="122">
        <f t="shared" si="35"/>
        <v>4.3844641576344955E-2</v>
      </c>
      <c r="J370" s="128">
        <f t="shared" si="36"/>
        <v>98.774363699164994</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0.39932163742690052</v>
      </c>
      <c r="F371" s="128">
        <f t="shared" si="32"/>
        <v>68.283999999999992</v>
      </c>
      <c r="G371" s="122">
        <f t="shared" si="33"/>
        <v>0.34789057443632848</v>
      </c>
      <c r="H371" s="128">
        <f t="shared" si="34"/>
        <v>52676.89499999999</v>
      </c>
      <c r="I371" s="122">
        <f t="shared" si="35"/>
        <v>0.41403566152964855</v>
      </c>
      <c r="J371" s="128">
        <f t="shared" si="36"/>
        <v>114.78368969147942</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0.20171929824561402</v>
      </c>
      <c r="F372" s="128">
        <f t="shared" si="32"/>
        <v>34.494</v>
      </c>
      <c r="G372" s="122">
        <f t="shared" si="33"/>
        <v>0.19199862631919587</v>
      </c>
      <c r="H372" s="128">
        <f t="shared" si="34"/>
        <v>29072.047999999999</v>
      </c>
      <c r="I372" s="122">
        <f t="shared" si="35"/>
        <v>0.15120788076999944</v>
      </c>
      <c r="J372" s="128">
        <f t="shared" si="36"/>
        <v>105.06288618453843</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0.26263742690058478</v>
      </c>
      <c r="F373" s="128">
        <f t="shared" si="32"/>
        <v>44.911000000000001</v>
      </c>
      <c r="G373" s="122">
        <f t="shared" si="33"/>
        <v>0.21305822953677897</v>
      </c>
      <c r="H373" s="128">
        <f t="shared" si="34"/>
        <v>32260.850999999999</v>
      </c>
      <c r="I373" s="122">
        <f t="shared" si="35"/>
        <v>0.52184824948607544</v>
      </c>
      <c r="J373" s="128">
        <f t="shared" si="36"/>
        <v>123.27025690188007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8.4257309941520475E-2</v>
      </c>
      <c r="F374" s="128">
        <f t="shared" si="32"/>
        <v>14.408000000000001</v>
      </c>
      <c r="G374" s="122">
        <f t="shared" si="33"/>
        <v>8.0801212537479017E-2</v>
      </c>
      <c r="H374" s="128">
        <f t="shared" si="34"/>
        <v>12234.757999999998</v>
      </c>
      <c r="I374" s="122">
        <f t="shared" si="35"/>
        <v>8.1205422725030618E-2</v>
      </c>
      <c r="J374" s="128">
        <f t="shared" si="36"/>
        <v>104.27728408461492</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0.11952631578947369</v>
      </c>
      <c r="F375" s="128">
        <f t="shared" si="32"/>
        <v>20.439</v>
      </c>
      <c r="G375" s="122">
        <f t="shared" si="33"/>
        <v>0.10754310583946426</v>
      </c>
      <c r="H375" s="128">
        <f t="shared" si="34"/>
        <v>16283.962</v>
      </c>
      <c r="I375" s="122">
        <f t="shared" si="35"/>
        <v>0.5178526872374285</v>
      </c>
      <c r="J375" s="128">
        <f t="shared" si="36"/>
        <v>111.14270399433828</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3.0608187134502925E-2</v>
      </c>
      <c r="F376" s="128">
        <f t="shared" si="32"/>
        <v>5.234</v>
      </c>
      <c r="G376" s="122">
        <f t="shared" si="33"/>
        <v>3.3295143245849243E-2</v>
      </c>
      <c r="H376" s="128">
        <f t="shared" si="34"/>
        <v>5041.4840000000004</v>
      </c>
      <c r="I376" s="122">
        <f t="shared" si="35"/>
        <v>-0.45095051180140711</v>
      </c>
      <c r="J376" s="128">
        <f t="shared" si="36"/>
        <v>91.929885714844346</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0.39736842105263159</v>
      </c>
      <c r="F377" s="128">
        <f t="shared" si="32"/>
        <v>67.95</v>
      </c>
      <c r="G377" s="122">
        <f t="shared" si="33"/>
        <v>0.3723251925134396</v>
      </c>
      <c r="H377" s="128">
        <f t="shared" si="34"/>
        <v>56376.735999999997</v>
      </c>
      <c r="I377" s="122">
        <f t="shared" si="35"/>
        <v>0.2716039913391583</v>
      </c>
      <c r="J377" s="128">
        <f t="shared" si="36"/>
        <v>106.72617084278767</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0.24293567251461989</v>
      </c>
      <c r="F378" s="128">
        <f t="shared" si="32"/>
        <v>41.542000000000002</v>
      </c>
      <c r="G378" s="122">
        <f t="shared" si="33"/>
        <v>0.24506102312802966</v>
      </c>
      <c r="H378" s="128">
        <f t="shared" si="34"/>
        <v>37106.649999999994</v>
      </c>
      <c r="I378" s="122">
        <f t="shared" si="35"/>
        <v>1.0485891888506855E-3</v>
      </c>
      <c r="J378" s="128">
        <f t="shared" si="36"/>
        <v>99.132725969115299</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0.18909941520467841</v>
      </c>
      <c r="F379" s="128">
        <f t="shared" si="32"/>
        <v>32.336000000000006</v>
      </c>
      <c r="G379" s="122">
        <f t="shared" si="33"/>
        <v>0.16056623386915692</v>
      </c>
      <c r="H379" s="128">
        <f t="shared" si="34"/>
        <v>24312.618000000002</v>
      </c>
      <c r="I379" s="122">
        <f t="shared" si="35"/>
        <v>0.49322496598782145</v>
      </c>
      <c r="J379" s="128">
        <f t="shared" si="36"/>
        <v>117.77034974786341</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1.1520467836257311E-2</v>
      </c>
      <c r="F380" s="128">
        <f t="shared" si="32"/>
        <v>1.9700000000000002</v>
      </c>
      <c r="G380" s="122">
        <f t="shared" si="33"/>
        <v>1.200507205219987E-2</v>
      </c>
      <c r="H380" s="128">
        <f t="shared" si="34"/>
        <v>1817.7839999999999</v>
      </c>
      <c r="I380" s="122">
        <f t="shared" si="35"/>
        <v>-0.18885724194048384</v>
      </c>
      <c r="J380" s="128">
        <f t="shared" si="36"/>
        <v>95.96333771396435</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6.1051169590643273</v>
      </c>
      <c r="F381" s="128">
        <f t="shared" si="32"/>
        <v>1043.9749999999999</v>
      </c>
      <c r="G381" s="122">
        <f t="shared" si="33"/>
        <v>4.8935454371342901</v>
      </c>
      <c r="H381" s="128">
        <f t="shared" si="34"/>
        <v>740970.8629999999</v>
      </c>
      <c r="I381" s="122">
        <f t="shared" si="35"/>
        <v>0.48635666285609302</v>
      </c>
      <c r="J381" s="128">
        <f t="shared" si="36"/>
        <v>124.75856283536515</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0.69231578947368422</v>
      </c>
      <c r="F382" s="128">
        <f t="shared" si="32"/>
        <v>118.386</v>
      </c>
      <c r="G382" s="122">
        <f t="shared" si="33"/>
        <v>0.60593096593535778</v>
      </c>
      <c r="H382" s="128">
        <f t="shared" si="34"/>
        <v>91748.85500000001</v>
      </c>
      <c r="I382" s="122">
        <f t="shared" si="35"/>
        <v>0.53150780078010751</v>
      </c>
      <c r="J382" s="128">
        <f t="shared" si="36"/>
        <v>114.25654544738057</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0.11384795321637427</v>
      </c>
      <c r="F383" s="128">
        <f t="shared" si="32"/>
        <v>19.468</v>
      </c>
      <c r="G383" s="122">
        <f t="shared" si="33"/>
        <v>8.8273501168949539E-2</v>
      </c>
      <c r="H383" s="128">
        <f t="shared" si="34"/>
        <v>13366.197000000002</v>
      </c>
      <c r="I383" s="122">
        <f t="shared" si="35"/>
        <v>0.63015831643803566</v>
      </c>
      <c r="J383" s="128">
        <f t="shared" si="36"/>
        <v>128.9718337992247</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2.4549707602339182E-2</v>
      </c>
      <c r="F384" s="128">
        <f t="shared" si="32"/>
        <v>4.1980000000000004</v>
      </c>
      <c r="G384" s="122">
        <f t="shared" si="33"/>
        <v>3.698947284999142E-2</v>
      </c>
      <c r="H384" s="128">
        <f t="shared" si="34"/>
        <v>5600.8720000000003</v>
      </c>
      <c r="I384" s="122">
        <f t="shared" si="35"/>
        <v>-0.42380344990554886</v>
      </c>
      <c r="J384" s="128">
        <f t="shared" si="36"/>
        <v>66.369444360288782</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0.28764327485380115</v>
      </c>
      <c r="F385" s="128">
        <f t="shared" si="32"/>
        <v>49.186999999999998</v>
      </c>
      <c r="G385" s="122">
        <f t="shared" si="33"/>
        <v>0.24254991480537322</v>
      </c>
      <c r="H385" s="128">
        <f t="shared" si="34"/>
        <v>36726.423000000003</v>
      </c>
      <c r="I385" s="122">
        <f t="shared" si="35"/>
        <v>0.34278409763756706</v>
      </c>
      <c r="J385" s="128">
        <f t="shared" si="36"/>
        <v>118.59137327861431</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0.72977192982456152</v>
      </c>
      <c r="F386" s="128">
        <f t="shared" si="32"/>
        <v>124.79100000000001</v>
      </c>
      <c r="G386" s="122">
        <f t="shared" si="33"/>
        <v>0.70191489783249028</v>
      </c>
      <c r="H386" s="128">
        <f t="shared" si="34"/>
        <v>106282.55000000002</v>
      </c>
      <c r="I386" s="122">
        <f t="shared" si="35"/>
        <v>-0.10137122294316801</v>
      </c>
      <c r="J386" s="128">
        <f t="shared" si="36"/>
        <v>103.96871929604197</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0.54278362573099415</v>
      </c>
      <c r="F387" s="128">
        <f t="shared" si="32"/>
        <v>92.816000000000003</v>
      </c>
      <c r="G387" s="122">
        <f t="shared" si="33"/>
        <v>0.40008750610891702</v>
      </c>
      <c r="H387" s="128">
        <f t="shared" si="34"/>
        <v>60580.45</v>
      </c>
      <c r="I387" s="122">
        <f t="shared" si="35"/>
        <v>0.6240277865122561</v>
      </c>
      <c r="J387" s="128">
        <f t="shared" si="36"/>
        <v>135.66622737357625</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2.4619883040935676E-3</v>
      </c>
      <c r="F388" s="128">
        <f t="shared" si="32"/>
        <v>0.42100000000000004</v>
      </c>
      <c r="G388" s="122">
        <f t="shared" si="33"/>
        <v>2.420518036164789E-3</v>
      </c>
      <c r="H388" s="128">
        <f t="shared" si="34"/>
        <v>366.51000000000005</v>
      </c>
      <c r="I388" s="122">
        <f t="shared" si="35"/>
        <v>0.10812024361322491</v>
      </c>
      <c r="J388" s="128">
        <f t="shared" si="36"/>
        <v>101.71328068244789</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1.9719298245614036E-2</v>
      </c>
      <c r="F389" s="128">
        <f t="shared" si="32"/>
        <v>3.3719999999999999</v>
      </c>
      <c r="G389" s="122">
        <f t="shared" si="33"/>
        <v>1.5683531680513545E-2</v>
      </c>
      <c r="H389" s="128">
        <f t="shared" si="34"/>
        <v>2374.7690000000002</v>
      </c>
      <c r="I389" s="122">
        <f t="shared" si="35"/>
        <v>0.62228041278116608</v>
      </c>
      <c r="J389" s="128">
        <f t="shared" si="36"/>
        <v>125.73251132023309</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2.0058479532163746E-3</v>
      </c>
      <c r="F390" s="128">
        <f t="shared" si="32"/>
        <v>0.34300000000000003</v>
      </c>
      <c r="G390" s="122">
        <f t="shared" si="33"/>
        <v>1.8699560157973295E-3</v>
      </c>
      <c r="H390" s="128">
        <f t="shared" si="34"/>
        <v>283.14500000000004</v>
      </c>
      <c r="I390" s="122">
        <f t="shared" si="35"/>
        <v>-5.5697325191631411E-2</v>
      </c>
      <c r="J390" s="128">
        <f t="shared" si="36"/>
        <v>107.26711945473765</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2.4187134502923976E-2</v>
      </c>
      <c r="F391" s="128">
        <f t="shared" si="32"/>
        <v>4.1360000000000001</v>
      </c>
      <c r="G391" s="122">
        <f t="shared" si="33"/>
        <v>1.7614471198932755E-2</v>
      </c>
      <c r="H391" s="128">
        <f t="shared" si="34"/>
        <v>2667.1480000000001</v>
      </c>
      <c r="I391" s="122">
        <f t="shared" si="35"/>
        <v>0.60429702970417598</v>
      </c>
      <c r="J391" s="128">
        <f t="shared" si="36"/>
        <v>137.31399727963139</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3.391812865497076E-4</v>
      </c>
      <c r="F392" s="128">
        <f t="shared" si="32"/>
        <v>5.8000000000000003E-2</v>
      </c>
      <c r="G392" s="122">
        <f t="shared" si="33"/>
        <v>2.2511854601170274E-4</v>
      </c>
      <c r="H392" s="128">
        <f t="shared" si="34"/>
        <v>34.087000000000003</v>
      </c>
      <c r="I392" s="122">
        <f t="shared" si="35"/>
        <v>0.15368777683339616</v>
      </c>
      <c r="J392" s="128">
        <f t="shared" si="36"/>
        <v>150.66785591804387</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6.1169590643274869E-3</v>
      </c>
      <c r="F393" s="128">
        <f t="shared" ref="F393:F456" si="38">SUMPRODUCT($K$2:$AI$2,$K393:$AI393)</f>
        <v>1.0460000000000003</v>
      </c>
      <c r="G393" s="122">
        <f t="shared" ref="G393:G456" si="39">SUMPRODUCT($K$3:$AI$3,$K393:$AI393)/$J$3</f>
        <v>4.3611261540900028E-3</v>
      </c>
      <c r="H393" s="128">
        <f t="shared" ref="H393:H456" si="40">SUMPRODUCT($K$3:$AI$3,$K393:$AI393)</f>
        <v>660.35300000000007</v>
      </c>
      <c r="I393" s="122">
        <f t="shared" ref="I393:I456" si="41">CORREL($K$4:$AI$4,$K393:$AI393)</f>
        <v>0.42241353627507733</v>
      </c>
      <c r="J393" s="128">
        <f t="shared" si="36"/>
        <v>140.26099792116329</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3.9766081871345027E-3</v>
      </c>
      <c r="F394" s="128">
        <f t="shared" si="38"/>
        <v>0.67999999999999994</v>
      </c>
      <c r="G394" s="122">
        <f t="shared" si="39"/>
        <v>2.3452627824961368E-3</v>
      </c>
      <c r="H394" s="128">
        <f t="shared" si="40"/>
        <v>355.11500000000001</v>
      </c>
      <c r="I394" s="122">
        <f t="shared" si="41"/>
        <v>0.61795147120399563</v>
      </c>
      <c r="J394" s="128">
        <f t="shared" ref="J394:J457" si="42">$E394/$G394*100</f>
        <v>169.55917336061052</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3.3333333333333332E-4</v>
      </c>
      <c r="F395" s="128">
        <f t="shared" si="38"/>
        <v>5.7000000000000002E-2</v>
      </c>
      <c r="G395" s="122">
        <f t="shared" si="39"/>
        <v>1.679456867743597E-4</v>
      </c>
      <c r="H395" s="128">
        <f t="shared" si="40"/>
        <v>25.43</v>
      </c>
      <c r="I395" s="122">
        <f t="shared" si="41"/>
        <v>0.28996476852601982</v>
      </c>
      <c r="J395" s="128">
        <f t="shared" si="42"/>
        <v>198.47686459562198</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2.2807017543859651E-3</v>
      </c>
      <c r="F396" s="128">
        <f t="shared" si="38"/>
        <v>0.39</v>
      </c>
      <c r="G396" s="122">
        <f t="shared" si="39"/>
        <v>1.3564569602028821E-3</v>
      </c>
      <c r="H396" s="128">
        <f t="shared" si="40"/>
        <v>205.392</v>
      </c>
      <c r="I396" s="122">
        <f t="shared" si="41"/>
        <v>0.51657840251293896</v>
      </c>
      <c r="J396" s="128">
        <f t="shared" si="42"/>
        <v>168.13668411895989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1.5321637426900585E-2</v>
      </c>
      <c r="F397" s="128">
        <f t="shared" si="38"/>
        <v>2.62</v>
      </c>
      <c r="G397" s="122">
        <f t="shared" si="39"/>
        <v>1.0444900870438128E-2</v>
      </c>
      <c r="H397" s="128">
        <f t="shared" si="40"/>
        <v>1581.5460000000005</v>
      </c>
      <c r="I397" s="122">
        <f t="shared" si="41"/>
        <v>0.65890011222963585</v>
      </c>
      <c r="J397" s="128">
        <f t="shared" si="42"/>
        <v>146.69011814429882</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2.4596491228070179E-2</v>
      </c>
      <c r="F398" s="128">
        <f t="shared" si="38"/>
        <v>4.2060000000000004</v>
      </c>
      <c r="G398" s="122">
        <f t="shared" si="39"/>
        <v>1.3988185024237541E-2</v>
      </c>
      <c r="H398" s="128">
        <f t="shared" si="40"/>
        <v>2118.0630000000001</v>
      </c>
      <c r="I398" s="122">
        <f t="shared" si="41"/>
        <v>0.60520209472567976</v>
      </c>
      <c r="J398" s="128">
        <f t="shared" si="42"/>
        <v>175.83761714226301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1.1672514619883041E-2</v>
      </c>
      <c r="F400" s="128">
        <f t="shared" si="38"/>
        <v>1.996</v>
      </c>
      <c r="G400" s="122">
        <f t="shared" si="39"/>
        <v>7.3761970175276383E-3</v>
      </c>
      <c r="H400" s="128">
        <f t="shared" si="40"/>
        <v>1116.8889999999999</v>
      </c>
      <c r="I400" s="122">
        <f t="shared" si="41"/>
        <v>0.49998839726720273</v>
      </c>
      <c r="J400" s="128">
        <f t="shared" si="42"/>
        <v>158.24570021850428</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1.0058479532163741E-3</v>
      </c>
      <c r="F401" s="128">
        <f t="shared" si="38"/>
        <v>0.17199999999999999</v>
      </c>
      <c r="G401" s="122">
        <f t="shared" si="39"/>
        <v>7.5742646184733648E-4</v>
      </c>
      <c r="H401" s="128">
        <f t="shared" si="40"/>
        <v>114.688</v>
      </c>
      <c r="I401" s="122">
        <f t="shared" si="41"/>
        <v>0.17577826092872686</v>
      </c>
      <c r="J401" s="128">
        <f t="shared" si="42"/>
        <v>132.79810039421469</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1.0853450292397659</v>
      </c>
      <c r="F402" s="128">
        <f t="shared" si="38"/>
        <v>185.59399999999999</v>
      </c>
      <c r="G402" s="122">
        <f t="shared" si="39"/>
        <v>0.81798162701924471</v>
      </c>
      <c r="H402" s="128">
        <f t="shared" si="40"/>
        <v>123857.14199999999</v>
      </c>
      <c r="I402" s="122">
        <f t="shared" si="41"/>
        <v>0.61934238858150459</v>
      </c>
      <c r="J402" s="128">
        <f t="shared" si="42"/>
        <v>132.68574664626678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0.17633333333333331</v>
      </c>
      <c r="F403" s="128">
        <f t="shared" si="38"/>
        <v>30.152999999999999</v>
      </c>
      <c r="G403" s="122">
        <f t="shared" si="39"/>
        <v>0.16627541639699375</v>
      </c>
      <c r="H403" s="128">
        <f t="shared" si="40"/>
        <v>25177.091</v>
      </c>
      <c r="I403" s="122">
        <f t="shared" si="41"/>
        <v>0.26235793471372409</v>
      </c>
      <c r="J403" s="128">
        <f t="shared" si="42"/>
        <v>106.04895008190844</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1.0357251461988304</v>
      </c>
      <c r="F404" s="128">
        <f t="shared" si="38"/>
        <v>177.10900000000001</v>
      </c>
      <c r="G404" s="122">
        <f t="shared" si="39"/>
        <v>0.76848142228797112</v>
      </c>
      <c r="H404" s="128">
        <f t="shared" si="40"/>
        <v>116361.92000000001</v>
      </c>
      <c r="I404" s="122">
        <f t="shared" si="41"/>
        <v>0.62958336476337873</v>
      </c>
      <c r="J404" s="128">
        <f t="shared" si="42"/>
        <v>134.77556075658984</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0.13649707602339181</v>
      </c>
      <c r="F405" s="128">
        <f t="shared" si="38"/>
        <v>23.341000000000001</v>
      </c>
      <c r="G405" s="122">
        <f t="shared" si="39"/>
        <v>7.6332576047761821E-2</v>
      </c>
      <c r="H405" s="128">
        <f t="shared" si="40"/>
        <v>11558.126</v>
      </c>
      <c r="I405" s="122">
        <f t="shared" si="41"/>
        <v>0.17926367870111576</v>
      </c>
      <c r="J405" s="128">
        <f t="shared" si="42"/>
        <v>178.818904183169</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0.59928070175438597</v>
      </c>
      <c r="F406" s="128">
        <f t="shared" si="38"/>
        <v>102.477</v>
      </c>
      <c r="G406" s="122">
        <f t="shared" si="39"/>
        <v>0.47234429196000477</v>
      </c>
      <c r="H406" s="128">
        <f t="shared" si="40"/>
        <v>71521.428</v>
      </c>
      <c r="I406" s="122">
        <f t="shared" si="41"/>
        <v>0.39303657028539823</v>
      </c>
      <c r="J406" s="128">
        <f t="shared" si="42"/>
        <v>126.873704616532</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0.56623976608187132</v>
      </c>
      <c r="F407" s="128">
        <f t="shared" si="38"/>
        <v>96.826999999999998</v>
      </c>
      <c r="G407" s="122">
        <f t="shared" si="39"/>
        <v>0.43772399582612365</v>
      </c>
      <c r="H407" s="128">
        <f t="shared" si="40"/>
        <v>66279.291999999987</v>
      </c>
      <c r="I407" s="122">
        <f t="shared" si="41"/>
        <v>0.5153358633552646</v>
      </c>
      <c r="J407" s="128">
        <f t="shared" si="42"/>
        <v>129.36000116082232</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0.2541461988304094</v>
      </c>
      <c r="F408" s="128">
        <f t="shared" si="38"/>
        <v>43.459000000000003</v>
      </c>
      <c r="G408" s="122">
        <f t="shared" si="39"/>
        <v>0.1873534454292092</v>
      </c>
      <c r="H408" s="128">
        <f t="shared" si="40"/>
        <v>28368.684000000001</v>
      </c>
      <c r="I408" s="122">
        <f t="shared" si="41"/>
        <v>0.40484460085847118</v>
      </c>
      <c r="J408" s="128">
        <f t="shared" si="42"/>
        <v>135.65066724456776</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0.92507602339181294</v>
      </c>
      <c r="F409" s="128">
        <f t="shared" si="38"/>
        <v>158.18800000000002</v>
      </c>
      <c r="G409" s="122">
        <f t="shared" si="39"/>
        <v>0.89804866660502725</v>
      </c>
      <c r="H409" s="128">
        <f t="shared" si="40"/>
        <v>135980.73300000001</v>
      </c>
      <c r="I409" s="122">
        <f t="shared" si="41"/>
        <v>0.24431544753394568</v>
      </c>
      <c r="J409" s="128">
        <f t="shared" si="42"/>
        <v>103.00956482558563</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6.319883040935674E-2</v>
      </c>
      <c r="F410" s="128">
        <f t="shared" si="38"/>
        <v>10.807000000000002</v>
      </c>
      <c r="G410" s="122">
        <f t="shared" si="39"/>
        <v>8.767013168843861E-2</v>
      </c>
      <c r="H410" s="128">
        <f t="shared" si="40"/>
        <v>13274.835999999998</v>
      </c>
      <c r="I410" s="122">
        <f t="shared" si="41"/>
        <v>-0.24952657566762956</v>
      </c>
      <c r="J410" s="128">
        <f t="shared" si="42"/>
        <v>72.087071380196193</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2.3017543859649124E-2</v>
      </c>
      <c r="F411" s="128">
        <f t="shared" si="38"/>
        <v>3.9359999999999999</v>
      </c>
      <c r="G411" s="122">
        <f t="shared" si="39"/>
        <v>2.3910644705385099E-2</v>
      </c>
      <c r="H411" s="128">
        <f t="shared" si="40"/>
        <v>3620.5020000000009</v>
      </c>
      <c r="I411" s="122">
        <f t="shared" si="41"/>
        <v>1.3368232145120581E-3</v>
      </c>
      <c r="J411" s="128">
        <f t="shared" si="42"/>
        <v>96.264839962534211</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0.41131578947368425</v>
      </c>
      <c r="F412" s="128">
        <f t="shared" si="38"/>
        <v>70.335000000000008</v>
      </c>
      <c r="G412" s="122">
        <f t="shared" si="39"/>
        <v>0.4198674133854628</v>
      </c>
      <c r="H412" s="128">
        <f t="shared" si="40"/>
        <v>63575.484000000004</v>
      </c>
      <c r="I412" s="122">
        <f t="shared" si="41"/>
        <v>-7.6688862874602137E-2</v>
      </c>
      <c r="J412" s="128">
        <f t="shared" si="42"/>
        <v>97.963256104391306</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0.49107602339181278</v>
      </c>
      <c r="F413" s="128">
        <f t="shared" si="38"/>
        <v>83.97399999999999</v>
      </c>
      <c r="G413" s="122">
        <f t="shared" si="39"/>
        <v>0.45413358385396713</v>
      </c>
      <c r="H413" s="128">
        <f t="shared" si="40"/>
        <v>68763.998999999996</v>
      </c>
      <c r="I413" s="122">
        <f t="shared" si="41"/>
        <v>0.20434179630848953</v>
      </c>
      <c r="J413" s="128">
        <f t="shared" si="42"/>
        <v>108.13470768321882</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8.3134502923976603E-2</v>
      </c>
      <c r="F414" s="128">
        <f t="shared" si="38"/>
        <v>14.215999999999999</v>
      </c>
      <c r="G414" s="122">
        <f t="shared" si="39"/>
        <v>0.11263865590616703</v>
      </c>
      <c r="H414" s="128">
        <f t="shared" si="40"/>
        <v>17055.52</v>
      </c>
      <c r="I414" s="122">
        <f t="shared" si="41"/>
        <v>-0.24919085755377055</v>
      </c>
      <c r="J414" s="128">
        <f t="shared" si="42"/>
        <v>73.806369807210146</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9.1532163742690062E-2</v>
      </c>
      <c r="F415" s="128">
        <f t="shared" si="38"/>
        <v>15.652000000000001</v>
      </c>
      <c r="G415" s="122">
        <f t="shared" si="39"/>
        <v>9.1546454186424334E-2</v>
      </c>
      <c r="H415" s="128">
        <f t="shared" si="40"/>
        <v>13861.780999999999</v>
      </c>
      <c r="I415" s="122">
        <f t="shared" si="41"/>
        <v>0.10702568356245398</v>
      </c>
      <c r="J415" s="128">
        <f t="shared" si="42"/>
        <v>99.98438995386411</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0.23731578947368423</v>
      </c>
      <c r="F416" s="128">
        <f t="shared" si="38"/>
        <v>40.581000000000003</v>
      </c>
      <c r="G416" s="122">
        <f t="shared" si="39"/>
        <v>0.24631241992365505</v>
      </c>
      <c r="H416" s="128">
        <f t="shared" si="40"/>
        <v>37296.133999999998</v>
      </c>
      <c r="I416" s="122">
        <f t="shared" si="41"/>
        <v>-0.15790791745658531</v>
      </c>
      <c r="J416" s="128">
        <f t="shared" si="42"/>
        <v>96.347471860022594</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0.27618128654970758</v>
      </c>
      <c r="F417" s="128">
        <f t="shared" si="38"/>
        <v>47.226999999999997</v>
      </c>
      <c r="G417" s="122">
        <f t="shared" si="39"/>
        <v>0.2605573181523993</v>
      </c>
      <c r="H417" s="128">
        <f t="shared" si="40"/>
        <v>39453.067999999999</v>
      </c>
      <c r="I417" s="122">
        <f t="shared" si="41"/>
        <v>0.25088573178203988</v>
      </c>
      <c r="J417" s="128">
        <f t="shared" si="42"/>
        <v>105.99636521748734</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0.31128070175438594</v>
      </c>
      <c r="F418" s="128">
        <f t="shared" si="38"/>
        <v>53.228999999999999</v>
      </c>
      <c r="G418" s="122">
        <f t="shared" si="39"/>
        <v>0.28854043772867161</v>
      </c>
      <c r="H418" s="128">
        <f t="shared" si="40"/>
        <v>43690.216</v>
      </c>
      <c r="I418" s="122">
        <f t="shared" si="41"/>
        <v>0.16165037744500488</v>
      </c>
      <c r="J418" s="128">
        <f t="shared" si="42"/>
        <v>107.8811359006456</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8.5701754385964918E-2</v>
      </c>
      <c r="F419" s="128">
        <f t="shared" si="38"/>
        <v>14.655000000000001</v>
      </c>
      <c r="G419" s="122">
        <f t="shared" si="39"/>
        <v>7.7982994095814231E-2</v>
      </c>
      <c r="H419" s="128">
        <f t="shared" si="40"/>
        <v>11808.028999999999</v>
      </c>
      <c r="I419" s="122">
        <f t="shared" si="41"/>
        <v>0.36226741546859592</v>
      </c>
      <c r="J419" s="128">
        <f t="shared" si="42"/>
        <v>109.89800453245869</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0.21746198830409358</v>
      </c>
      <c r="F420" s="128">
        <f t="shared" si="38"/>
        <v>37.186</v>
      </c>
      <c r="G420" s="122">
        <f t="shared" si="39"/>
        <v>0.22638863939558046</v>
      </c>
      <c r="H420" s="128">
        <f t="shared" si="40"/>
        <v>34279.315000000002</v>
      </c>
      <c r="I420" s="122">
        <f t="shared" si="41"/>
        <v>-8.7461005631775529E-2</v>
      </c>
      <c r="J420" s="128">
        <f t="shared" si="42"/>
        <v>96.056935049691745</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0.89915789473684216</v>
      </c>
      <c r="F421" s="128">
        <f t="shared" si="38"/>
        <v>153.756</v>
      </c>
      <c r="G421" s="122">
        <f t="shared" si="39"/>
        <v>0.88916369255966932</v>
      </c>
      <c r="H421" s="128">
        <f t="shared" si="40"/>
        <v>134635.38800000001</v>
      </c>
      <c r="I421" s="122">
        <f t="shared" si="41"/>
        <v>0.2738721437839276</v>
      </c>
      <c r="J421" s="128">
        <f t="shared" si="42"/>
        <v>101.12400025561121</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0.757140350877193</v>
      </c>
      <c r="F422" s="128">
        <f t="shared" si="38"/>
        <v>129.471</v>
      </c>
      <c r="G422" s="122">
        <f t="shared" si="39"/>
        <v>0.74022456379030233</v>
      </c>
      <c r="H422" s="128">
        <f t="shared" si="40"/>
        <v>112083.323</v>
      </c>
      <c r="I422" s="122">
        <f t="shared" si="41"/>
        <v>0.1115872028318589</v>
      </c>
      <c r="J422" s="128">
        <f t="shared" si="42"/>
        <v>102.2852236894536</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0.34769590643274856</v>
      </c>
      <c r="F423" s="128">
        <f t="shared" si="38"/>
        <v>59.456000000000003</v>
      </c>
      <c r="G423" s="122">
        <f t="shared" si="39"/>
        <v>0.31491588846768542</v>
      </c>
      <c r="H423" s="128">
        <f t="shared" si="40"/>
        <v>47683.933999999994</v>
      </c>
      <c r="I423" s="122">
        <f t="shared" si="41"/>
        <v>0.21997948251091243</v>
      </c>
      <c r="J423" s="128">
        <f t="shared" si="42"/>
        <v>110.40913436427861</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0.5159999999999999</v>
      </c>
      <c r="F424" s="128">
        <f t="shared" si="38"/>
        <v>88.23599999999999</v>
      </c>
      <c r="G424" s="122">
        <f t="shared" si="39"/>
        <v>0.47334081813258666</v>
      </c>
      <c r="H424" s="128">
        <f t="shared" si="40"/>
        <v>71672.320000000007</v>
      </c>
      <c r="I424" s="122">
        <f t="shared" si="41"/>
        <v>0.46716056779494947</v>
      </c>
      <c r="J424" s="128">
        <f t="shared" si="42"/>
        <v>109.01236069936063</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3.6666666666666674E-2</v>
      </c>
      <c r="F425" s="128">
        <f t="shared" si="38"/>
        <v>6.2700000000000014</v>
      </c>
      <c r="G425" s="122">
        <f t="shared" si="39"/>
        <v>3.6301608791557145E-2</v>
      </c>
      <c r="H425" s="128">
        <f t="shared" si="40"/>
        <v>5496.7169999999996</v>
      </c>
      <c r="I425" s="122">
        <f t="shared" si="41"/>
        <v>0.12751897582042251</v>
      </c>
      <c r="J425" s="128">
        <f t="shared" si="42"/>
        <v>101.00562450883564</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5.2134502923976603E-2</v>
      </c>
      <c r="F426" s="128">
        <f t="shared" si="38"/>
        <v>8.9149999999999991</v>
      </c>
      <c r="G426" s="122">
        <f t="shared" si="39"/>
        <v>5.0970241318733567E-2</v>
      </c>
      <c r="H426" s="128">
        <f t="shared" si="40"/>
        <v>7717.811999999999</v>
      </c>
      <c r="I426" s="122">
        <f t="shared" si="41"/>
        <v>5.5795999432174496E-2</v>
      </c>
      <c r="J426" s="128">
        <f t="shared" si="42"/>
        <v>102.28419873071137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0.16559649122807019</v>
      </c>
      <c r="F427" s="128">
        <f t="shared" si="38"/>
        <v>28.317</v>
      </c>
      <c r="G427" s="122">
        <f t="shared" si="39"/>
        <v>0.15540460843492845</v>
      </c>
      <c r="H427" s="128">
        <f t="shared" si="40"/>
        <v>23531.054999999997</v>
      </c>
      <c r="I427" s="122">
        <f t="shared" si="41"/>
        <v>0.15742032930526717</v>
      </c>
      <c r="J427" s="128">
        <f t="shared" si="42"/>
        <v>106.55828864779728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0.49797660818713446</v>
      </c>
      <c r="F428" s="128">
        <f t="shared" si="38"/>
        <v>85.153999999999996</v>
      </c>
      <c r="G428" s="122">
        <f t="shared" si="39"/>
        <v>0.50198383943784752</v>
      </c>
      <c r="H428" s="128">
        <f t="shared" si="40"/>
        <v>76009.388999999996</v>
      </c>
      <c r="I428" s="122">
        <f t="shared" si="41"/>
        <v>-5.5788373009228349E-2</v>
      </c>
      <c r="J428" s="128">
        <f t="shared" si="42"/>
        <v>99.201721064327359</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0.23378947368421049</v>
      </c>
      <c r="F429" s="128">
        <f t="shared" si="38"/>
        <v>39.977999999999994</v>
      </c>
      <c r="G429" s="122">
        <f t="shared" si="39"/>
        <v>0.23724907210503368</v>
      </c>
      <c r="H429" s="128">
        <f t="shared" si="40"/>
        <v>35923.779999999992</v>
      </c>
      <c r="I429" s="122">
        <f t="shared" si="41"/>
        <v>-0.18464509912666674</v>
      </c>
      <c r="J429" s="128">
        <f t="shared" si="42"/>
        <v>98.541786321806327</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0.11508187134502926</v>
      </c>
      <c r="F430" s="128">
        <f t="shared" si="38"/>
        <v>19.679000000000002</v>
      </c>
      <c r="G430" s="122">
        <f t="shared" si="39"/>
        <v>0.12308522104373323</v>
      </c>
      <c r="H430" s="128">
        <f t="shared" si="40"/>
        <v>18637.317999999999</v>
      </c>
      <c r="I430" s="122">
        <f t="shared" si="41"/>
        <v>-0.24474483072137568</v>
      </c>
      <c r="J430" s="128">
        <f t="shared" si="42"/>
        <v>93.497716760113448</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0.27795321637426901</v>
      </c>
      <c r="F431" s="128">
        <f t="shared" si="38"/>
        <v>47.53</v>
      </c>
      <c r="G431" s="122">
        <f t="shared" si="39"/>
        <v>0.26889186226208239</v>
      </c>
      <c r="H431" s="128">
        <f t="shared" si="40"/>
        <v>40715.067999999992</v>
      </c>
      <c r="I431" s="122">
        <f t="shared" si="41"/>
        <v>-4.5368423042745881E-2</v>
      </c>
      <c r="J431" s="128">
        <f t="shared" si="42"/>
        <v>103.36988781882685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0.13122222222222221</v>
      </c>
      <c r="F432" s="128">
        <f t="shared" si="38"/>
        <v>22.439</v>
      </c>
      <c r="G432" s="122">
        <f t="shared" si="39"/>
        <v>0.13212858444834824</v>
      </c>
      <c r="H432" s="128">
        <f t="shared" si="40"/>
        <v>20006.645999999993</v>
      </c>
      <c r="I432" s="122">
        <f t="shared" si="41"/>
        <v>-0.16300121762500369</v>
      </c>
      <c r="J432" s="128">
        <f t="shared" si="42"/>
        <v>99.314030169996755</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0.17243274853801169</v>
      </c>
      <c r="F433" s="128">
        <f t="shared" si="38"/>
        <v>29.485999999999997</v>
      </c>
      <c r="G433" s="122">
        <f t="shared" si="39"/>
        <v>0.17133054854772881</v>
      </c>
      <c r="H433" s="128">
        <f t="shared" si="40"/>
        <v>25942.528999999999</v>
      </c>
      <c r="I433" s="122">
        <f t="shared" si="41"/>
        <v>-0.12572320145396415</v>
      </c>
      <c r="J433" s="128">
        <f t="shared" si="42"/>
        <v>100.64331784356358</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0.19480116959064328</v>
      </c>
      <c r="F434" s="128">
        <f t="shared" si="38"/>
        <v>33.311</v>
      </c>
      <c r="G434" s="122">
        <f t="shared" si="39"/>
        <v>0.19234205312446342</v>
      </c>
      <c r="H434" s="128">
        <f t="shared" si="40"/>
        <v>29124.049000000003</v>
      </c>
      <c r="I434" s="122">
        <f t="shared" si="41"/>
        <v>-0.12517079673719822</v>
      </c>
      <c r="J434" s="128">
        <f t="shared" si="42"/>
        <v>101.27851212266543</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0.46593567251461987</v>
      </c>
      <c r="F435" s="128">
        <f t="shared" si="38"/>
        <v>79.674999999999997</v>
      </c>
      <c r="G435" s="122">
        <f t="shared" si="39"/>
        <v>0.46277986765113793</v>
      </c>
      <c r="H435" s="128">
        <f t="shared" si="40"/>
        <v>70073.202000000005</v>
      </c>
      <c r="I435" s="122">
        <f t="shared" si="41"/>
        <v>-0.10919071511994249</v>
      </c>
      <c r="J435" s="128">
        <f t="shared" si="42"/>
        <v>100.68192354163965</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0.23867836257309941</v>
      </c>
      <c r="F436" s="128">
        <f t="shared" si="38"/>
        <v>40.814</v>
      </c>
      <c r="G436" s="122">
        <f t="shared" si="39"/>
        <v>0.23078772008611922</v>
      </c>
      <c r="H436" s="128">
        <f t="shared" si="40"/>
        <v>34945.415000000001</v>
      </c>
      <c r="I436" s="122">
        <f t="shared" si="41"/>
        <v>-8.9655053939331694E-2</v>
      </c>
      <c r="J436" s="128">
        <f t="shared" si="42"/>
        <v>103.41900447910997</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0.22229239766081871</v>
      </c>
      <c r="F437" s="128">
        <f t="shared" si="38"/>
        <v>38.012</v>
      </c>
      <c r="G437" s="122">
        <f t="shared" si="39"/>
        <v>0.21824923721089962</v>
      </c>
      <c r="H437" s="128">
        <f t="shared" si="40"/>
        <v>33046.862999999998</v>
      </c>
      <c r="I437" s="122">
        <f t="shared" si="41"/>
        <v>-0.11033922504006058</v>
      </c>
      <c r="J437" s="128">
        <f t="shared" si="42"/>
        <v>101.85254276330508</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0.69835087719298239</v>
      </c>
      <c r="F438" s="128">
        <f t="shared" si="38"/>
        <v>119.41799999999999</v>
      </c>
      <c r="G438" s="122">
        <f t="shared" si="39"/>
        <v>0.68837276281551729</v>
      </c>
      <c r="H438" s="128">
        <f t="shared" si="40"/>
        <v>104232.027</v>
      </c>
      <c r="I438" s="122">
        <f t="shared" si="41"/>
        <v>3.8100853181919858E-2</v>
      </c>
      <c r="J438" s="128">
        <f t="shared" si="42"/>
        <v>101.44952196200407</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0.31981286549707605</v>
      </c>
      <c r="F439" s="128">
        <f t="shared" si="38"/>
        <v>54.688000000000002</v>
      </c>
      <c r="G439" s="122">
        <f t="shared" si="39"/>
        <v>0.31949282119695144</v>
      </c>
      <c r="H439" s="128">
        <f t="shared" si="40"/>
        <v>48376.963999999993</v>
      </c>
      <c r="I439" s="122">
        <f t="shared" si="41"/>
        <v>-0.11151071851563991</v>
      </c>
      <c r="J439" s="128">
        <f t="shared" si="42"/>
        <v>100.1001726107415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0.22411111111111112</v>
      </c>
      <c r="F440" s="128">
        <f t="shared" si="38"/>
        <v>38.323</v>
      </c>
      <c r="G440" s="122">
        <f t="shared" si="39"/>
        <v>0.22098192420980334</v>
      </c>
      <c r="H440" s="128">
        <f t="shared" si="40"/>
        <v>33460.641000000003</v>
      </c>
      <c r="I440" s="122">
        <f t="shared" si="41"/>
        <v>-0.11220779725605662</v>
      </c>
      <c r="J440" s="128">
        <f t="shared" si="42"/>
        <v>101.41603749378928</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5.635087719298245E-2</v>
      </c>
      <c r="F441" s="128">
        <f t="shared" si="38"/>
        <v>9.6359999999999992</v>
      </c>
      <c r="G441" s="122">
        <f t="shared" si="39"/>
        <v>5.7510428086489054E-2</v>
      </c>
      <c r="H441" s="128">
        <f t="shared" si="40"/>
        <v>8708.1139999999996</v>
      </c>
      <c r="I441" s="122">
        <f t="shared" si="41"/>
        <v>-0.1441976031821002</v>
      </c>
      <c r="J441" s="128">
        <f t="shared" si="42"/>
        <v>97.983755412561408</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5.4087719298245608E-2</v>
      </c>
      <c r="F442" s="128">
        <f t="shared" si="38"/>
        <v>9.2489999999999988</v>
      </c>
      <c r="G442" s="122">
        <f t="shared" si="39"/>
        <v>5.5055601051394149E-2</v>
      </c>
      <c r="H442" s="128">
        <f t="shared" si="40"/>
        <v>8336.4089999999997</v>
      </c>
      <c r="I442" s="122">
        <f t="shared" si="41"/>
        <v>-0.1463508295844726</v>
      </c>
      <c r="J442" s="128">
        <f t="shared" si="42"/>
        <v>98.241992213934736</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0.82923391812865488</v>
      </c>
      <c r="F443" s="128">
        <f t="shared" si="38"/>
        <v>141.79899999999998</v>
      </c>
      <c r="G443" s="122">
        <f t="shared" si="39"/>
        <v>0.79565486930219664</v>
      </c>
      <c r="H443" s="128">
        <f t="shared" si="40"/>
        <v>120476.46900000001</v>
      </c>
      <c r="I443" s="122">
        <f t="shared" si="41"/>
        <v>0.27736133631432458</v>
      </c>
      <c r="J443" s="128">
        <f t="shared" si="42"/>
        <v>104.22030331516825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0.61900584795321645</v>
      </c>
      <c r="F444" s="128">
        <f t="shared" si="38"/>
        <v>105.85000000000001</v>
      </c>
      <c r="G444" s="122">
        <f t="shared" si="39"/>
        <v>0.6209622898202326</v>
      </c>
      <c r="H444" s="128">
        <f t="shared" si="40"/>
        <v>94024.867999999988</v>
      </c>
      <c r="I444" s="122">
        <f t="shared" si="41"/>
        <v>-4.4962244965248361E-3</v>
      </c>
      <c r="J444" s="128">
        <f t="shared" si="42"/>
        <v>99.68493386811258</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0.43766081871345031</v>
      </c>
      <c r="F445" s="128">
        <f t="shared" si="38"/>
        <v>74.84</v>
      </c>
      <c r="G445" s="122">
        <f t="shared" si="39"/>
        <v>0.45306335442285595</v>
      </c>
      <c r="H445" s="128">
        <f t="shared" si="40"/>
        <v>68601.947</v>
      </c>
      <c r="I445" s="122">
        <f t="shared" si="41"/>
        <v>-0.27073484974663359</v>
      </c>
      <c r="J445" s="128">
        <f t="shared" si="42"/>
        <v>96.600357199706323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5.2345029239766083E-2</v>
      </c>
      <c r="F446" s="128">
        <f t="shared" si="38"/>
        <v>8.9510000000000005</v>
      </c>
      <c r="G446" s="122">
        <f t="shared" si="39"/>
        <v>5.3236590101573132E-2</v>
      </c>
      <c r="H446" s="128">
        <f t="shared" si="40"/>
        <v>8060.978000000001</v>
      </c>
      <c r="I446" s="122">
        <f t="shared" si="41"/>
        <v>-0.14797820815369356</v>
      </c>
      <c r="J446" s="128">
        <f t="shared" si="42"/>
        <v>98.32528555997672</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0.36611111111111111</v>
      </c>
      <c r="F447" s="128">
        <f t="shared" si="38"/>
        <v>62.604999999999997</v>
      </c>
      <c r="G447" s="122">
        <f t="shared" si="39"/>
        <v>0.36580804131609185</v>
      </c>
      <c r="H447" s="128">
        <f t="shared" si="40"/>
        <v>55389.921999999999</v>
      </c>
      <c r="I447" s="122">
        <f t="shared" si="41"/>
        <v>-0.10957527815707799</v>
      </c>
      <c r="J447" s="128">
        <f t="shared" si="42"/>
        <v>100.0828494075551</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0.16111111111111109</v>
      </c>
      <c r="F448" s="128">
        <f t="shared" si="38"/>
        <v>27.549999999999997</v>
      </c>
      <c r="G448" s="122">
        <f t="shared" si="39"/>
        <v>0.14928911357962726</v>
      </c>
      <c r="H448" s="128">
        <f t="shared" si="40"/>
        <v>22605.059000000001</v>
      </c>
      <c r="I448" s="122">
        <f t="shared" si="41"/>
        <v>-3.9581670390558613E-2</v>
      </c>
      <c r="J448" s="128">
        <f t="shared" si="42"/>
        <v>107.9188610930952</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0.15476608187134502</v>
      </c>
      <c r="F449" s="128">
        <f t="shared" si="38"/>
        <v>26.465</v>
      </c>
      <c r="G449" s="122">
        <f t="shared" si="39"/>
        <v>0.15460086647558413</v>
      </c>
      <c r="H449" s="128">
        <f t="shared" si="40"/>
        <v>23409.353999999999</v>
      </c>
      <c r="I449" s="122">
        <f t="shared" si="41"/>
        <v>-0.13271549370859576</v>
      </c>
      <c r="J449" s="128">
        <f t="shared" si="42"/>
        <v>100.10686576312753</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0.10401169590643276</v>
      </c>
      <c r="F450" s="128">
        <f t="shared" si="38"/>
        <v>17.786000000000001</v>
      </c>
      <c r="G450" s="122">
        <f t="shared" si="39"/>
        <v>0.10807553263152332</v>
      </c>
      <c r="H450" s="128">
        <f t="shared" si="40"/>
        <v>16364.580999999998</v>
      </c>
      <c r="I450" s="122">
        <f t="shared" si="41"/>
        <v>-0.18189300292544092</v>
      </c>
      <c r="J450" s="128">
        <f t="shared" si="42"/>
        <v>96.239817999374608</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0.1072280701754386</v>
      </c>
      <c r="F451" s="128">
        <f t="shared" si="38"/>
        <v>18.336000000000002</v>
      </c>
      <c r="G451" s="122">
        <f t="shared" si="39"/>
        <v>0.1058775046559854</v>
      </c>
      <c r="H451" s="128">
        <f t="shared" si="40"/>
        <v>16031.759999999998</v>
      </c>
      <c r="I451" s="122">
        <f t="shared" si="41"/>
        <v>-0.12374764852110837</v>
      </c>
      <c r="J451" s="128">
        <f t="shared" si="42"/>
        <v>101.27559251027066</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0.19423976608187135</v>
      </c>
      <c r="F452" s="128">
        <f t="shared" si="38"/>
        <v>33.215000000000003</v>
      </c>
      <c r="G452" s="122">
        <f t="shared" si="39"/>
        <v>0.19583193543700222</v>
      </c>
      <c r="H452" s="128">
        <f t="shared" si="40"/>
        <v>29652.480000000003</v>
      </c>
      <c r="I452" s="122">
        <f t="shared" si="41"/>
        <v>-0.13629871052413636</v>
      </c>
      <c r="J452" s="128">
        <f t="shared" si="42"/>
        <v>99.186971547016626</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0.14442690058479535</v>
      </c>
      <c r="F453" s="128">
        <f t="shared" si="38"/>
        <v>24.697000000000003</v>
      </c>
      <c r="G453" s="122">
        <f t="shared" si="39"/>
        <v>0.14374555204797315</v>
      </c>
      <c r="H453" s="128">
        <f t="shared" si="40"/>
        <v>21765.663999999997</v>
      </c>
      <c r="I453" s="122">
        <f t="shared" si="41"/>
        <v>-0.13224716174950227</v>
      </c>
      <c r="J453" s="128">
        <f t="shared" si="42"/>
        <v>100.47399625735535</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6.77719298245614E-2</v>
      </c>
      <c r="F454" s="128">
        <f t="shared" si="38"/>
        <v>11.589</v>
      </c>
      <c r="G454" s="122">
        <f t="shared" si="39"/>
        <v>6.7877029151091686E-2</v>
      </c>
      <c r="H454" s="128">
        <f t="shared" si="40"/>
        <v>10277.804</v>
      </c>
      <c r="I454" s="122">
        <f t="shared" si="41"/>
        <v>-0.12864678142676442</v>
      </c>
      <c r="J454" s="128">
        <f t="shared" si="42"/>
        <v>99.84516215891486</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6.5497076023391804E-2</v>
      </c>
      <c r="F455" s="128">
        <f t="shared" si="38"/>
        <v>11.2</v>
      </c>
      <c r="G455" s="122">
        <f t="shared" si="39"/>
        <v>6.2694613586231476E-2</v>
      </c>
      <c r="H455" s="128">
        <f t="shared" si="40"/>
        <v>9493.0929999999971</v>
      </c>
      <c r="I455" s="122">
        <f t="shared" si="41"/>
        <v>-0.10096410389481063</v>
      </c>
      <c r="J455" s="128">
        <f t="shared" si="42"/>
        <v>104.47002107016061</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0.30722222222222223</v>
      </c>
      <c r="F456" s="128">
        <f t="shared" si="38"/>
        <v>52.534999999999997</v>
      </c>
      <c r="G456" s="122">
        <f t="shared" si="39"/>
        <v>0.29794161196158975</v>
      </c>
      <c r="H456" s="128">
        <f t="shared" si="40"/>
        <v>45113.722999999998</v>
      </c>
      <c r="I456" s="122">
        <f t="shared" si="41"/>
        <v>-8.3528832479302997E-3</v>
      </c>
      <c r="J456" s="128">
        <f t="shared" si="42"/>
        <v>103.11490905870137</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5.335087719298244E-2</v>
      </c>
      <c r="F457" s="128">
        <f t="shared" ref="F457:F520" si="44">SUMPRODUCT($K$2:$AI$2,$K457:$AI457)</f>
        <v>9.1229999999999976</v>
      </c>
      <c r="G457" s="122">
        <f t="shared" ref="G457:G520" si="45">SUMPRODUCT($K$3:$AI$3,$K457:$AI457)/$J$3</f>
        <v>5.3643833626121067E-2</v>
      </c>
      <c r="H457" s="128">
        <f t="shared" ref="H457:H520" si="46">SUMPRODUCT($K$3:$AI$3,$K457:$AI457)</f>
        <v>8122.6419999999998</v>
      </c>
      <c r="I457" s="122">
        <f t="shared" ref="I457:I520" si="47">CORREL($K$4:$AI$4,$K457:$AI457)</f>
        <v>-0.13781945843563742</v>
      </c>
      <c r="J457" s="128">
        <f t="shared" si="42"/>
        <v>99.45388609773785</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0.58017543859649123</v>
      </c>
      <c r="F458" s="128">
        <f t="shared" si="44"/>
        <v>99.21</v>
      </c>
      <c r="G458" s="122">
        <f t="shared" si="45"/>
        <v>0.54536452733492713</v>
      </c>
      <c r="H458" s="128">
        <f t="shared" si="46"/>
        <v>82578.005999999994</v>
      </c>
      <c r="I458" s="122">
        <f t="shared" si="47"/>
        <v>0.12135432194813796</v>
      </c>
      <c r="J458" s="128">
        <f t="shared" ref="J458:J521" si="48">$E458/$G458*100</f>
        <v>106.38305381387329</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0.5790175438596491</v>
      </c>
      <c r="F459" s="128">
        <f t="shared" si="44"/>
        <v>99.012</v>
      </c>
      <c r="G459" s="122">
        <f t="shared" si="45"/>
        <v>0.56692323898083452</v>
      </c>
      <c r="H459" s="128">
        <f t="shared" si="46"/>
        <v>85842.383000000002</v>
      </c>
      <c r="I459" s="122">
        <f t="shared" si="47"/>
        <v>6.6782566009499986E-2</v>
      </c>
      <c r="J459" s="128">
        <f t="shared" si="48"/>
        <v>102.13332318155746</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0.42456725146198832</v>
      </c>
      <c r="F460" s="128">
        <f t="shared" si="44"/>
        <v>72.600999999999999</v>
      </c>
      <c r="G460" s="122">
        <f t="shared" si="45"/>
        <v>0.41919693827682314</v>
      </c>
      <c r="H460" s="128">
        <f t="shared" si="46"/>
        <v>63473.962000000007</v>
      </c>
      <c r="I460" s="122">
        <f t="shared" si="47"/>
        <v>-1.2433004955245861E-2</v>
      </c>
      <c r="J460" s="128">
        <f t="shared" si="48"/>
        <v>101.28109551735771</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0.25704678362573097</v>
      </c>
      <c r="F461" s="128">
        <f t="shared" si="44"/>
        <v>43.954999999999998</v>
      </c>
      <c r="G461" s="122">
        <f t="shared" si="45"/>
        <v>0.24957568452891996</v>
      </c>
      <c r="H461" s="128">
        <f t="shared" si="46"/>
        <v>37790.251000000004</v>
      </c>
      <c r="I461" s="122">
        <f t="shared" si="47"/>
        <v>-7.5952076659280476E-3</v>
      </c>
      <c r="J461" s="128">
        <f t="shared" si="48"/>
        <v>102.99352042684482</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0.11895321637426902</v>
      </c>
      <c r="F462" s="128">
        <f t="shared" si="44"/>
        <v>20.341000000000001</v>
      </c>
      <c r="G462" s="122">
        <f t="shared" si="45"/>
        <v>0.11503987636872763</v>
      </c>
      <c r="H462" s="128">
        <f t="shared" si="46"/>
        <v>17419.108</v>
      </c>
      <c r="I462" s="122">
        <f t="shared" si="47"/>
        <v>-4.9603701023237884E-2</v>
      </c>
      <c r="J462" s="128">
        <f t="shared" si="48"/>
        <v>103.40172480105794</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0.10149707602339182</v>
      </c>
      <c r="F463" s="128">
        <f t="shared" si="44"/>
        <v>17.356000000000002</v>
      </c>
      <c r="G463" s="122">
        <f t="shared" si="45"/>
        <v>9.909798042504854E-2</v>
      </c>
      <c r="H463" s="128">
        <f t="shared" si="46"/>
        <v>15005.218000000001</v>
      </c>
      <c r="I463" s="122">
        <f t="shared" si="47"/>
        <v>-0.10646234628346596</v>
      </c>
      <c r="J463" s="128">
        <f t="shared" si="48"/>
        <v>102.42093288687937</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0.11394736842105263</v>
      </c>
      <c r="F464" s="128">
        <f t="shared" si="44"/>
        <v>19.484999999999999</v>
      </c>
      <c r="G464" s="122">
        <f t="shared" si="45"/>
        <v>0.11071544994650569</v>
      </c>
      <c r="H464" s="128">
        <f t="shared" si="46"/>
        <v>16764.311999999998</v>
      </c>
      <c r="I464" s="122">
        <f t="shared" si="47"/>
        <v>-8.7207812938106158E-2</v>
      </c>
      <c r="J464" s="128">
        <f t="shared" si="48"/>
        <v>102.91912147411088</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4.8836257309941518E-2</v>
      </c>
      <c r="F465" s="128">
        <f t="shared" si="44"/>
        <v>8.3509999999999991</v>
      </c>
      <c r="G465" s="122">
        <f t="shared" si="45"/>
        <v>4.8667721142796765E-2</v>
      </c>
      <c r="H465" s="128">
        <f t="shared" si="46"/>
        <v>7369.1690000000008</v>
      </c>
      <c r="I465" s="122">
        <f t="shared" si="47"/>
        <v>-0.14616721405527167</v>
      </c>
      <c r="J465" s="128">
        <f t="shared" si="48"/>
        <v>100.34629968937779</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6.0415204678362568E-2</v>
      </c>
      <c r="F466" s="128">
        <f t="shared" si="44"/>
        <v>10.331</v>
      </c>
      <c r="G466" s="122">
        <f t="shared" si="45"/>
        <v>5.9353115217477444E-2</v>
      </c>
      <c r="H466" s="128">
        <f t="shared" si="46"/>
        <v>8987.1299999999992</v>
      </c>
      <c r="I466" s="122">
        <f t="shared" si="47"/>
        <v>-0.13183147547259061</v>
      </c>
      <c r="J466" s="128">
        <f t="shared" si="48"/>
        <v>101.78944181277343</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0.10515204678362575</v>
      </c>
      <c r="F467" s="128">
        <f t="shared" si="44"/>
        <v>17.981000000000002</v>
      </c>
      <c r="G467" s="122">
        <f t="shared" si="45"/>
        <v>0.10194887661968854</v>
      </c>
      <c r="H467" s="128">
        <f t="shared" si="46"/>
        <v>15436.895</v>
      </c>
      <c r="I467" s="122">
        <f t="shared" si="47"/>
        <v>-9.7181829200427283E-2</v>
      </c>
      <c r="J467" s="128">
        <f t="shared" si="48"/>
        <v>103.14193767518043</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0.202187134502924</v>
      </c>
      <c r="F468" s="128">
        <f t="shared" si="44"/>
        <v>34.574000000000005</v>
      </c>
      <c r="G468" s="122">
        <f t="shared" si="45"/>
        <v>0.19422194851338678</v>
      </c>
      <c r="H468" s="128">
        <f t="shared" si="46"/>
        <v>29408.699000000001</v>
      </c>
      <c r="I468" s="122">
        <f t="shared" si="47"/>
        <v>3.055116621532181E-2</v>
      </c>
      <c r="J468" s="128">
        <f t="shared" si="48"/>
        <v>104.10107408071248</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0.47879532163742688</v>
      </c>
      <c r="F469" s="128">
        <f t="shared" si="44"/>
        <v>81.873999999999995</v>
      </c>
      <c r="G469" s="122">
        <f t="shared" si="45"/>
        <v>0.4666252096844497</v>
      </c>
      <c r="H469" s="128">
        <f t="shared" si="46"/>
        <v>70655.456000000006</v>
      </c>
      <c r="I469" s="122">
        <f t="shared" si="47"/>
        <v>2.8431880481952748E-2</v>
      </c>
      <c r="J469" s="128">
        <f t="shared" si="48"/>
        <v>102.60811282811039</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0.22278947368421054</v>
      </c>
      <c r="F470" s="128">
        <f t="shared" si="44"/>
        <v>38.097000000000001</v>
      </c>
      <c r="G470" s="122">
        <f t="shared" si="45"/>
        <v>0.23485590880872814</v>
      </c>
      <c r="H470" s="128">
        <f t="shared" si="46"/>
        <v>35561.411999999997</v>
      </c>
      <c r="I470" s="122">
        <f t="shared" si="47"/>
        <v>-0.25732126049771442</v>
      </c>
      <c r="J470" s="128">
        <f t="shared" si="48"/>
        <v>94.86219649072369</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0.3017134502923976</v>
      </c>
      <c r="F471" s="128">
        <f t="shared" si="44"/>
        <v>51.592999999999989</v>
      </c>
      <c r="G471" s="122">
        <f t="shared" si="45"/>
        <v>0.28292761758839768</v>
      </c>
      <c r="H471" s="128">
        <f t="shared" si="46"/>
        <v>42840.334000000003</v>
      </c>
      <c r="I471" s="122">
        <f t="shared" si="47"/>
        <v>0.14725145478818777</v>
      </c>
      <c r="J471" s="128">
        <f t="shared" si="48"/>
        <v>106.63980167935728</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0.18228654970760236</v>
      </c>
      <c r="F472" s="128">
        <f t="shared" si="44"/>
        <v>31.171000000000003</v>
      </c>
      <c r="G472" s="122">
        <f t="shared" si="45"/>
        <v>0.1817973886856252</v>
      </c>
      <c r="H472" s="128">
        <f t="shared" si="46"/>
        <v>27527.396999999997</v>
      </c>
      <c r="I472" s="122">
        <f t="shared" si="47"/>
        <v>-6.6792128924858238E-2</v>
      </c>
      <c r="J472" s="128">
        <f t="shared" si="48"/>
        <v>100.26906933345619</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0.16153801169590645</v>
      </c>
      <c r="F473" s="128">
        <f t="shared" si="44"/>
        <v>27.623000000000005</v>
      </c>
      <c r="G473" s="122">
        <f t="shared" si="45"/>
        <v>0.15782650675613205</v>
      </c>
      <c r="H473" s="128">
        <f t="shared" si="46"/>
        <v>23897.774000000005</v>
      </c>
      <c r="I473" s="122">
        <f t="shared" si="47"/>
        <v>-8.3681306280079873E-2</v>
      </c>
      <c r="J473" s="128">
        <f t="shared" si="48"/>
        <v>102.3516359932551</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7.6795321637426903E-2</v>
      </c>
      <c r="F474" s="128">
        <f t="shared" si="44"/>
        <v>13.132</v>
      </c>
      <c r="G474" s="122">
        <f t="shared" si="45"/>
        <v>7.7976429486586799E-2</v>
      </c>
      <c r="H474" s="128">
        <f t="shared" si="46"/>
        <v>11807.035</v>
      </c>
      <c r="I474" s="122">
        <f t="shared" si="47"/>
        <v>-0.16547399090197482</v>
      </c>
      <c r="J474" s="128">
        <f t="shared" si="48"/>
        <v>98.485301446941648</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5.6052631578947375E-2</v>
      </c>
      <c r="F475" s="128">
        <f t="shared" si="44"/>
        <v>9.5850000000000009</v>
      </c>
      <c r="G475" s="122">
        <f t="shared" si="45"/>
        <v>5.5948236008928925E-2</v>
      </c>
      <c r="H475" s="128">
        <f t="shared" si="46"/>
        <v>8471.57</v>
      </c>
      <c r="I475" s="122">
        <f t="shared" si="47"/>
        <v>-0.14485990050245881</v>
      </c>
      <c r="J475" s="128">
        <f t="shared" si="48"/>
        <v>100.1865931394187</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5.6690058479532179E-2</v>
      </c>
      <c r="F476" s="128">
        <f t="shared" si="44"/>
        <v>9.6940000000000026</v>
      </c>
      <c r="G476" s="122">
        <f t="shared" si="45"/>
        <v>6.1286471885773158E-2</v>
      </c>
      <c r="H476" s="128">
        <f t="shared" si="46"/>
        <v>9279.875</v>
      </c>
      <c r="I476" s="122">
        <f t="shared" si="47"/>
        <v>-0.25999757110841204</v>
      </c>
      <c r="J476" s="128">
        <f t="shared" si="48"/>
        <v>92.500117456903283</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0.13117543859649122</v>
      </c>
      <c r="F477" s="128">
        <f t="shared" si="44"/>
        <v>22.431000000000001</v>
      </c>
      <c r="G477" s="122">
        <f t="shared" si="45"/>
        <v>0.13668334015770914</v>
      </c>
      <c r="H477" s="128">
        <f t="shared" si="46"/>
        <v>20696.318000000003</v>
      </c>
      <c r="I477" s="122">
        <f t="shared" si="47"/>
        <v>-0.22822152757113884</v>
      </c>
      <c r="J477" s="128">
        <f t="shared" si="48"/>
        <v>95.970319751578543</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0.60488304093567236</v>
      </c>
      <c r="F478" s="128">
        <f t="shared" si="44"/>
        <v>103.43499999999997</v>
      </c>
      <c r="G478" s="122">
        <f t="shared" si="45"/>
        <v>0.59298479044763508</v>
      </c>
      <c r="H478" s="128">
        <f t="shared" si="46"/>
        <v>89788.571000000011</v>
      </c>
      <c r="I478" s="122">
        <f t="shared" si="47"/>
        <v>6.8404926795871693E-2</v>
      </c>
      <c r="J478" s="128">
        <f t="shared" si="48"/>
        <v>102.00650179898467</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0.20470175438596491</v>
      </c>
      <c r="F479" s="128">
        <f t="shared" si="44"/>
        <v>35.003999999999998</v>
      </c>
      <c r="G479" s="122">
        <f t="shared" si="45"/>
        <v>0.20394737745842631</v>
      </c>
      <c r="H479" s="128">
        <f t="shared" si="46"/>
        <v>30881.303999999996</v>
      </c>
      <c r="I479" s="122">
        <f t="shared" si="47"/>
        <v>-0.12599342477237913</v>
      </c>
      <c r="J479" s="128">
        <f t="shared" si="48"/>
        <v>100.36988802549931</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0.28737426900584789</v>
      </c>
      <c r="F480" s="128">
        <f t="shared" si="44"/>
        <v>49.140999999999991</v>
      </c>
      <c r="G480" s="122">
        <f t="shared" si="45"/>
        <v>0.27970980332589257</v>
      </c>
      <c r="H480" s="128">
        <f t="shared" si="46"/>
        <v>42353.099000000002</v>
      </c>
      <c r="I480" s="122">
        <f t="shared" si="47"/>
        <v>6.8906550556516854E-3</v>
      </c>
      <c r="J480" s="128">
        <f t="shared" si="48"/>
        <v>102.7401491076898</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0.55829239766081873</v>
      </c>
      <c r="F481" s="128">
        <f t="shared" si="44"/>
        <v>95.468000000000004</v>
      </c>
      <c r="G481" s="122">
        <f t="shared" si="45"/>
        <v>0.53143749091917736</v>
      </c>
      <c r="H481" s="128">
        <f t="shared" si="46"/>
        <v>80469.202000000005</v>
      </c>
      <c r="I481" s="122">
        <f t="shared" si="47"/>
        <v>0.12939340899634241</v>
      </c>
      <c r="J481" s="128">
        <f t="shared" si="48"/>
        <v>105.05325785262025</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0.85151461988304078</v>
      </c>
      <c r="F482" s="128">
        <f t="shared" si="44"/>
        <v>145.60899999999998</v>
      </c>
      <c r="G482" s="122">
        <f t="shared" si="45"/>
        <v>0.82217704632210165</v>
      </c>
      <c r="H482" s="128">
        <f t="shared" si="46"/>
        <v>124492.40399999999</v>
      </c>
      <c r="I482" s="122">
        <f t="shared" si="47"/>
        <v>0.23618865517796048</v>
      </c>
      <c r="J482" s="128">
        <f t="shared" si="48"/>
        <v>103.5682793252593</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0.52021052631578946</v>
      </c>
      <c r="F483" s="128">
        <f t="shared" si="44"/>
        <v>88.955999999999989</v>
      </c>
      <c r="G483" s="122">
        <f t="shared" si="45"/>
        <v>0.50310474316131493</v>
      </c>
      <c r="H483" s="128">
        <f t="shared" si="46"/>
        <v>76179.113999999987</v>
      </c>
      <c r="I483" s="122">
        <f t="shared" si="47"/>
        <v>0.21370674802689815</v>
      </c>
      <c r="J483" s="128">
        <f t="shared" si="48"/>
        <v>103.40004410353765</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0.75082456140350873</v>
      </c>
      <c r="F484" s="128">
        <f t="shared" si="44"/>
        <v>128.39099999999999</v>
      </c>
      <c r="G484" s="122">
        <f t="shared" si="45"/>
        <v>0.72984647135743441</v>
      </c>
      <c r="H484" s="128">
        <f t="shared" si="46"/>
        <v>110511.893</v>
      </c>
      <c r="I484" s="122">
        <f t="shared" si="47"/>
        <v>0.26117197930533592</v>
      </c>
      <c r="J484" s="128">
        <f t="shared" si="48"/>
        <v>102.87431547172619</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0.75758479532163725</v>
      </c>
      <c r="F485" s="128">
        <f t="shared" si="44"/>
        <v>129.54699999999997</v>
      </c>
      <c r="G485" s="122">
        <f t="shared" si="45"/>
        <v>0.73583387708198489</v>
      </c>
      <c r="H485" s="128">
        <f t="shared" si="46"/>
        <v>111418.49399999999</v>
      </c>
      <c r="I485" s="122">
        <f t="shared" si="47"/>
        <v>0.26267261516647061</v>
      </c>
      <c r="J485" s="128">
        <f t="shared" si="48"/>
        <v>102.95595499434025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0.61343859649122801</v>
      </c>
      <c r="F486" s="128">
        <f t="shared" si="44"/>
        <v>104.898</v>
      </c>
      <c r="G486" s="122">
        <f t="shared" si="45"/>
        <v>0.59415070203014164</v>
      </c>
      <c r="H486" s="128">
        <f t="shared" si="46"/>
        <v>89965.11099999999</v>
      </c>
      <c r="I486" s="122">
        <f t="shared" si="47"/>
        <v>0.31207524995228336</v>
      </c>
      <c r="J486" s="128">
        <f t="shared" si="48"/>
        <v>103.24629667106038</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0.35453801169590649</v>
      </c>
      <c r="F487" s="128">
        <f t="shared" si="44"/>
        <v>60.626000000000005</v>
      </c>
      <c r="G487" s="122">
        <f t="shared" si="45"/>
        <v>0.33761288618262031</v>
      </c>
      <c r="H487" s="128">
        <f t="shared" si="46"/>
        <v>51120.667999999998</v>
      </c>
      <c r="I487" s="122">
        <f t="shared" si="47"/>
        <v>0.37870238497840347</v>
      </c>
      <c r="J487" s="128">
        <f t="shared" si="48"/>
        <v>105.01317520923391</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0.8272865497076024</v>
      </c>
      <c r="F488" s="128">
        <f t="shared" si="44"/>
        <v>141.46600000000001</v>
      </c>
      <c r="G488" s="122">
        <f t="shared" si="45"/>
        <v>0.79604523900725144</v>
      </c>
      <c r="H488" s="128">
        <f t="shared" si="46"/>
        <v>120535.57799999999</v>
      </c>
      <c r="I488" s="122">
        <f t="shared" si="47"/>
        <v>0.32067915617557308</v>
      </c>
      <c r="J488" s="128">
        <f t="shared" si="48"/>
        <v>103.92456473193809</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0.6979181286549706</v>
      </c>
      <c r="F489" s="128">
        <f t="shared" si="44"/>
        <v>119.34399999999998</v>
      </c>
      <c r="G489" s="122">
        <f t="shared" si="45"/>
        <v>0.67757534110871886</v>
      </c>
      <c r="H489" s="128">
        <f t="shared" si="46"/>
        <v>102597.10299999999</v>
      </c>
      <c r="I489" s="122">
        <f t="shared" si="47"/>
        <v>0.31304561514675544</v>
      </c>
      <c r="J489" s="128">
        <f t="shared" si="48"/>
        <v>103.00229159947951</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0.67496491228070177</v>
      </c>
      <c r="F490" s="128">
        <f t="shared" si="44"/>
        <v>115.419</v>
      </c>
      <c r="G490" s="122">
        <f t="shared" si="45"/>
        <v>0.65962422565348899</v>
      </c>
      <c r="H490" s="128">
        <f t="shared" si="46"/>
        <v>99878.981</v>
      </c>
      <c r="I490" s="122">
        <f t="shared" si="47"/>
        <v>0.2847535053458739</v>
      </c>
      <c r="J490" s="128">
        <f t="shared" si="48"/>
        <v>102.32567059101183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0.82691228070175427</v>
      </c>
      <c r="F491" s="128">
        <f t="shared" si="44"/>
        <v>141.40199999999999</v>
      </c>
      <c r="G491" s="122">
        <f t="shared" si="45"/>
        <v>0.79480078326222792</v>
      </c>
      <c r="H491" s="128">
        <f t="shared" si="46"/>
        <v>120347.14500000002</v>
      </c>
      <c r="I491" s="122">
        <f t="shared" si="47"/>
        <v>0.35459916485585102</v>
      </c>
      <c r="J491" s="128">
        <f t="shared" si="48"/>
        <v>104.04019448845105</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0.76753216374268995</v>
      </c>
      <c r="F492" s="128">
        <f t="shared" si="44"/>
        <v>131.24799999999999</v>
      </c>
      <c r="G492" s="122">
        <f t="shared" si="45"/>
        <v>0.74253269096144447</v>
      </c>
      <c r="H492" s="128">
        <f t="shared" si="46"/>
        <v>112432.815</v>
      </c>
      <c r="I492" s="122">
        <f t="shared" si="47"/>
        <v>0.27027198456222495</v>
      </c>
      <c r="J492" s="128">
        <f t="shared" si="48"/>
        <v>103.36678412756153</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0.51308771929824559</v>
      </c>
      <c r="F493" s="128">
        <f t="shared" si="44"/>
        <v>87.738</v>
      </c>
      <c r="G493" s="122">
        <f t="shared" si="45"/>
        <v>0.49409436130446843</v>
      </c>
      <c r="H493" s="128">
        <f t="shared" si="46"/>
        <v>74814.78</v>
      </c>
      <c r="I493" s="122">
        <f t="shared" si="47"/>
        <v>0.22632668020045887</v>
      </c>
      <c r="J493" s="128">
        <f t="shared" si="48"/>
        <v>103.84407503530953</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0.2929824561403509</v>
      </c>
      <c r="F494" s="128">
        <f t="shared" si="44"/>
        <v>50.100000000000009</v>
      </c>
      <c r="G494" s="122">
        <f t="shared" si="45"/>
        <v>0.27602300915346922</v>
      </c>
      <c r="H494" s="128">
        <f t="shared" si="46"/>
        <v>41794.852000000006</v>
      </c>
      <c r="I494" s="122">
        <f t="shared" si="47"/>
        <v>0.3248192244302443</v>
      </c>
      <c r="J494" s="128">
        <f t="shared" si="48"/>
        <v>106.14421494747643</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0.77297660818713454</v>
      </c>
      <c r="F495" s="128">
        <f t="shared" si="44"/>
        <v>132.179</v>
      </c>
      <c r="G495" s="122">
        <f t="shared" si="45"/>
        <v>0.74541302222985395</v>
      </c>
      <c r="H495" s="128">
        <f t="shared" si="46"/>
        <v>112868.94900000002</v>
      </c>
      <c r="I495" s="122">
        <f t="shared" si="47"/>
        <v>0.31701435014288221</v>
      </c>
      <c r="J495" s="128">
        <f t="shared" si="48"/>
        <v>103.69776018600076</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0.63938596491228072</v>
      </c>
      <c r="F496" s="128">
        <f t="shared" si="44"/>
        <v>109.33500000000001</v>
      </c>
      <c r="G496" s="122">
        <f t="shared" si="45"/>
        <v>0.60738048977004044</v>
      </c>
      <c r="H496" s="128">
        <f t="shared" si="46"/>
        <v>91968.338999999978</v>
      </c>
      <c r="I496" s="122">
        <f t="shared" si="47"/>
        <v>0.4021474170970849</v>
      </c>
      <c r="J496" s="128">
        <f t="shared" si="48"/>
        <v>105.26942759625977</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0.52204093567251464</v>
      </c>
      <c r="F497" s="128">
        <f t="shared" si="44"/>
        <v>89.269000000000005</v>
      </c>
      <c r="G497" s="122">
        <f t="shared" si="45"/>
        <v>0.51160291378832112</v>
      </c>
      <c r="H497" s="128">
        <f t="shared" si="46"/>
        <v>77465.89</v>
      </c>
      <c r="I497" s="122">
        <f t="shared" si="47"/>
        <v>6.537840254753359E-2</v>
      </c>
      <c r="J497" s="128">
        <f t="shared" si="48"/>
        <v>102.04025849010554</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9.7485380116959078E-2</v>
      </c>
      <c r="F498" s="128">
        <f t="shared" si="44"/>
        <v>16.670000000000002</v>
      </c>
      <c r="G498" s="122">
        <f t="shared" si="45"/>
        <v>9.4819526080122576E-2</v>
      </c>
      <c r="H498" s="128">
        <f t="shared" si="46"/>
        <v>14357.383</v>
      </c>
      <c r="I498" s="122">
        <f t="shared" si="47"/>
        <v>9.6453691142432518E-2</v>
      </c>
      <c r="J498" s="128">
        <f t="shared" si="48"/>
        <v>102.811503228337</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0.47742105263157902</v>
      </c>
      <c r="F499" s="128">
        <f t="shared" si="44"/>
        <v>81.63900000000001</v>
      </c>
      <c r="G499" s="122">
        <f t="shared" si="45"/>
        <v>0.45247447463313478</v>
      </c>
      <c r="H499" s="128">
        <f t="shared" si="46"/>
        <v>68512.78</v>
      </c>
      <c r="I499" s="122">
        <f t="shared" si="47"/>
        <v>0.38222778552146541</v>
      </c>
      <c r="J499" s="128">
        <f t="shared" si="48"/>
        <v>105.51336691835951</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0.43257894736842106</v>
      </c>
      <c r="F500" s="128">
        <f t="shared" si="44"/>
        <v>73.971000000000004</v>
      </c>
      <c r="G500" s="122">
        <f t="shared" si="45"/>
        <v>0.40074310187692347</v>
      </c>
      <c r="H500" s="128">
        <f t="shared" si="46"/>
        <v>60679.718999999997</v>
      </c>
      <c r="I500" s="122">
        <f t="shared" si="47"/>
        <v>0.27214928684558148</v>
      </c>
      <c r="J500" s="128">
        <f t="shared" si="48"/>
        <v>107.94420299248846</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0.44759064327485387</v>
      </c>
      <c r="F501" s="128">
        <f t="shared" si="44"/>
        <v>76.538000000000011</v>
      </c>
      <c r="G501" s="122">
        <f t="shared" si="45"/>
        <v>0.42482686998903696</v>
      </c>
      <c r="H501" s="128">
        <f t="shared" si="46"/>
        <v>64326.434999999998</v>
      </c>
      <c r="I501" s="122">
        <f t="shared" si="47"/>
        <v>0.3638109168185909</v>
      </c>
      <c r="J501" s="128">
        <f t="shared" si="48"/>
        <v>105.35836475842603</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0.23337426900584798</v>
      </c>
      <c r="F502" s="128">
        <f t="shared" si="44"/>
        <v>39.907000000000004</v>
      </c>
      <c r="G502" s="122">
        <f t="shared" si="45"/>
        <v>0.21852380166162541</v>
      </c>
      <c r="H502" s="128">
        <f t="shared" si="46"/>
        <v>33088.436999999998</v>
      </c>
      <c r="I502" s="122">
        <f t="shared" si="47"/>
        <v>0.31738664465779454</v>
      </c>
      <c r="J502" s="128">
        <f t="shared" si="48"/>
        <v>106.79581227825143</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0.52264327485380113</v>
      </c>
      <c r="F503" s="128">
        <f t="shared" si="44"/>
        <v>89.371999999999986</v>
      </c>
      <c r="G503" s="122">
        <f t="shared" si="45"/>
        <v>0.47836442827140763</v>
      </c>
      <c r="H503" s="128">
        <f t="shared" si="46"/>
        <v>72432.985000000001</v>
      </c>
      <c r="I503" s="122">
        <f t="shared" si="47"/>
        <v>0.36088400541054916</v>
      </c>
      <c r="J503" s="128">
        <f t="shared" si="48"/>
        <v>109.25630000173658</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0.38167836257309939</v>
      </c>
      <c r="F504" s="128">
        <f t="shared" si="44"/>
        <v>65.266999999999996</v>
      </c>
      <c r="G504" s="122">
        <f t="shared" si="45"/>
        <v>0.37468226366746366</v>
      </c>
      <c r="H504" s="128">
        <f t="shared" si="46"/>
        <v>56733.63900000001</v>
      </c>
      <c r="I504" s="122">
        <f t="shared" si="47"/>
        <v>0.22832966058365023</v>
      </c>
      <c r="J504" s="128">
        <f t="shared" si="48"/>
        <v>101.86720845474684</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0.20461988304093565</v>
      </c>
      <c r="F505" s="128">
        <f t="shared" si="44"/>
        <v>34.989999999999995</v>
      </c>
      <c r="G505" s="122">
        <f t="shared" si="45"/>
        <v>0.20033597062436434</v>
      </c>
      <c r="H505" s="128">
        <f t="shared" si="46"/>
        <v>30334.471999999998</v>
      </c>
      <c r="I505" s="122">
        <f t="shared" si="47"/>
        <v>3.0545402880810937E-2</v>
      </c>
      <c r="J505" s="128">
        <f t="shared" si="48"/>
        <v>102.13836407072586</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0.46089473684210519</v>
      </c>
      <c r="F506" s="128">
        <f t="shared" si="44"/>
        <v>78.812999999999988</v>
      </c>
      <c r="G506" s="122">
        <f t="shared" si="45"/>
        <v>0.42543290758034047</v>
      </c>
      <c r="H506" s="128">
        <f t="shared" si="46"/>
        <v>64418.19999999999</v>
      </c>
      <c r="I506" s="122">
        <f t="shared" si="47"/>
        <v>0.35061215045422117</v>
      </c>
      <c r="J506" s="128">
        <f t="shared" si="48"/>
        <v>108.33546926669464</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0.50339181286549706</v>
      </c>
      <c r="F507" s="128">
        <f t="shared" si="44"/>
        <v>86.08</v>
      </c>
      <c r="G507" s="122">
        <f t="shared" si="45"/>
        <v>0.47354543053005582</v>
      </c>
      <c r="H507" s="128">
        <f t="shared" si="46"/>
        <v>71703.301999999996</v>
      </c>
      <c r="I507" s="122">
        <f t="shared" si="47"/>
        <v>0.39970303378230743</v>
      </c>
      <c r="J507" s="128">
        <f t="shared" si="48"/>
        <v>106.30274951698576</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0.29383040935672516</v>
      </c>
      <c r="F508" s="128">
        <f t="shared" si="44"/>
        <v>50.245000000000005</v>
      </c>
      <c r="G508" s="122">
        <f t="shared" si="45"/>
        <v>0.27718590920498232</v>
      </c>
      <c r="H508" s="128">
        <f t="shared" si="46"/>
        <v>41970.936000000009</v>
      </c>
      <c r="I508" s="122">
        <f t="shared" si="47"/>
        <v>0.29427348702185691</v>
      </c>
      <c r="J508" s="128">
        <f t="shared" si="48"/>
        <v>106.00481467455623</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0.15660233918128655</v>
      </c>
      <c r="F509" s="128">
        <f t="shared" si="44"/>
        <v>26.779</v>
      </c>
      <c r="G509" s="122">
        <f t="shared" si="45"/>
        <v>0.13921432062238304</v>
      </c>
      <c r="H509" s="128">
        <f t="shared" si="46"/>
        <v>21079.553999999993</v>
      </c>
      <c r="I509" s="122">
        <f t="shared" si="47"/>
        <v>0.42325387282128063</v>
      </c>
      <c r="J509" s="128">
        <f t="shared" si="48"/>
        <v>112.49010768516285</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0.26664912280701752</v>
      </c>
      <c r="F510" s="128">
        <f t="shared" si="44"/>
        <v>45.597000000000001</v>
      </c>
      <c r="G510" s="122">
        <f t="shared" si="45"/>
        <v>0.26769425035332656</v>
      </c>
      <c r="H510" s="128">
        <f t="shared" si="46"/>
        <v>40533.728000000003</v>
      </c>
      <c r="I510" s="122">
        <f t="shared" si="47"/>
        <v>-3.5124437124254088E-2</v>
      </c>
      <c r="J510" s="128">
        <f t="shared" si="48"/>
        <v>99.609581623464237</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0.29164912280701755</v>
      </c>
      <c r="F511" s="128">
        <f t="shared" si="44"/>
        <v>49.872</v>
      </c>
      <c r="G511" s="122">
        <f t="shared" si="45"/>
        <v>0.2636266824287733</v>
      </c>
      <c r="H511" s="128">
        <f t="shared" si="46"/>
        <v>39917.824999999997</v>
      </c>
      <c r="I511" s="122">
        <f t="shared" si="47"/>
        <v>0.28955901721014654</v>
      </c>
      <c r="J511" s="128">
        <f t="shared" si="48"/>
        <v>110.62959186076142</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0.24956725146198827</v>
      </c>
      <c r="F512" s="128">
        <f t="shared" si="44"/>
        <v>42.675999999999995</v>
      </c>
      <c r="G512" s="122">
        <f t="shared" si="45"/>
        <v>0.23739754190386875</v>
      </c>
      <c r="H512" s="128">
        <f t="shared" si="46"/>
        <v>35946.260999999999</v>
      </c>
      <c r="I512" s="122">
        <f t="shared" si="47"/>
        <v>0.21826800215866476</v>
      </c>
      <c r="J512" s="128">
        <f t="shared" si="48"/>
        <v>105.12629973356991</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5.3988304093567245E-2</v>
      </c>
      <c r="F513" s="128">
        <f t="shared" si="44"/>
        <v>9.2319999999999993</v>
      </c>
      <c r="G513" s="122">
        <f t="shared" si="45"/>
        <v>4.9229635842502208E-2</v>
      </c>
      <c r="H513" s="128">
        <f t="shared" si="46"/>
        <v>7454.2529999999997</v>
      </c>
      <c r="I513" s="122">
        <f t="shared" si="47"/>
        <v>0.11026301879185137</v>
      </c>
      <c r="J513" s="128">
        <f t="shared" si="48"/>
        <v>109.66626742129313</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0.51742105263157889</v>
      </c>
      <c r="F514" s="128">
        <f t="shared" si="44"/>
        <v>88.478999999999999</v>
      </c>
      <c r="G514" s="122">
        <f t="shared" si="45"/>
        <v>0.50592774306885568</v>
      </c>
      <c r="H514" s="128">
        <f t="shared" si="46"/>
        <v>76606.566999999995</v>
      </c>
      <c r="I514" s="122">
        <f t="shared" si="47"/>
        <v>0.28859092809161752</v>
      </c>
      <c r="J514" s="128">
        <f t="shared" si="48"/>
        <v>102.2717294554766</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5.7163742690058472E-2</v>
      </c>
      <c r="F515" s="128">
        <f t="shared" si="44"/>
        <v>9.7749999999999986</v>
      </c>
      <c r="G515" s="122">
        <f t="shared" si="45"/>
        <v>5.6210318456194105E-2</v>
      </c>
      <c r="H515" s="128">
        <f t="shared" si="46"/>
        <v>8511.253999999999</v>
      </c>
      <c r="I515" s="122">
        <f t="shared" si="47"/>
        <v>-4.0630827978719301E-2</v>
      </c>
      <c r="J515" s="128">
        <f t="shared" si="48"/>
        <v>101.69617298042422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0.12288888888888888</v>
      </c>
      <c r="F516" s="128">
        <f t="shared" si="44"/>
        <v>21.013999999999999</v>
      </c>
      <c r="G516" s="122">
        <f t="shared" si="45"/>
        <v>0.13904031885244819</v>
      </c>
      <c r="H516" s="128">
        <f t="shared" si="46"/>
        <v>21053.207000000002</v>
      </c>
      <c r="I516" s="122">
        <f t="shared" si="47"/>
        <v>-0.52689173819410229</v>
      </c>
      <c r="J516" s="128">
        <f t="shared" si="48"/>
        <v>88.383635698721704</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8.2023391812865484E-2</v>
      </c>
      <c r="F517" s="128">
        <f t="shared" si="44"/>
        <v>14.025999999999998</v>
      </c>
      <c r="G517" s="122">
        <f t="shared" si="45"/>
        <v>7.575946717034962E-2</v>
      </c>
      <c r="H517" s="128">
        <f t="shared" si="46"/>
        <v>11471.347</v>
      </c>
      <c r="I517" s="122">
        <f t="shared" si="47"/>
        <v>0.17399418404782135</v>
      </c>
      <c r="J517" s="128">
        <f t="shared" si="48"/>
        <v>108.26817409952352</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3.1298245614035089E-2</v>
      </c>
      <c r="F518" s="128">
        <f t="shared" si="44"/>
        <v>5.3520000000000003</v>
      </c>
      <c r="G518" s="122">
        <f t="shared" si="45"/>
        <v>3.1414455348769625E-2</v>
      </c>
      <c r="H518" s="128">
        <f t="shared" si="46"/>
        <v>4756.713999999999</v>
      </c>
      <c r="I518" s="122">
        <f t="shared" si="47"/>
        <v>-0.10511549215684156</v>
      </c>
      <c r="J518" s="128">
        <f t="shared" si="48"/>
        <v>99.630075602316353</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3.6362573099415207E-2</v>
      </c>
      <c r="F519" s="128">
        <f t="shared" si="44"/>
        <v>6.2180000000000009</v>
      </c>
      <c r="G519" s="122">
        <f t="shared" si="45"/>
        <v>3.4610000132084699E-2</v>
      </c>
      <c r="H519" s="128">
        <f t="shared" si="46"/>
        <v>5240.5770000000011</v>
      </c>
      <c r="I519" s="122">
        <f t="shared" si="47"/>
        <v>0.36395156332716544</v>
      </c>
      <c r="J519" s="128">
        <f t="shared" si="48"/>
        <v>105.06377625149388</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0.11071345029239765</v>
      </c>
      <c r="F520" s="128">
        <f t="shared" si="44"/>
        <v>18.931999999999999</v>
      </c>
      <c r="G520" s="122">
        <f t="shared" si="45"/>
        <v>0.10553181259823799</v>
      </c>
      <c r="H520" s="128">
        <f t="shared" si="46"/>
        <v>15979.415999999999</v>
      </c>
      <c r="I520" s="122">
        <f t="shared" si="47"/>
        <v>0.27542870780397688</v>
      </c>
      <c r="J520" s="128">
        <f t="shared" si="48"/>
        <v>104.91002434866373</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0.31867836257309939</v>
      </c>
      <c r="F521" s="128">
        <f t="shared" ref="F521:F584" si="50">SUMPRODUCT($K$2:$AI$2,$K521:$AI521)</f>
        <v>54.494</v>
      </c>
      <c r="G521" s="122">
        <f t="shared" ref="G521:G584" si="51">SUMPRODUCT($K$3:$AI$3,$K521:$AI521)/$J$3</f>
        <v>0.28006081839675601</v>
      </c>
      <c r="H521" s="128">
        <f t="shared" ref="H521:H584" si="52">SUMPRODUCT($K$3:$AI$3,$K521:$AI521)</f>
        <v>42406.249000000003</v>
      </c>
      <c r="I521" s="122">
        <f t="shared" ref="I521:I584" si="53">CORREL($K$4:$AI$4,$K521:$AI521)</f>
        <v>0.48683311506099991</v>
      </c>
      <c r="J521" s="128">
        <f t="shared" si="48"/>
        <v>113.78898497741115</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0.16541520467836257</v>
      </c>
      <c r="F522" s="128">
        <f t="shared" si="50"/>
        <v>28.286000000000001</v>
      </c>
      <c r="G522" s="122">
        <f t="shared" si="51"/>
        <v>0.15454622964244674</v>
      </c>
      <c r="H522" s="128">
        <f t="shared" si="52"/>
        <v>23401.081000000002</v>
      </c>
      <c r="I522" s="122">
        <f t="shared" si="53"/>
        <v>0.39693162016806627</v>
      </c>
      <c r="J522" s="128">
        <f t="shared" ref="J522:J585" si="54">$E522/$G522*100</f>
        <v>107.03283092771785</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2.5742690058479532E-2</v>
      </c>
      <c r="F523" s="128">
        <f t="shared" si="50"/>
        <v>4.4020000000000001</v>
      </c>
      <c r="G523" s="122">
        <f t="shared" si="51"/>
        <v>2.5607662233023812E-2</v>
      </c>
      <c r="H523" s="128">
        <f t="shared" si="52"/>
        <v>3877.4609999999998</v>
      </c>
      <c r="I523" s="122">
        <f t="shared" si="53"/>
        <v>-9.1727557098386758E-2</v>
      </c>
      <c r="J523" s="128">
        <f t="shared" si="54"/>
        <v>100.52729462075452</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1.9795321637426901E-2</v>
      </c>
      <c r="F524" s="128">
        <f t="shared" si="50"/>
        <v>3.3849999999999998</v>
      </c>
      <c r="G524" s="122">
        <f t="shared" si="51"/>
        <v>2.0227945158435588E-2</v>
      </c>
      <c r="H524" s="128">
        <f t="shared" si="52"/>
        <v>3062.875</v>
      </c>
      <c r="I524" s="122">
        <f t="shared" si="53"/>
        <v>-0.17444378357100637</v>
      </c>
      <c r="J524" s="128">
        <f t="shared" si="54"/>
        <v>97.861258187027119</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0.10812280701754387</v>
      </c>
      <c r="F525" s="128">
        <f t="shared" si="50"/>
        <v>18.489000000000001</v>
      </c>
      <c r="G525" s="122">
        <f t="shared" si="51"/>
        <v>0.10780160879155716</v>
      </c>
      <c r="H525" s="128">
        <f t="shared" si="52"/>
        <v>16323.104000000001</v>
      </c>
      <c r="I525" s="122">
        <f t="shared" si="53"/>
        <v>-8.5488881328935427E-3</v>
      </c>
      <c r="J525" s="128">
        <f t="shared" si="54"/>
        <v>100.29795309141237</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3.8520467836257316E-2</v>
      </c>
      <c r="F526" s="128">
        <f t="shared" si="50"/>
        <v>6.5870000000000006</v>
      </c>
      <c r="G526" s="122">
        <f t="shared" si="51"/>
        <v>3.566329630559114E-2</v>
      </c>
      <c r="H526" s="128">
        <f t="shared" si="52"/>
        <v>5400.0649999999996</v>
      </c>
      <c r="I526" s="122">
        <f t="shared" si="53"/>
        <v>6.1056604394892834E-2</v>
      </c>
      <c r="J526" s="128">
        <f t="shared" si="54"/>
        <v>108.01151835821257</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1.8011695906432749E-2</v>
      </c>
      <c r="F527" s="128">
        <f t="shared" si="50"/>
        <v>3.08</v>
      </c>
      <c r="G527" s="122">
        <f t="shared" si="51"/>
        <v>1.7938626847534642E-2</v>
      </c>
      <c r="H527" s="128">
        <f t="shared" si="52"/>
        <v>2716.2310000000002</v>
      </c>
      <c r="I527" s="122">
        <f t="shared" si="53"/>
        <v>-6.282894210741384E-2</v>
      </c>
      <c r="J527" s="128">
        <f t="shared" si="54"/>
        <v>100.40732804979524</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6.6754385964912288E-2</v>
      </c>
      <c r="F528" s="128">
        <f t="shared" si="50"/>
        <v>11.415000000000001</v>
      </c>
      <c r="G528" s="122">
        <f t="shared" si="51"/>
        <v>6.6145669603349666E-2</v>
      </c>
      <c r="H528" s="128">
        <f t="shared" si="52"/>
        <v>10015.645</v>
      </c>
      <c r="I528" s="122">
        <f t="shared" si="53"/>
        <v>9.9084493419292985E-2</v>
      </c>
      <c r="J528" s="128">
        <f t="shared" si="54"/>
        <v>100.92026638359374</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2.6625730994152046E-2</v>
      </c>
      <c r="F529" s="128">
        <f t="shared" si="50"/>
        <v>4.5529999999999999</v>
      </c>
      <c r="G529" s="122">
        <f t="shared" si="51"/>
        <v>2.6941961986025439E-2</v>
      </c>
      <c r="H529" s="128">
        <f t="shared" si="52"/>
        <v>4079.498</v>
      </c>
      <c r="I529" s="122">
        <f t="shared" si="53"/>
        <v>-0.35007354479421687</v>
      </c>
      <c r="J529" s="128">
        <f t="shared" si="54"/>
        <v>98.826251065021097</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5.869005847953216E-2</v>
      </c>
      <c r="F530" s="128">
        <f t="shared" si="50"/>
        <v>10.036</v>
      </c>
      <c r="G530" s="122">
        <f t="shared" si="51"/>
        <v>6.1307420518036157E-2</v>
      </c>
      <c r="H530" s="128">
        <f t="shared" si="52"/>
        <v>9283.0469999999987</v>
      </c>
      <c r="I530" s="122">
        <f t="shared" si="53"/>
        <v>-0.28304645917714</v>
      </c>
      <c r="J530" s="128">
        <f t="shared" si="54"/>
        <v>95.730758175131527</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2.5011695906432749E-2</v>
      </c>
      <c r="F531" s="128">
        <f t="shared" si="50"/>
        <v>4.2770000000000001</v>
      </c>
      <c r="G531" s="122">
        <f t="shared" si="51"/>
        <v>2.1789925900487391E-2</v>
      </c>
      <c r="H531" s="128">
        <f t="shared" si="52"/>
        <v>3299.3869999999997</v>
      </c>
      <c r="I531" s="122">
        <f t="shared" si="53"/>
        <v>0.34059103298053722</v>
      </c>
      <c r="J531" s="128">
        <f t="shared" si="54"/>
        <v>114.78559413491763</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7.1374269005847965E-2</v>
      </c>
      <c r="F532" s="128">
        <f t="shared" si="50"/>
        <v>12.205000000000002</v>
      </c>
      <c r="G532" s="122">
        <f t="shared" si="51"/>
        <v>7.2994353379386867E-2</v>
      </c>
      <c r="H532" s="128">
        <f t="shared" si="52"/>
        <v>11052.659</v>
      </c>
      <c r="I532" s="122">
        <f t="shared" si="53"/>
        <v>-0.13328883854257792</v>
      </c>
      <c r="J532" s="128">
        <f t="shared" si="54"/>
        <v>97.780534659826984</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0.29514035087719293</v>
      </c>
      <c r="F533" s="128">
        <f t="shared" si="50"/>
        <v>50.468999999999994</v>
      </c>
      <c r="G533" s="122">
        <f t="shared" si="51"/>
        <v>0.29674936269135771</v>
      </c>
      <c r="H533" s="128">
        <f t="shared" si="52"/>
        <v>44933.195</v>
      </c>
      <c r="I533" s="122">
        <f t="shared" si="53"/>
        <v>4.4142937765986837E-2</v>
      </c>
      <c r="J533" s="128">
        <f t="shared" si="54"/>
        <v>99.45778760918914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7.030994152046785E-2</v>
      </c>
      <c r="F534" s="128">
        <f t="shared" si="50"/>
        <v>12.023000000000001</v>
      </c>
      <c r="G534" s="122">
        <f t="shared" si="51"/>
        <v>6.7588892998190431E-2</v>
      </c>
      <c r="H534" s="128">
        <f t="shared" si="52"/>
        <v>10234.174999999999</v>
      </c>
      <c r="I534" s="122">
        <f t="shared" si="53"/>
        <v>0.1410933173051864</v>
      </c>
      <c r="J534" s="128">
        <f t="shared" si="54"/>
        <v>104.02588117895387</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3.9257309941520477E-2</v>
      </c>
      <c r="F535" s="128">
        <f t="shared" si="50"/>
        <v>6.713000000000001</v>
      </c>
      <c r="G535" s="122">
        <f t="shared" si="51"/>
        <v>4.0820602570368118E-2</v>
      </c>
      <c r="H535" s="128">
        <f t="shared" si="52"/>
        <v>6180.9739999999993</v>
      </c>
      <c r="I535" s="122">
        <f t="shared" si="53"/>
        <v>-0.24903820392190787</v>
      </c>
      <c r="J535" s="128">
        <f t="shared" si="54"/>
        <v>96.170334266495018</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2.9233918128654973E-2</v>
      </c>
      <c r="F536" s="128">
        <f t="shared" si="50"/>
        <v>4.9990000000000006</v>
      </c>
      <c r="G536" s="122">
        <f t="shared" si="51"/>
        <v>2.6796682032519253E-2</v>
      </c>
      <c r="H536" s="128">
        <f t="shared" si="52"/>
        <v>4057.5000000000005</v>
      </c>
      <c r="I536" s="122">
        <f t="shared" si="53"/>
        <v>0.44807172568959192</v>
      </c>
      <c r="J536" s="128">
        <f t="shared" si="54"/>
        <v>109.09529057805739</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2.6964912280701758E-2</v>
      </c>
      <c r="F537" s="128">
        <f t="shared" si="50"/>
        <v>4.6110000000000007</v>
      </c>
      <c r="G537" s="122">
        <f t="shared" si="51"/>
        <v>3.0501868998401776E-2</v>
      </c>
      <c r="H537" s="128">
        <f t="shared" si="52"/>
        <v>4618.5320000000002</v>
      </c>
      <c r="I537" s="122">
        <f t="shared" si="53"/>
        <v>-0.39238187250632123</v>
      </c>
      <c r="J537" s="128">
        <f t="shared" si="54"/>
        <v>88.404131176731013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0.24212865497076022</v>
      </c>
      <c r="F538" s="128">
        <f t="shared" si="50"/>
        <v>41.403999999999996</v>
      </c>
      <c r="G538" s="122">
        <f t="shared" si="51"/>
        <v>0.2409676392502873</v>
      </c>
      <c r="H538" s="128">
        <f t="shared" si="52"/>
        <v>36486.838000000003</v>
      </c>
      <c r="I538" s="122">
        <f t="shared" si="53"/>
        <v>-3.0731382772365177E-2</v>
      </c>
      <c r="J538" s="128">
        <f t="shared" si="54"/>
        <v>100.4818139581253</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0.42748538011695902</v>
      </c>
      <c r="F539" s="128">
        <f t="shared" si="50"/>
        <v>73.099999999999994</v>
      </c>
      <c r="G539" s="122">
        <f t="shared" si="51"/>
        <v>0.40878987306661024</v>
      </c>
      <c r="H539" s="128">
        <f t="shared" si="52"/>
        <v>61898.14499999999</v>
      </c>
      <c r="I539" s="122">
        <f t="shared" si="53"/>
        <v>0.38506712364640888</v>
      </c>
      <c r="J539" s="128">
        <f t="shared" si="54"/>
        <v>104.57337822732767</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7.1912280701754386E-2</v>
      </c>
      <c r="F540" s="128">
        <f t="shared" si="50"/>
        <v>12.297000000000001</v>
      </c>
      <c r="G540" s="122">
        <f t="shared" si="51"/>
        <v>7.1966318403360235E-2</v>
      </c>
      <c r="H540" s="128">
        <f t="shared" si="52"/>
        <v>10896.996000000001</v>
      </c>
      <c r="I540" s="122">
        <f t="shared" si="53"/>
        <v>6.8606893649025055E-3</v>
      </c>
      <c r="J540" s="128">
        <f t="shared" si="54"/>
        <v>99.924912510734572</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6.1380116959064333E-2</v>
      </c>
      <c r="F541" s="128">
        <f t="shared" si="50"/>
        <v>10.496</v>
      </c>
      <c r="G541" s="122">
        <f t="shared" si="51"/>
        <v>6.6905618882827686E-2</v>
      </c>
      <c r="H541" s="128">
        <f t="shared" si="52"/>
        <v>10130.715000000002</v>
      </c>
      <c r="I541" s="122">
        <f t="shared" si="53"/>
        <v>-0.58997954941700981</v>
      </c>
      <c r="J541" s="128">
        <f t="shared" si="54"/>
        <v>91.741348460672327</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1.0812865497076024E-2</v>
      </c>
      <c r="F542" s="128">
        <f t="shared" si="50"/>
        <v>1.8490000000000002</v>
      </c>
      <c r="G542" s="122">
        <f t="shared" si="51"/>
        <v>1.0986500944405552E-2</v>
      </c>
      <c r="H542" s="128">
        <f t="shared" si="52"/>
        <v>1663.5539999999999</v>
      </c>
      <c r="I542" s="122">
        <f t="shared" si="53"/>
        <v>-0.12811578595468304</v>
      </c>
      <c r="J542" s="128">
        <f t="shared" si="54"/>
        <v>98.419556433771163</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3.8374269005847957E-2</v>
      </c>
      <c r="F543" s="128">
        <f t="shared" si="50"/>
        <v>6.5620000000000003</v>
      </c>
      <c r="G543" s="122">
        <f t="shared" si="51"/>
        <v>3.7911714591396001E-2</v>
      </c>
      <c r="H543" s="128">
        <f t="shared" si="52"/>
        <v>5740.5159999999996</v>
      </c>
      <c r="I543" s="122">
        <f t="shared" si="53"/>
        <v>-6.2478961904420434E-2</v>
      </c>
      <c r="J543" s="128">
        <f t="shared" si="54"/>
        <v>101.22008307837633</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4.4736842105263158E-2</v>
      </c>
      <c r="F544" s="128">
        <f t="shared" si="50"/>
        <v>7.65</v>
      </c>
      <c r="G544" s="122">
        <f t="shared" si="51"/>
        <v>4.4521661889603617E-2</v>
      </c>
      <c r="H544" s="128">
        <f t="shared" si="52"/>
        <v>6741.3810000000003</v>
      </c>
      <c r="I544" s="122">
        <f t="shared" si="53"/>
        <v>1.6536172382543183E-2</v>
      </c>
      <c r="J544" s="128">
        <f t="shared" si="54"/>
        <v>100.48331577602181</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2.6339181286549711E-2</v>
      </c>
      <c r="F545" s="128">
        <f t="shared" si="50"/>
        <v>4.5040000000000004</v>
      </c>
      <c r="G545" s="122">
        <f t="shared" si="51"/>
        <v>2.5374143100556079E-2</v>
      </c>
      <c r="H545" s="128">
        <f t="shared" si="52"/>
        <v>3842.1020000000003</v>
      </c>
      <c r="I545" s="122">
        <f t="shared" si="53"/>
        <v>7.4781732941789844E-2</v>
      </c>
      <c r="J545" s="128">
        <f t="shared" si="54"/>
        <v>103.80323458478675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1.1637426900584797E-2</v>
      </c>
      <c r="F546" s="128">
        <f t="shared" si="50"/>
        <v>1.9900000000000002</v>
      </c>
      <c r="G546" s="122">
        <f t="shared" si="51"/>
        <v>1.2772094466972223E-2</v>
      </c>
      <c r="H546" s="128">
        <f t="shared" si="52"/>
        <v>1933.925</v>
      </c>
      <c r="I546" s="122">
        <f t="shared" si="53"/>
        <v>-0.36978013245752828</v>
      </c>
      <c r="J546" s="128">
        <f t="shared" si="54"/>
        <v>91.116041544152367</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7.6023391812865493E-2</v>
      </c>
      <c r="F547" s="128">
        <f t="shared" si="50"/>
        <v>13</v>
      </c>
      <c r="G547" s="122">
        <f t="shared" si="51"/>
        <v>7.8557588926019342E-2</v>
      </c>
      <c r="H547" s="128">
        <f t="shared" si="52"/>
        <v>11895.032999999998</v>
      </c>
      <c r="I547" s="122">
        <f t="shared" si="53"/>
        <v>-0.19562424192998878</v>
      </c>
      <c r="J547" s="128">
        <f t="shared" si="54"/>
        <v>96.774090004798396</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5.1163742690058481E-2</v>
      </c>
      <c r="F548" s="128">
        <f t="shared" si="50"/>
        <v>8.7490000000000006</v>
      </c>
      <c r="G548" s="122">
        <f t="shared" si="51"/>
        <v>5.280642327860624E-2</v>
      </c>
      <c r="H548" s="128">
        <f t="shared" si="52"/>
        <v>7995.8429999999998</v>
      </c>
      <c r="I548" s="122">
        <f t="shared" si="53"/>
        <v>-0.18226473790896988</v>
      </c>
      <c r="J548" s="128">
        <f t="shared" si="54"/>
        <v>96.889240954872108</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2.3608187134502922E-2</v>
      </c>
      <c r="F549" s="128">
        <f t="shared" si="50"/>
        <v>4.0369999999999999</v>
      </c>
      <c r="G549" s="122">
        <f t="shared" si="51"/>
        <v>2.061562033575929E-2</v>
      </c>
      <c r="H549" s="128">
        <f t="shared" si="52"/>
        <v>3121.576</v>
      </c>
      <c r="I549" s="122">
        <f t="shared" si="53"/>
        <v>0.17546379936791334</v>
      </c>
      <c r="J549" s="128">
        <f t="shared" si="54"/>
        <v>114.51601625371811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0.10416959064327487</v>
      </c>
      <c r="F550" s="128">
        <f t="shared" si="50"/>
        <v>17.813000000000002</v>
      </c>
      <c r="G550" s="122">
        <f t="shared" si="51"/>
        <v>8.2830310795281942E-2</v>
      </c>
      <c r="H550" s="128">
        <f t="shared" si="52"/>
        <v>12542.000000000002</v>
      </c>
      <c r="I550" s="122">
        <f t="shared" si="53"/>
        <v>0.27350059167332991</v>
      </c>
      <c r="J550" s="128">
        <f t="shared" si="54"/>
        <v>125.76264611723325</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9.1695906432748539E-2</v>
      </c>
      <c r="F551" s="128">
        <f t="shared" si="50"/>
        <v>15.68</v>
      </c>
      <c r="G551" s="122">
        <f t="shared" si="51"/>
        <v>0.11109638220026682</v>
      </c>
      <c r="H551" s="128">
        <f t="shared" si="52"/>
        <v>16821.992000000002</v>
      </c>
      <c r="I551" s="122">
        <f t="shared" si="53"/>
        <v>-0.55821166487487461</v>
      </c>
      <c r="J551" s="128">
        <f t="shared" si="54"/>
        <v>82.537256944563495</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3.0321637426900583E-2</v>
      </c>
      <c r="F552" s="128">
        <f t="shared" si="50"/>
        <v>5.1849999999999996</v>
      </c>
      <c r="G552" s="122">
        <f t="shared" si="51"/>
        <v>2.9632315840917196E-2</v>
      </c>
      <c r="H552" s="128">
        <f t="shared" si="52"/>
        <v>4486.866</v>
      </c>
      <c r="I552" s="122">
        <f t="shared" si="53"/>
        <v>2.0022348091602329E-2</v>
      </c>
      <c r="J552" s="128">
        <f t="shared" si="54"/>
        <v>102.32624945577675</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0.13629824561403509</v>
      </c>
      <c r="F553" s="128">
        <f t="shared" si="50"/>
        <v>23.306999999999999</v>
      </c>
      <c r="G553" s="122">
        <f t="shared" si="51"/>
        <v>0.11859768323448996</v>
      </c>
      <c r="H553" s="128">
        <f t="shared" si="52"/>
        <v>17957.824000000001</v>
      </c>
      <c r="I553" s="122">
        <f t="shared" si="53"/>
        <v>0.45834523813445699</v>
      </c>
      <c r="J553" s="128">
        <f t="shared" si="54"/>
        <v>114.92488039968518</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9.0590643274853805E-2</v>
      </c>
      <c r="F554" s="128">
        <f t="shared" si="50"/>
        <v>15.491</v>
      </c>
      <c r="G554" s="122">
        <f t="shared" si="51"/>
        <v>8.3435212458228228E-2</v>
      </c>
      <c r="H554" s="128">
        <f t="shared" si="52"/>
        <v>12633.593000000001</v>
      </c>
      <c r="I554" s="122">
        <f t="shared" si="53"/>
        <v>0.26689871434314</v>
      </c>
      <c r="J554" s="128">
        <f t="shared" si="54"/>
        <v>108.57603235589283</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0.18094736842105266</v>
      </c>
      <c r="F555" s="128">
        <f t="shared" si="50"/>
        <v>30.942000000000004</v>
      </c>
      <c r="G555" s="122">
        <f t="shared" si="51"/>
        <v>0.16737982934657705</v>
      </c>
      <c r="H555" s="128">
        <f t="shared" si="52"/>
        <v>25344.319000000003</v>
      </c>
      <c r="I555" s="122">
        <f t="shared" si="53"/>
        <v>0.41168293407105438</v>
      </c>
      <c r="J555" s="128">
        <f t="shared" si="54"/>
        <v>108.10583875455066</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8.2649122807017555E-2</v>
      </c>
      <c r="F556" s="128">
        <f t="shared" si="50"/>
        <v>14.133000000000003</v>
      </c>
      <c r="G556" s="122">
        <f t="shared" si="51"/>
        <v>7.6255986738696838E-2</v>
      </c>
      <c r="H556" s="128">
        <f t="shared" si="52"/>
        <v>11546.528999999999</v>
      </c>
      <c r="I556" s="122">
        <f t="shared" si="53"/>
        <v>0.42541742749797745</v>
      </c>
      <c r="J556" s="128">
        <f t="shared" si="54"/>
        <v>108.38378249596036</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3.292982456140351E-2</v>
      </c>
      <c r="F557" s="128">
        <f t="shared" si="50"/>
        <v>5.6310000000000002</v>
      </c>
      <c r="G557" s="122">
        <f t="shared" si="51"/>
        <v>3.3353247302170153E-2</v>
      </c>
      <c r="H557" s="128">
        <f t="shared" si="52"/>
        <v>5050.2820000000002</v>
      </c>
      <c r="I557" s="122">
        <f t="shared" si="53"/>
        <v>-0.18927918269537275</v>
      </c>
      <c r="J557" s="128">
        <f t="shared" si="54"/>
        <v>98.730490207053705</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2.0561403508771926E-2</v>
      </c>
      <c r="F558" s="128">
        <f t="shared" si="50"/>
        <v>3.5159999999999996</v>
      </c>
      <c r="G558" s="122">
        <f t="shared" si="51"/>
        <v>1.957271922756872E-2</v>
      </c>
      <c r="H558" s="128">
        <f t="shared" si="52"/>
        <v>2963.6620000000003</v>
      </c>
      <c r="I558" s="122">
        <f t="shared" si="53"/>
        <v>0.18169045038198017</v>
      </c>
      <c r="J558" s="128">
        <f t="shared" si="54"/>
        <v>105.05133839456818</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0.1066081871345029</v>
      </c>
      <c r="F559" s="128">
        <f t="shared" si="50"/>
        <v>18.229999999999997</v>
      </c>
      <c r="G559" s="122">
        <f t="shared" si="51"/>
        <v>0.10698247896551268</v>
      </c>
      <c r="H559" s="128">
        <f t="shared" si="52"/>
        <v>16199.072999999999</v>
      </c>
      <c r="I559" s="122">
        <f t="shared" si="53"/>
        <v>4.3482377766496168E-2</v>
      </c>
      <c r="J559" s="128">
        <f t="shared" si="54"/>
        <v>99.650137261139335</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5.867836257309942E-2</v>
      </c>
      <c r="F560" s="128">
        <f t="shared" si="50"/>
        <v>10.034000000000001</v>
      </c>
      <c r="G560" s="122">
        <f t="shared" si="51"/>
        <v>5.4529322801780508E-2</v>
      </c>
      <c r="H560" s="128">
        <f t="shared" si="52"/>
        <v>8256.7210000000014</v>
      </c>
      <c r="I560" s="122">
        <f t="shared" si="53"/>
        <v>0.15111830445421093</v>
      </c>
      <c r="J560" s="128">
        <f t="shared" si="54"/>
        <v>107.6088232131565</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1.4964912280701756E-2</v>
      </c>
      <c r="F561" s="128">
        <f t="shared" si="50"/>
        <v>2.5590000000000002</v>
      </c>
      <c r="G561" s="122">
        <f t="shared" si="51"/>
        <v>1.5045813575664715E-2</v>
      </c>
      <c r="H561" s="128">
        <f t="shared" si="52"/>
        <v>2278.2069999999999</v>
      </c>
      <c r="I561" s="122">
        <f t="shared" si="53"/>
        <v>-0.10938873091829987</v>
      </c>
      <c r="J561" s="128">
        <f t="shared" si="54"/>
        <v>99.462300296649886</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6.1175438596491216E-2</v>
      </c>
      <c r="F562" s="128">
        <f t="shared" si="50"/>
        <v>10.460999999999999</v>
      </c>
      <c r="G562" s="122">
        <f t="shared" si="51"/>
        <v>6.4216308497008295E-2</v>
      </c>
      <c r="H562" s="128">
        <f t="shared" si="52"/>
        <v>9723.505000000001</v>
      </c>
      <c r="I562" s="122">
        <f t="shared" si="53"/>
        <v>-0.66027095549940995</v>
      </c>
      <c r="J562" s="128">
        <f t="shared" si="54"/>
        <v>95.264645427790754</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4.6157894736842099E-2</v>
      </c>
      <c r="F563" s="128">
        <f t="shared" si="50"/>
        <v>7.8929999999999989</v>
      </c>
      <c r="G563" s="122">
        <f t="shared" si="51"/>
        <v>4.5025366865233979E-2</v>
      </c>
      <c r="H563" s="128">
        <f t="shared" si="52"/>
        <v>6817.6509999999989</v>
      </c>
      <c r="I563" s="122">
        <f t="shared" si="53"/>
        <v>0.17578818806501992</v>
      </c>
      <c r="J563" s="128">
        <f t="shared" si="54"/>
        <v>102.51531070251554</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5.7567251461988309E-2</v>
      </c>
      <c r="F564" s="128">
        <f t="shared" si="50"/>
        <v>9.8440000000000012</v>
      </c>
      <c r="G564" s="122">
        <f t="shared" si="51"/>
        <v>5.7694778692097354E-2</v>
      </c>
      <c r="H564" s="128">
        <f t="shared" si="52"/>
        <v>8736.0279999999966</v>
      </c>
      <c r="I564" s="122">
        <f t="shared" si="53"/>
        <v>-0.13835186785884807</v>
      </c>
      <c r="J564" s="128">
        <f t="shared" si="54"/>
        <v>99.778962268336926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3.8783625730994156E-2</v>
      </c>
      <c r="F565" s="128">
        <f t="shared" si="50"/>
        <v>6.6320000000000006</v>
      </c>
      <c r="G565" s="122">
        <f t="shared" si="51"/>
        <v>3.5712128016484178E-2</v>
      </c>
      <c r="H565" s="128">
        <f t="shared" si="52"/>
        <v>5407.4590000000007</v>
      </c>
      <c r="I565" s="122">
        <f t="shared" si="53"/>
        <v>0.45965525987536615</v>
      </c>
      <c r="J565" s="128">
        <f t="shared" si="54"/>
        <v>108.60071321734796</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1.8520467836257309E-2</v>
      </c>
      <c r="F566" s="128">
        <f t="shared" si="50"/>
        <v>3.1669999999999998</v>
      </c>
      <c r="G566" s="122">
        <f t="shared" si="51"/>
        <v>1.8600450408802125E-2</v>
      </c>
      <c r="H566" s="128">
        <f t="shared" si="52"/>
        <v>2816.4430000000002</v>
      </c>
      <c r="I566" s="122">
        <f t="shared" si="53"/>
        <v>-0.10169113657206974</v>
      </c>
      <c r="J566" s="128">
        <f t="shared" si="54"/>
        <v>99.569996581873269</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9.7888888888888873E-2</v>
      </c>
      <c r="F567" s="128">
        <f t="shared" si="50"/>
        <v>16.738999999999997</v>
      </c>
      <c r="G567" s="122">
        <f t="shared" si="51"/>
        <v>8.1072534308998939E-2</v>
      </c>
      <c r="H567" s="128">
        <f t="shared" si="52"/>
        <v>12275.841</v>
      </c>
      <c r="I567" s="122">
        <f t="shared" si="53"/>
        <v>0.55471589639111152</v>
      </c>
      <c r="J567" s="128">
        <f t="shared" si="54"/>
        <v>120.74235710431387</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7.4111111111111128E-2</v>
      </c>
      <c r="F568" s="128">
        <f t="shared" si="50"/>
        <v>12.673000000000002</v>
      </c>
      <c r="G568" s="122">
        <f t="shared" si="51"/>
        <v>6.8841841788955083E-2</v>
      </c>
      <c r="H568" s="128">
        <f t="shared" si="52"/>
        <v>10423.894</v>
      </c>
      <c r="I568" s="122">
        <f t="shared" si="53"/>
        <v>0.36427724953110685</v>
      </c>
      <c r="J568" s="128">
        <f t="shared" si="54"/>
        <v>107.65416668878467</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1.9982456140350879E-2</v>
      </c>
      <c r="F569" s="128">
        <f t="shared" si="50"/>
        <v>3.4170000000000003</v>
      </c>
      <c r="G569" s="122">
        <f t="shared" si="51"/>
        <v>1.9842218230329289E-2</v>
      </c>
      <c r="H569" s="128">
        <f t="shared" si="52"/>
        <v>3004.4690000000001</v>
      </c>
      <c r="I569" s="122">
        <f t="shared" si="53"/>
        <v>-0.1032888610573011</v>
      </c>
      <c r="J569" s="128">
        <f t="shared" si="54"/>
        <v>100.70676528397028</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8.5976608187134498E-2</v>
      </c>
      <c r="F570" s="128">
        <f t="shared" si="50"/>
        <v>14.702</v>
      </c>
      <c r="G570" s="122">
        <f t="shared" si="51"/>
        <v>8.6944015902996982E-2</v>
      </c>
      <c r="H570" s="128">
        <f t="shared" si="52"/>
        <v>13164.888999999997</v>
      </c>
      <c r="I570" s="122">
        <f t="shared" si="53"/>
        <v>-7.0777630539854267E-2</v>
      </c>
      <c r="J570" s="128">
        <f t="shared" si="54"/>
        <v>98.887321104488876</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9.2795321637426917E-2</v>
      </c>
      <c r="F571" s="128">
        <f t="shared" si="50"/>
        <v>15.868000000000004</v>
      </c>
      <c r="G571" s="122">
        <f t="shared" si="51"/>
        <v>9.2791695835369628E-2</v>
      </c>
      <c r="H571" s="128">
        <f t="shared" si="52"/>
        <v>14050.332999999999</v>
      </c>
      <c r="I571" s="122">
        <f t="shared" si="53"/>
        <v>2.0566560601627121E-2</v>
      </c>
      <c r="J571" s="128">
        <f t="shared" si="54"/>
        <v>100.00390746394345</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2.8637426900584798E-2</v>
      </c>
      <c r="F572" s="128">
        <f t="shared" si="50"/>
        <v>4.8970000000000002</v>
      </c>
      <c r="G572" s="122">
        <f t="shared" si="51"/>
        <v>2.8300406820853524E-2</v>
      </c>
      <c r="H572" s="128">
        <f t="shared" si="52"/>
        <v>4285.1909999999989</v>
      </c>
      <c r="I572" s="122">
        <f t="shared" si="53"/>
        <v>-0.1126828447791077</v>
      </c>
      <c r="J572" s="128">
        <f t="shared" si="54"/>
        <v>101.19086655490386</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0.17803508771929827</v>
      </c>
      <c r="F573" s="128">
        <f t="shared" si="50"/>
        <v>30.444000000000003</v>
      </c>
      <c r="G573" s="122">
        <f t="shared" si="51"/>
        <v>0.17416239152544613</v>
      </c>
      <c r="H573" s="128">
        <f t="shared" si="52"/>
        <v>26371.321000000004</v>
      </c>
      <c r="I573" s="122">
        <f t="shared" si="53"/>
        <v>3.0395552002661325E-2</v>
      </c>
      <c r="J573" s="128">
        <f t="shared" si="54"/>
        <v>102.22361220463966</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0.14780701754385966</v>
      </c>
      <c r="F574" s="128">
        <f t="shared" si="50"/>
        <v>25.275000000000002</v>
      </c>
      <c r="G574" s="122">
        <f t="shared" si="51"/>
        <v>0.14784542788836202</v>
      </c>
      <c r="H574" s="128">
        <f t="shared" si="52"/>
        <v>22386.458999999999</v>
      </c>
      <c r="I574" s="122">
        <f t="shared" si="53"/>
        <v>-1.001096333108383E-2</v>
      </c>
      <c r="J574" s="128">
        <f t="shared" si="54"/>
        <v>99.974019930781111</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3.4836257309941526E-2</v>
      </c>
      <c r="F575" s="128">
        <f t="shared" si="50"/>
        <v>5.9570000000000007</v>
      </c>
      <c r="G575" s="122">
        <f t="shared" si="51"/>
        <v>3.4693352177416169E-2</v>
      </c>
      <c r="H575" s="128">
        <f t="shared" si="52"/>
        <v>5253.1980000000012</v>
      </c>
      <c r="I575" s="122">
        <f t="shared" si="53"/>
        <v>-2.0788216612026882E-2</v>
      </c>
      <c r="J575" s="128">
        <f t="shared" si="54"/>
        <v>100.41190926663577</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3.2836257309941524E-2</v>
      </c>
      <c r="F576" s="128">
        <f t="shared" si="50"/>
        <v>5.6150000000000002</v>
      </c>
      <c r="G576" s="122">
        <f t="shared" si="51"/>
        <v>3.3178512462190758E-2</v>
      </c>
      <c r="H576" s="128">
        <f t="shared" si="52"/>
        <v>5023.8240000000005</v>
      </c>
      <c r="I576" s="122">
        <f t="shared" si="53"/>
        <v>-0.16857403744962249</v>
      </c>
      <c r="J576" s="128">
        <f t="shared" si="54"/>
        <v>98.968443348268679</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3.1298245614035089E-2</v>
      </c>
      <c r="F577" s="128">
        <f t="shared" si="50"/>
        <v>5.3520000000000003</v>
      </c>
      <c r="G577" s="122">
        <f t="shared" si="51"/>
        <v>3.0806753490338006E-2</v>
      </c>
      <c r="H577" s="128">
        <f t="shared" si="52"/>
        <v>4664.6970000000001</v>
      </c>
      <c r="I577" s="122">
        <f t="shared" si="53"/>
        <v>2.114306727273179E-2</v>
      </c>
      <c r="J577" s="128">
        <f t="shared" si="54"/>
        <v>101.5954038254996</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0.1182923976608187</v>
      </c>
      <c r="F578" s="128">
        <f t="shared" si="50"/>
        <v>20.227999999999998</v>
      </c>
      <c r="G578" s="122">
        <f t="shared" si="51"/>
        <v>0.10763804171234596</v>
      </c>
      <c r="H578" s="128">
        <f t="shared" si="52"/>
        <v>16298.337000000001</v>
      </c>
      <c r="I578" s="122">
        <f t="shared" si="53"/>
        <v>0.47992981300748078</v>
      </c>
      <c r="J578" s="128">
        <f t="shared" si="54"/>
        <v>109.89831827017593</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3.376023391812865E-2</v>
      </c>
      <c r="F579" s="128">
        <f t="shared" si="50"/>
        <v>5.7729999999999997</v>
      </c>
      <c r="G579" s="122">
        <f t="shared" si="51"/>
        <v>3.4737600549472315E-2</v>
      </c>
      <c r="H579" s="128">
        <f t="shared" si="52"/>
        <v>5259.8979999999992</v>
      </c>
      <c r="I579" s="122">
        <f t="shared" si="53"/>
        <v>-0.19611481335571718</v>
      </c>
      <c r="J579" s="128">
        <f t="shared" si="54"/>
        <v>97.186430220038574</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2.8005847953216371E-2</v>
      </c>
      <c r="F580" s="128">
        <f t="shared" si="50"/>
        <v>4.7889999999999997</v>
      </c>
      <c r="G580" s="122">
        <f t="shared" si="51"/>
        <v>2.8116941182686327E-2</v>
      </c>
      <c r="H580" s="128">
        <f t="shared" si="52"/>
        <v>4257.4109999999982</v>
      </c>
      <c r="I580" s="122">
        <f t="shared" si="53"/>
        <v>3.3068103532341443E-2</v>
      </c>
      <c r="J580" s="128">
        <f t="shared" si="54"/>
        <v>99.604888637252031</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3.1076023391812865E-2</v>
      </c>
      <c r="F581" s="128">
        <f t="shared" si="50"/>
        <v>5.3140000000000001</v>
      </c>
      <c r="G581" s="122">
        <f t="shared" si="51"/>
        <v>2.9114801410664512E-2</v>
      </c>
      <c r="H581" s="128">
        <f t="shared" si="52"/>
        <v>4408.5049999999992</v>
      </c>
      <c r="I581" s="122">
        <f t="shared" si="53"/>
        <v>6.7285000307336279E-2</v>
      </c>
      <c r="J581" s="128">
        <f t="shared" si="54"/>
        <v>106.73616815545228</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3.0169590643274853E-2</v>
      </c>
      <c r="F582" s="128">
        <f t="shared" si="50"/>
        <v>5.1589999999999998</v>
      </c>
      <c r="G582" s="122">
        <f t="shared" si="51"/>
        <v>3.5793056307704497E-2</v>
      </c>
      <c r="H582" s="128">
        <f t="shared" si="52"/>
        <v>5419.7129999999997</v>
      </c>
      <c r="I582" s="122">
        <f t="shared" si="53"/>
        <v>-0.55315167951246536</v>
      </c>
      <c r="J582" s="128">
        <f t="shared" si="54"/>
        <v>84.288948068345903</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1.4362573099415207E-2</v>
      </c>
      <c r="F583" s="128">
        <f t="shared" si="50"/>
        <v>2.4560000000000004</v>
      </c>
      <c r="G583" s="122">
        <f t="shared" si="51"/>
        <v>1.3656791134475425E-2</v>
      </c>
      <c r="H583" s="128">
        <f t="shared" si="52"/>
        <v>2067.884</v>
      </c>
      <c r="I583" s="122">
        <f t="shared" si="53"/>
        <v>-0.10023502270792205</v>
      </c>
      <c r="J583" s="128">
        <f t="shared" si="54"/>
        <v>105.16799267111945</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1.1567251461988306E-2</v>
      </c>
      <c r="F584" s="128">
        <f t="shared" si="50"/>
        <v>1.9780000000000002</v>
      </c>
      <c r="G584" s="122">
        <f t="shared" si="51"/>
        <v>1.105894279411959E-2</v>
      </c>
      <c r="H584" s="128">
        <f t="shared" si="52"/>
        <v>1674.5230000000001</v>
      </c>
      <c r="I584" s="122">
        <f t="shared" si="53"/>
        <v>-3.4691634883624679E-2</v>
      </c>
      <c r="J584" s="128">
        <f t="shared" si="54"/>
        <v>104.5963585971256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2.2578947368421053E-2</v>
      </c>
      <c r="F585" s="128">
        <f t="shared" ref="F585:F648" si="56">SUMPRODUCT($K$2:$AI$2,$K585:$AI585)</f>
        <v>3.8609999999999998</v>
      </c>
      <c r="G585" s="122">
        <f t="shared" ref="G585:G648" si="57">SUMPRODUCT($K$3:$AI$3,$K585:$AI585)/$J$3</f>
        <v>2.3562991189950994E-2</v>
      </c>
      <c r="H585" s="128">
        <f t="shared" ref="H585:H648" si="58">SUMPRODUCT($K$3:$AI$3,$K585:$AI585)</f>
        <v>3567.8609999999999</v>
      </c>
      <c r="I585" s="122">
        <f t="shared" ref="I585:I648" si="59">CORREL($K$4:$AI$4,$K585:$AI585)</f>
        <v>-0.25978325623169174</v>
      </c>
      <c r="J585" s="128">
        <f t="shared" si="54"/>
        <v>95.823773757766332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0.19331578947368422</v>
      </c>
      <c r="F586" s="128">
        <f t="shared" si="56"/>
        <v>33.057000000000002</v>
      </c>
      <c r="G586" s="122">
        <f t="shared" si="57"/>
        <v>0.18203613837192409</v>
      </c>
      <c r="H586" s="128">
        <f t="shared" si="58"/>
        <v>27563.548000000003</v>
      </c>
      <c r="I586" s="122">
        <f t="shared" si="59"/>
        <v>0.21856351307352606</v>
      </c>
      <c r="J586" s="128">
        <f t="shared" ref="J586:J649" si="60">$E586/$G586*100</f>
        <v>106.19638012684838</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2.5514619883040938E-2</v>
      </c>
      <c r="F587" s="128">
        <f t="shared" si="56"/>
        <v>4.3630000000000004</v>
      </c>
      <c r="G587" s="122">
        <f t="shared" si="57"/>
        <v>2.5864936797474539E-2</v>
      </c>
      <c r="H587" s="128">
        <f t="shared" si="58"/>
        <v>3916.4169999999999</v>
      </c>
      <c r="I587" s="122">
        <f t="shared" si="59"/>
        <v>-0.16361950112099116</v>
      </c>
      <c r="J587" s="128">
        <f t="shared" si="60"/>
        <v>98.645591453879732</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6.9725146198830412E-2</v>
      </c>
      <c r="F588" s="128">
        <f t="shared" si="56"/>
        <v>11.923</v>
      </c>
      <c r="G588" s="122">
        <f t="shared" si="57"/>
        <v>6.9562059992867423E-2</v>
      </c>
      <c r="H588" s="128">
        <f t="shared" si="58"/>
        <v>10532.948</v>
      </c>
      <c r="I588" s="122">
        <f t="shared" si="59"/>
        <v>-8.7878878784354991E-2</v>
      </c>
      <c r="J588" s="128">
        <f t="shared" si="60"/>
        <v>100.23444706206186</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4.3286549707602331E-2</v>
      </c>
      <c r="F589" s="128">
        <f t="shared" si="56"/>
        <v>7.4019999999999992</v>
      </c>
      <c r="G589" s="122">
        <f t="shared" si="57"/>
        <v>4.4432623598251196E-2</v>
      </c>
      <c r="H589" s="128">
        <f t="shared" si="58"/>
        <v>6727.8989999999994</v>
      </c>
      <c r="I589" s="122">
        <f t="shared" si="59"/>
        <v>-0.11458834840719745</v>
      </c>
      <c r="J589" s="128">
        <f t="shared" si="60"/>
        <v>97.420647718191518</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0.37081871345029238</v>
      </c>
      <c r="F590" s="128">
        <f t="shared" si="56"/>
        <v>63.41</v>
      </c>
      <c r="G590" s="122">
        <f t="shared" si="57"/>
        <v>0.386952363655576</v>
      </c>
      <c r="H590" s="128">
        <f t="shared" si="58"/>
        <v>58591.553000000007</v>
      </c>
      <c r="I590" s="122">
        <f t="shared" si="59"/>
        <v>4.0148800806774215E-2</v>
      </c>
      <c r="J590" s="128">
        <f t="shared" si="60"/>
        <v>95.830584919325091</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0.34674269005847957</v>
      </c>
      <c r="F591" s="128">
        <f t="shared" si="56"/>
        <v>59.293000000000006</v>
      </c>
      <c r="G591" s="122">
        <f t="shared" si="57"/>
        <v>0.41174836545192778</v>
      </c>
      <c r="H591" s="128">
        <f t="shared" si="58"/>
        <v>62346.114000000001</v>
      </c>
      <c r="I591" s="122">
        <f t="shared" si="59"/>
        <v>-0.47297206313741547</v>
      </c>
      <c r="J591" s="128">
        <f t="shared" si="60"/>
        <v>84.212280886142892</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0.26946783625730991</v>
      </c>
      <c r="F592" s="128">
        <f t="shared" si="56"/>
        <v>46.078999999999994</v>
      </c>
      <c r="G592" s="122">
        <f t="shared" si="57"/>
        <v>0.24511364566960336</v>
      </c>
      <c r="H592" s="128">
        <f t="shared" si="58"/>
        <v>37114.618000000002</v>
      </c>
      <c r="I592" s="122">
        <f t="shared" si="59"/>
        <v>0.45588287872614125</v>
      </c>
      <c r="J592" s="128">
        <f t="shared" si="60"/>
        <v>109.93587709944732</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0.29522222222222216</v>
      </c>
      <c r="F593" s="128">
        <f t="shared" si="56"/>
        <v>50.48299999999999</v>
      </c>
      <c r="G593" s="122">
        <f t="shared" si="57"/>
        <v>0.30413697182633509</v>
      </c>
      <c r="H593" s="128">
        <f t="shared" si="58"/>
        <v>46051.812000000005</v>
      </c>
      <c r="I593" s="122">
        <f t="shared" si="59"/>
        <v>-0.23324569437488432</v>
      </c>
      <c r="J593" s="128">
        <f t="shared" si="60"/>
        <v>97.068837257575083</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0.29881871345029237</v>
      </c>
      <c r="F594" s="128">
        <f t="shared" si="56"/>
        <v>51.097999999999999</v>
      </c>
      <c r="G594" s="122">
        <f t="shared" si="57"/>
        <v>0.23261600998560281</v>
      </c>
      <c r="H594" s="128">
        <f t="shared" si="58"/>
        <v>35222.251000000004</v>
      </c>
      <c r="I594" s="122">
        <f t="shared" si="59"/>
        <v>0.46431783407824267</v>
      </c>
      <c r="J594" s="128">
        <f t="shared" si="60"/>
        <v>128.46008039979148</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0.32812280701754382</v>
      </c>
      <c r="F595" s="128">
        <f t="shared" si="56"/>
        <v>56.108999999999995</v>
      </c>
      <c r="G595" s="122">
        <f t="shared" si="57"/>
        <v>0.33874606057404011</v>
      </c>
      <c r="H595" s="128">
        <f t="shared" si="58"/>
        <v>51292.251000000004</v>
      </c>
      <c r="I595" s="122">
        <f t="shared" si="59"/>
        <v>-3.9160955808922107E-2</v>
      </c>
      <c r="J595" s="128">
        <f t="shared" si="60"/>
        <v>96.86394771986599</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0.50046783625730984</v>
      </c>
      <c r="F596" s="128">
        <f t="shared" si="56"/>
        <v>85.579999999999984</v>
      </c>
      <c r="G596" s="122">
        <f t="shared" si="57"/>
        <v>0.43661803088140116</v>
      </c>
      <c r="H596" s="128">
        <f t="shared" si="58"/>
        <v>66111.828999999998</v>
      </c>
      <c r="I596" s="122">
        <f t="shared" si="59"/>
        <v>0.25592998277116996</v>
      </c>
      <c r="J596" s="128">
        <f t="shared" si="60"/>
        <v>114.62372161933281</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0.63808771929824559</v>
      </c>
      <c r="F597" s="128">
        <f t="shared" si="56"/>
        <v>109.113</v>
      </c>
      <c r="G597" s="122">
        <f t="shared" si="57"/>
        <v>0.6110679575743968</v>
      </c>
      <c r="H597" s="128">
        <f t="shared" si="58"/>
        <v>92526.688000000009</v>
      </c>
      <c r="I597" s="122">
        <f t="shared" si="59"/>
        <v>0.2571778032700508</v>
      </c>
      <c r="J597" s="128">
        <f t="shared" si="60"/>
        <v>104.42172779458154</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0.25598245614035092</v>
      </c>
      <c r="F598" s="128">
        <f t="shared" si="56"/>
        <v>43.773000000000003</v>
      </c>
      <c r="G598" s="122">
        <f t="shared" si="57"/>
        <v>0.16167178274709743</v>
      </c>
      <c r="H598" s="128">
        <f t="shared" si="58"/>
        <v>24480.017999999996</v>
      </c>
      <c r="I598" s="122">
        <f t="shared" si="59"/>
        <v>0.43152454844770743</v>
      </c>
      <c r="J598" s="128">
        <f t="shared" si="60"/>
        <v>158.33465295597273</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6.6801169590643278E-2</v>
      </c>
      <c r="F599" s="128">
        <f t="shared" si="56"/>
        <v>11.423</v>
      </c>
      <c r="G599" s="122">
        <f t="shared" si="57"/>
        <v>9.537506108917039E-2</v>
      </c>
      <c r="H599" s="128">
        <f t="shared" si="58"/>
        <v>14441.501000000002</v>
      </c>
      <c r="I599" s="122">
        <f t="shared" si="59"/>
        <v>-0.40936859877544796</v>
      </c>
      <c r="J599" s="128">
        <f t="shared" si="60"/>
        <v>70.040499925014871</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2.5625730994152052E-2</v>
      </c>
      <c r="F600" s="128">
        <f t="shared" si="56"/>
        <v>4.3820000000000006</v>
      </c>
      <c r="G600" s="122">
        <f t="shared" si="57"/>
        <v>3.7324003751205287E-2</v>
      </c>
      <c r="H600" s="128">
        <f t="shared" si="58"/>
        <v>5651.5260000000017</v>
      </c>
      <c r="I600" s="122">
        <f t="shared" si="59"/>
        <v>-0.45201611712071299</v>
      </c>
      <c r="J600" s="128">
        <f t="shared" si="60"/>
        <v>68.657508355663836</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5.5263157894736847E-3</v>
      </c>
      <c r="F601" s="128">
        <f t="shared" si="56"/>
        <v>0.94500000000000006</v>
      </c>
      <c r="G601" s="122">
        <f t="shared" si="57"/>
        <v>8.6379360445917892E-3</v>
      </c>
      <c r="H601" s="128">
        <f t="shared" si="58"/>
        <v>1307.9389999999996</v>
      </c>
      <c r="I601" s="122">
        <f t="shared" si="59"/>
        <v>-0.25774669885827933</v>
      </c>
      <c r="J601" s="128">
        <f t="shared" si="60"/>
        <v>63.977271433188143</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1.0339181286549709E-2</v>
      </c>
      <c r="F602" s="128">
        <f t="shared" si="56"/>
        <v>1.7680000000000002</v>
      </c>
      <c r="G602" s="122">
        <f t="shared" si="57"/>
        <v>1.8241318733571963E-2</v>
      </c>
      <c r="H602" s="128">
        <f t="shared" si="58"/>
        <v>2762.0639999999994</v>
      </c>
      <c r="I602" s="122">
        <f t="shared" si="59"/>
        <v>-0.44433415691530226</v>
      </c>
      <c r="J602" s="128">
        <f t="shared" si="60"/>
        <v>56.680010023184977</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9.3929824561403516E-2</v>
      </c>
      <c r="F603" s="128">
        <f t="shared" si="56"/>
        <v>16.062000000000001</v>
      </c>
      <c r="G603" s="122">
        <f t="shared" si="57"/>
        <v>7.8949220039889551E-2</v>
      </c>
      <c r="H603" s="128">
        <f t="shared" si="58"/>
        <v>11954.332999999997</v>
      </c>
      <c r="I603" s="122">
        <f t="shared" si="59"/>
        <v>0.60049846272994523</v>
      </c>
      <c r="J603" s="128">
        <f t="shared" si="60"/>
        <v>118.97498735762674</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1.8502923976608188E-2</v>
      </c>
      <c r="F604" s="128">
        <f t="shared" si="56"/>
        <v>3.1640000000000001</v>
      </c>
      <c r="G604" s="122">
        <f t="shared" si="57"/>
        <v>1.7771097227542301E-2</v>
      </c>
      <c r="H604" s="128">
        <f t="shared" si="58"/>
        <v>2690.864</v>
      </c>
      <c r="I604" s="122">
        <f t="shared" si="59"/>
        <v>0.25018954447938169</v>
      </c>
      <c r="J604" s="128">
        <f t="shared" si="60"/>
        <v>104.1180729568666</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4.2742690058479534E-2</v>
      </c>
      <c r="F605" s="128">
        <f t="shared" si="56"/>
        <v>7.3090000000000002</v>
      </c>
      <c r="G605" s="122">
        <f t="shared" si="57"/>
        <v>2.5675025426303347E-2</v>
      </c>
      <c r="H605" s="128">
        <f t="shared" si="58"/>
        <v>3887.6610000000001</v>
      </c>
      <c r="I605" s="122">
        <f t="shared" si="59"/>
        <v>0.61684390021626068</v>
      </c>
      <c r="J605" s="128">
        <f t="shared" si="60"/>
        <v>166.47574578325768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2.3713450292397659E-2</v>
      </c>
      <c r="F606" s="128">
        <f t="shared" si="56"/>
        <v>4.0549999999999997</v>
      </c>
      <c r="G606" s="122">
        <f t="shared" si="57"/>
        <v>1.9230223619384753E-2</v>
      </c>
      <c r="H606" s="128">
        <f t="shared" si="58"/>
        <v>2911.8020000000006</v>
      </c>
      <c r="I606" s="122">
        <f t="shared" si="59"/>
        <v>0.10544205940153009</v>
      </c>
      <c r="J606" s="128">
        <f t="shared" si="60"/>
        <v>123.3134401437415</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4.7988304093567247E-2</v>
      </c>
      <c r="F607" s="128">
        <f t="shared" si="56"/>
        <v>8.2059999999999995</v>
      </c>
      <c r="G607" s="122">
        <f t="shared" si="57"/>
        <v>2.9570242639580503E-2</v>
      </c>
      <c r="H607" s="128">
        <f t="shared" si="58"/>
        <v>4477.4670000000006</v>
      </c>
      <c r="I607" s="122">
        <f t="shared" si="59"/>
        <v>0.39204782754268425</v>
      </c>
      <c r="J607" s="128">
        <f t="shared" si="60"/>
        <v>162.2857975109535</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2.8269005847953214E-2</v>
      </c>
      <c r="F608" s="128">
        <f t="shared" si="56"/>
        <v>4.8339999999999996</v>
      </c>
      <c r="G608" s="122">
        <f t="shared" si="57"/>
        <v>2.5337218824710406E-2</v>
      </c>
      <c r="H608" s="128">
        <f t="shared" si="58"/>
        <v>3836.5110000000004</v>
      </c>
      <c r="I608" s="122">
        <f t="shared" si="59"/>
        <v>-3.8512855397393839E-2</v>
      </c>
      <c r="J608" s="128">
        <f t="shared" si="60"/>
        <v>111.5710688040613</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1.8748538011695903E-2</v>
      </c>
      <c r="F609" s="128">
        <f t="shared" si="56"/>
        <v>3.2059999999999995</v>
      </c>
      <c r="G609" s="122">
        <f t="shared" si="57"/>
        <v>2.2877253695069277E-2</v>
      </c>
      <c r="H609" s="128">
        <f t="shared" si="58"/>
        <v>3464.0279999999998</v>
      </c>
      <c r="I609" s="122">
        <f t="shared" si="59"/>
        <v>-0.46970717316709759</v>
      </c>
      <c r="J609" s="128">
        <f t="shared" si="60"/>
        <v>81.952747744965421</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8.7076023391812873E-3</v>
      </c>
      <c r="F610" s="128">
        <f t="shared" si="56"/>
        <v>1.4890000000000001</v>
      </c>
      <c r="G610" s="122">
        <f t="shared" si="57"/>
        <v>1.1985186701713139E-2</v>
      </c>
      <c r="H610" s="128">
        <f t="shared" si="58"/>
        <v>1814.7730000000001</v>
      </c>
      <c r="I610" s="122">
        <f t="shared" si="59"/>
        <v>-0.32145631339187047</v>
      </c>
      <c r="J610" s="128">
        <f t="shared" si="60"/>
        <v>72.653038754387026</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8.298830409356725E-2</v>
      </c>
      <c r="F611" s="128">
        <f t="shared" si="56"/>
        <v>14.191000000000001</v>
      </c>
      <c r="G611" s="122">
        <f t="shared" si="57"/>
        <v>7.9317630664782243E-2</v>
      </c>
      <c r="H611" s="128">
        <f t="shared" si="58"/>
        <v>12010.116999999998</v>
      </c>
      <c r="I611" s="122">
        <f t="shared" si="59"/>
        <v>3.8138837515230194E-2</v>
      </c>
      <c r="J611" s="128">
        <f t="shared" si="60"/>
        <v>104.62781527640213</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2.0760233918128656E-2</v>
      </c>
      <c r="F612" s="128">
        <f t="shared" si="56"/>
        <v>3.5500000000000003</v>
      </c>
      <c r="G612" s="122">
        <f t="shared" si="57"/>
        <v>2.3564761124833241E-2</v>
      </c>
      <c r="H612" s="128">
        <f t="shared" si="58"/>
        <v>3568.1289999999999</v>
      </c>
      <c r="I612" s="122">
        <f t="shared" si="59"/>
        <v>-0.41230829840812994</v>
      </c>
      <c r="J612" s="128">
        <f t="shared" si="60"/>
        <v>88.098639354552617</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4.4543859649122802E-2</v>
      </c>
      <c r="F613" s="128">
        <f t="shared" si="56"/>
        <v>7.6169999999999991</v>
      </c>
      <c r="G613" s="122">
        <f t="shared" si="57"/>
        <v>4.1646528153852239E-2</v>
      </c>
      <c r="H613" s="128">
        <f t="shared" si="58"/>
        <v>6306.0339999999987</v>
      </c>
      <c r="I613" s="122">
        <f t="shared" si="59"/>
        <v>4.4747853022588012E-2</v>
      </c>
      <c r="J613" s="128">
        <f t="shared" si="60"/>
        <v>106.95695805558421</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2.674853801169591E-2</v>
      </c>
      <c r="F614" s="128">
        <f t="shared" si="56"/>
        <v>4.5740000000000007</v>
      </c>
      <c r="G614" s="122">
        <f t="shared" si="57"/>
        <v>2.7582282159320553E-2</v>
      </c>
      <c r="H614" s="128">
        <f t="shared" si="58"/>
        <v>4176.4539999999997</v>
      </c>
      <c r="I614" s="122">
        <f t="shared" si="59"/>
        <v>-0.18484858629582876</v>
      </c>
      <c r="J614" s="128">
        <f t="shared" si="60"/>
        <v>96.977247412636942</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2.6210526315789476E-2</v>
      </c>
      <c r="F615" s="128">
        <f t="shared" si="56"/>
        <v>4.4820000000000002</v>
      </c>
      <c r="G615" s="122">
        <f t="shared" si="57"/>
        <v>2.986128465572125E-2</v>
      </c>
      <c r="H615" s="128">
        <f t="shared" si="58"/>
        <v>4521.5360000000001</v>
      </c>
      <c r="I615" s="122">
        <f t="shared" si="59"/>
        <v>-0.25077607295097432</v>
      </c>
      <c r="J615" s="128">
        <f t="shared" si="60"/>
        <v>87.774275681631437</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2.6315789473684209E-2</v>
      </c>
      <c r="F616" s="128">
        <f t="shared" si="56"/>
        <v>4.5</v>
      </c>
      <c r="G616" s="122">
        <f t="shared" si="57"/>
        <v>2.6728248953228815E-2</v>
      </c>
      <c r="H616" s="128">
        <f t="shared" si="58"/>
        <v>4047.1380000000008</v>
      </c>
      <c r="I616" s="122">
        <f t="shared" si="59"/>
        <v>-0.16426821112339854</v>
      </c>
      <c r="J616" s="128">
        <f t="shared" si="60"/>
        <v>98.456840624814745</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1.7888888888888888E-2</v>
      </c>
      <c r="F617" s="128">
        <f t="shared" si="56"/>
        <v>3.0590000000000002</v>
      </c>
      <c r="G617" s="122">
        <f t="shared" si="57"/>
        <v>2.1681999498078166E-2</v>
      </c>
      <c r="H617" s="128">
        <f t="shared" si="58"/>
        <v>3283.0449999999996</v>
      </c>
      <c r="I617" s="122">
        <f t="shared" si="59"/>
        <v>-0.34909758750437575</v>
      </c>
      <c r="J617" s="128">
        <f t="shared" si="60"/>
        <v>82.505715814975972</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2.0345029239766083E-2</v>
      </c>
      <c r="F618" s="128">
        <f t="shared" si="56"/>
        <v>3.4790000000000001</v>
      </c>
      <c r="G618" s="122">
        <f t="shared" si="57"/>
        <v>2.2868595543462468E-2</v>
      </c>
      <c r="H618" s="128">
        <f t="shared" si="58"/>
        <v>3462.7170000000001</v>
      </c>
      <c r="I618" s="122">
        <f t="shared" si="59"/>
        <v>-0.28786732772110712</v>
      </c>
      <c r="J618" s="128">
        <f t="shared" si="60"/>
        <v>88.96492660032284</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6.822807017543861E-2</v>
      </c>
      <c r="F619" s="128">
        <f t="shared" si="56"/>
        <v>11.667000000000002</v>
      </c>
      <c r="G619" s="122">
        <f t="shared" si="57"/>
        <v>5.3961536937484317E-2</v>
      </c>
      <c r="H619" s="128">
        <f t="shared" si="58"/>
        <v>8170.7480000000005</v>
      </c>
      <c r="I619" s="122">
        <f t="shared" si="59"/>
        <v>0.36324006257177155</v>
      </c>
      <c r="J619" s="128">
        <f t="shared" si="60"/>
        <v>126.43833746707844</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0.13496491228070179</v>
      </c>
      <c r="F620" s="128">
        <f t="shared" si="56"/>
        <v>23.079000000000004</v>
      </c>
      <c r="G620" s="122">
        <f t="shared" si="57"/>
        <v>0.14635709096672789</v>
      </c>
      <c r="H620" s="128">
        <f t="shared" si="58"/>
        <v>22161.098000000002</v>
      </c>
      <c r="I620" s="122">
        <f t="shared" si="59"/>
        <v>-0.37684915975623728</v>
      </c>
      <c r="J620" s="128">
        <f t="shared" si="60"/>
        <v>92.216175785691206</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8.1444444444444458E-2</v>
      </c>
      <c r="F621" s="128">
        <f t="shared" si="56"/>
        <v>13.927000000000001</v>
      </c>
      <c r="G621" s="122">
        <f t="shared" si="57"/>
        <v>9.5442629013723593E-2</v>
      </c>
      <c r="H621" s="128">
        <f t="shared" si="58"/>
        <v>14451.732</v>
      </c>
      <c r="I621" s="122">
        <f t="shared" si="59"/>
        <v>-0.58952575084149672</v>
      </c>
      <c r="J621" s="128">
        <f t="shared" si="60"/>
        <v>85.333404251399699</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3.7374269005847956E-2</v>
      </c>
      <c r="F622" s="128">
        <f t="shared" si="56"/>
        <v>6.391</v>
      </c>
      <c r="G622" s="122">
        <f t="shared" si="57"/>
        <v>3.6622845368450258E-2</v>
      </c>
      <c r="H622" s="128">
        <f t="shared" si="58"/>
        <v>5545.3580000000011</v>
      </c>
      <c r="I622" s="122">
        <f t="shared" si="59"/>
        <v>-0.12357120891104353</v>
      </c>
      <c r="J622" s="128">
        <f t="shared" si="60"/>
        <v>102.05178934033627</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0.14565497076023393</v>
      </c>
      <c r="F623" s="128">
        <f t="shared" si="56"/>
        <v>24.907</v>
      </c>
      <c r="G623" s="122">
        <f t="shared" si="57"/>
        <v>0.13849187679139865</v>
      </c>
      <c r="H623" s="128">
        <f t="shared" si="58"/>
        <v>20970.163</v>
      </c>
      <c r="I623" s="122">
        <f t="shared" si="59"/>
        <v>0.37427518952219635</v>
      </c>
      <c r="J623" s="128">
        <f t="shared" si="60"/>
        <v>105.17221235988055</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0.13397660818713447</v>
      </c>
      <c r="F624" s="128">
        <f t="shared" si="56"/>
        <v>22.909999999999997</v>
      </c>
      <c r="G624" s="122">
        <f t="shared" si="57"/>
        <v>0.12481160099856027</v>
      </c>
      <c r="H624" s="128">
        <f t="shared" si="58"/>
        <v>18898.722999999998</v>
      </c>
      <c r="I624" s="122">
        <f t="shared" si="59"/>
        <v>0.53191033388314812</v>
      </c>
      <c r="J624" s="128">
        <f t="shared" si="60"/>
        <v>107.34307317208432</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4.2415204678362566E-2</v>
      </c>
      <c r="F625" s="128">
        <f t="shared" si="56"/>
        <v>7.2529999999999992</v>
      </c>
      <c r="G625" s="122">
        <f t="shared" si="57"/>
        <v>4.2470498883884336E-2</v>
      </c>
      <c r="H625" s="128">
        <f t="shared" si="58"/>
        <v>6430.7979999999989</v>
      </c>
      <c r="I625" s="122">
        <f t="shared" si="59"/>
        <v>-9.1563783900247588E-3</v>
      </c>
      <c r="J625" s="128">
        <f t="shared" si="60"/>
        <v>99.869805613367177</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6.7754385964912289E-2</v>
      </c>
      <c r="F626" s="128">
        <f t="shared" si="56"/>
        <v>11.586000000000002</v>
      </c>
      <c r="G626" s="122">
        <f t="shared" si="57"/>
        <v>6.4558143681728727E-2</v>
      </c>
      <c r="H626" s="128">
        <f t="shared" si="58"/>
        <v>9775.2650000000012</v>
      </c>
      <c r="I626" s="122">
        <f t="shared" si="59"/>
        <v>0.36502802832716857</v>
      </c>
      <c r="J626" s="128">
        <f t="shared" si="60"/>
        <v>104.95095134541199</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0.27896491228070169</v>
      </c>
      <c r="F627" s="128">
        <f t="shared" si="56"/>
        <v>47.702999999999989</v>
      </c>
      <c r="G627" s="122">
        <f t="shared" si="57"/>
        <v>0.24707801582374625</v>
      </c>
      <c r="H627" s="128">
        <f t="shared" si="58"/>
        <v>37412.059000000008</v>
      </c>
      <c r="I627" s="122">
        <f t="shared" si="59"/>
        <v>0.59998236451583997</v>
      </c>
      <c r="J627" s="128">
        <f t="shared" si="60"/>
        <v>112.90559840002197</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4.8467836257309944E-2</v>
      </c>
      <c r="F628" s="128">
        <f t="shared" si="56"/>
        <v>8.2880000000000003</v>
      </c>
      <c r="G628" s="122">
        <f t="shared" si="57"/>
        <v>3.81161288618262E-2</v>
      </c>
      <c r="H628" s="128">
        <f t="shared" si="58"/>
        <v>5771.4679999999998</v>
      </c>
      <c r="I628" s="122">
        <f t="shared" si="59"/>
        <v>0.30368770426205643</v>
      </c>
      <c r="J628" s="128">
        <f t="shared" si="60"/>
        <v>127.15833875210532</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0.32083625730994153</v>
      </c>
      <c r="F629" s="128">
        <f t="shared" si="56"/>
        <v>54.863</v>
      </c>
      <c r="G629" s="122">
        <f t="shared" si="57"/>
        <v>0.29515127659855506</v>
      </c>
      <c r="H629" s="128">
        <f t="shared" si="58"/>
        <v>44691.216000000008</v>
      </c>
      <c r="I629" s="122">
        <f t="shared" si="59"/>
        <v>0.50433246761990769</v>
      </c>
      <c r="J629" s="128">
        <f t="shared" si="60"/>
        <v>108.70231055999173</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3.3076023391812863E-2</v>
      </c>
      <c r="F630" s="128">
        <f t="shared" si="56"/>
        <v>5.6559999999999997</v>
      </c>
      <c r="G630" s="122">
        <f t="shared" si="57"/>
        <v>3.0674061208046596E-2</v>
      </c>
      <c r="H630" s="128">
        <f t="shared" si="58"/>
        <v>4644.6049999999996</v>
      </c>
      <c r="I630" s="122">
        <f t="shared" si="59"/>
        <v>0.35859212889505149</v>
      </c>
      <c r="J630" s="128">
        <f t="shared" si="60"/>
        <v>107.83059721852601</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9.4397660818713466E-2</v>
      </c>
      <c r="F631" s="128">
        <f t="shared" si="56"/>
        <v>16.142000000000003</v>
      </c>
      <c r="G631" s="122">
        <f t="shared" si="57"/>
        <v>9.4032030537980954E-2</v>
      </c>
      <c r="H631" s="128">
        <f t="shared" si="58"/>
        <v>14238.142</v>
      </c>
      <c r="I631" s="122">
        <f t="shared" si="59"/>
        <v>0.12984923325226805</v>
      </c>
      <c r="J631" s="128">
        <f t="shared" si="60"/>
        <v>100.38883588777212</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0.29513450292397664</v>
      </c>
      <c r="F632" s="128">
        <f t="shared" si="56"/>
        <v>50.468000000000004</v>
      </c>
      <c r="G632" s="122">
        <f t="shared" si="57"/>
        <v>0.25664931514086831</v>
      </c>
      <c r="H632" s="128">
        <f t="shared" si="58"/>
        <v>38861.326000000001</v>
      </c>
      <c r="I632" s="122">
        <f t="shared" si="59"/>
        <v>0.57636537464467541</v>
      </c>
      <c r="J632" s="128">
        <f t="shared" si="60"/>
        <v>114.99524273500781</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2.4730994152046791E-2</v>
      </c>
      <c r="F633" s="128">
        <f t="shared" si="56"/>
        <v>4.229000000000001</v>
      </c>
      <c r="G633" s="122">
        <f t="shared" si="57"/>
        <v>2.8296741470630965E-2</v>
      </c>
      <c r="H633" s="128">
        <f t="shared" si="58"/>
        <v>4284.6359999999995</v>
      </c>
      <c r="I633" s="122">
        <f t="shared" si="59"/>
        <v>-0.35293605240829512</v>
      </c>
      <c r="J633" s="128">
        <f t="shared" si="60"/>
        <v>87.398735213787631</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0.20585380116959065</v>
      </c>
      <c r="F634" s="128">
        <f t="shared" si="56"/>
        <v>35.201000000000001</v>
      </c>
      <c r="G634" s="122">
        <f t="shared" si="57"/>
        <v>0.17668192024726254</v>
      </c>
      <c r="H634" s="128">
        <f t="shared" si="58"/>
        <v>26752.822999999997</v>
      </c>
      <c r="I634" s="122">
        <f t="shared" si="59"/>
        <v>0.5143204149635332</v>
      </c>
      <c r="J634" s="128">
        <f t="shared" si="60"/>
        <v>116.51095985458086</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0.30497660818713446</v>
      </c>
      <c r="F635" s="128">
        <f t="shared" si="56"/>
        <v>52.150999999999996</v>
      </c>
      <c r="G635" s="122">
        <f t="shared" si="57"/>
        <v>0.29485897977783349</v>
      </c>
      <c r="H635" s="128">
        <f t="shared" si="58"/>
        <v>44646.956999999995</v>
      </c>
      <c r="I635" s="122">
        <f t="shared" si="59"/>
        <v>-7.5332680425352653E-4</v>
      </c>
      <c r="J635" s="128">
        <f t="shared" si="60"/>
        <v>103.43134484726369</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0.38716959064327489</v>
      </c>
      <c r="F636" s="128">
        <f t="shared" si="56"/>
        <v>66.206000000000003</v>
      </c>
      <c r="G636" s="122">
        <f t="shared" si="57"/>
        <v>0.36258446155675017</v>
      </c>
      <c r="H636" s="128">
        <f t="shared" si="58"/>
        <v>54901.813999999998</v>
      </c>
      <c r="I636" s="122">
        <f t="shared" si="59"/>
        <v>0.45097416719445993</v>
      </c>
      <c r="J636" s="128">
        <f t="shared" si="60"/>
        <v>106.78052473097411</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0.26048538011695904</v>
      </c>
      <c r="F637" s="128">
        <f t="shared" si="56"/>
        <v>44.542999999999992</v>
      </c>
      <c r="G637" s="122">
        <f t="shared" si="57"/>
        <v>0.24201724365663257</v>
      </c>
      <c r="H637" s="128">
        <f t="shared" si="58"/>
        <v>36645.766999999993</v>
      </c>
      <c r="I637" s="122">
        <f t="shared" si="59"/>
        <v>0.49383406739143576</v>
      </c>
      <c r="J637" s="128">
        <f t="shared" si="60"/>
        <v>107.63091760789101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0.21981286549707599</v>
      </c>
      <c r="F638" s="128">
        <f t="shared" si="56"/>
        <v>37.587999999999994</v>
      </c>
      <c r="G638" s="122">
        <f t="shared" si="57"/>
        <v>0.20314195141925004</v>
      </c>
      <c r="H638" s="128">
        <f t="shared" si="58"/>
        <v>30759.348000000002</v>
      </c>
      <c r="I638" s="122">
        <f t="shared" si="59"/>
        <v>0.44487445981796808</v>
      </c>
      <c r="J638" s="128">
        <f t="shared" si="60"/>
        <v>108.20653437724444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0.48474269005847948</v>
      </c>
      <c r="F639" s="128">
        <f t="shared" si="56"/>
        <v>82.890999999999991</v>
      </c>
      <c r="G639" s="122">
        <f t="shared" si="57"/>
        <v>0.44381459932108469</v>
      </c>
      <c r="H639" s="128">
        <f t="shared" si="58"/>
        <v>67201.519</v>
      </c>
      <c r="I639" s="122">
        <f t="shared" si="59"/>
        <v>0.25566659070128839</v>
      </c>
      <c r="J639" s="128">
        <f t="shared" si="60"/>
        <v>109.22188923032357</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0.38019298245614036</v>
      </c>
      <c r="F640" s="128">
        <f t="shared" si="56"/>
        <v>65.013000000000005</v>
      </c>
      <c r="G640" s="122">
        <f t="shared" si="57"/>
        <v>0.33759825780290326</v>
      </c>
      <c r="H640" s="128">
        <f t="shared" si="58"/>
        <v>51118.453000000001</v>
      </c>
      <c r="I640" s="122">
        <f t="shared" si="59"/>
        <v>0.40781814745488498</v>
      </c>
      <c r="J640" s="128">
        <f t="shared" si="60"/>
        <v>112.61698592002354</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0.40674269005847952</v>
      </c>
      <c r="F641" s="128">
        <f t="shared" si="56"/>
        <v>69.552999999999997</v>
      </c>
      <c r="G641" s="122">
        <f t="shared" si="57"/>
        <v>0.37446548626979614</v>
      </c>
      <c r="H641" s="128">
        <f t="shared" si="58"/>
        <v>56700.814999999995</v>
      </c>
      <c r="I641" s="122">
        <f t="shared" si="59"/>
        <v>0.35112946468698453</v>
      </c>
      <c r="J641" s="128">
        <f t="shared" si="60"/>
        <v>108.6195403774617</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5.2321637426900582E-2</v>
      </c>
      <c r="F642" s="128">
        <f t="shared" si="56"/>
        <v>8.9469999999999992</v>
      </c>
      <c r="G642" s="122">
        <f t="shared" si="57"/>
        <v>6.882714076265703E-2</v>
      </c>
      <c r="H642" s="128">
        <f t="shared" si="58"/>
        <v>10421.668000000001</v>
      </c>
      <c r="I642" s="122">
        <f t="shared" si="59"/>
        <v>-0.62544795199405701</v>
      </c>
      <c r="J642" s="128">
        <f t="shared" si="60"/>
        <v>76.018903076805273</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0.36313450292397664</v>
      </c>
      <c r="F643" s="128">
        <f t="shared" si="56"/>
        <v>62.096000000000004</v>
      </c>
      <c r="G643" s="122">
        <f t="shared" si="57"/>
        <v>0.34210084005864561</v>
      </c>
      <c r="H643" s="128">
        <f t="shared" si="58"/>
        <v>51800.224999999999</v>
      </c>
      <c r="I643" s="122">
        <f t="shared" si="59"/>
        <v>0.34713182370075246</v>
      </c>
      <c r="J643" s="128">
        <f t="shared" si="60"/>
        <v>106.14838094572502</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4.2754385964912281E-2</v>
      </c>
      <c r="F644" s="128">
        <f t="shared" si="56"/>
        <v>7.3109999999999999</v>
      </c>
      <c r="G644" s="122">
        <f t="shared" si="57"/>
        <v>3.0227819677977521E-2</v>
      </c>
      <c r="H644" s="128">
        <f t="shared" si="58"/>
        <v>4577.0360000000001</v>
      </c>
      <c r="I644" s="122">
        <f t="shared" si="59"/>
        <v>0.71226115545205715</v>
      </c>
      <c r="J644" s="128">
        <f t="shared" si="60"/>
        <v>141.44052207662529</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0.41949707602339187</v>
      </c>
      <c r="F645" s="128">
        <f t="shared" si="56"/>
        <v>71.734000000000009</v>
      </c>
      <c r="G645" s="122">
        <f t="shared" si="57"/>
        <v>0.37542121808503609</v>
      </c>
      <c r="H645" s="128">
        <f t="shared" si="58"/>
        <v>56845.53</v>
      </c>
      <c r="I645" s="122">
        <f t="shared" si="59"/>
        <v>0.39427217598387354</v>
      </c>
      <c r="J645" s="128">
        <f t="shared" si="60"/>
        <v>111.7403747617622</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0.23567836257309943</v>
      </c>
      <c r="F646" s="128">
        <f t="shared" si="56"/>
        <v>40.301000000000002</v>
      </c>
      <c r="G646" s="122">
        <f t="shared" si="57"/>
        <v>0.19559151487934062</v>
      </c>
      <c r="H646" s="128">
        <f t="shared" si="58"/>
        <v>29616.075999999997</v>
      </c>
      <c r="I646" s="122">
        <f t="shared" si="59"/>
        <v>0.71073012645670131</v>
      </c>
      <c r="J646" s="128">
        <f t="shared" si="60"/>
        <v>120.4951874924064</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5.7742690058479533E-2</v>
      </c>
      <c r="F647" s="128">
        <f t="shared" si="56"/>
        <v>9.8740000000000006</v>
      </c>
      <c r="G647" s="122">
        <f t="shared" si="57"/>
        <v>5.1355169134449007E-2</v>
      </c>
      <c r="H647" s="128">
        <f t="shared" si="58"/>
        <v>7776.0969999999998</v>
      </c>
      <c r="I647" s="122">
        <f t="shared" si="59"/>
        <v>3.7533638614693159E-2</v>
      </c>
      <c r="J647" s="128">
        <f t="shared" si="60"/>
        <v>112.43793182202914</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0.47970175438596491</v>
      </c>
      <c r="F648" s="128">
        <f t="shared" si="56"/>
        <v>82.028999999999996</v>
      </c>
      <c r="G648" s="122">
        <f t="shared" si="57"/>
        <v>0.47484569866198206</v>
      </c>
      <c r="H648" s="128">
        <f t="shared" si="58"/>
        <v>71900.186000000002</v>
      </c>
      <c r="I648" s="122">
        <f t="shared" si="59"/>
        <v>0.14512026342050455</v>
      </c>
      <c r="J648" s="128">
        <f t="shared" si="60"/>
        <v>101.02265972665778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0.39624561403508779</v>
      </c>
      <c r="F649" s="128">
        <f t="shared" ref="F649:F712" si="62">SUMPRODUCT($K$2:$AI$2,$K649:$AI649)</f>
        <v>67.75800000000001</v>
      </c>
      <c r="G649" s="122">
        <f t="shared" ref="G649:G712" si="63">SUMPRODUCT($K$3:$AI$3,$K649:$AI649)/$J$3</f>
        <v>0.36194666420108579</v>
      </c>
      <c r="H649" s="128">
        <f t="shared" ref="H649:H712" si="64">SUMPRODUCT($K$3:$AI$3,$K649:$AI649)</f>
        <v>54805.240000000005</v>
      </c>
      <c r="I649" s="122">
        <f t="shared" ref="I649:I712" si="65">CORREL($K$4:$AI$4,$K649:$AI649)</f>
        <v>0.36813329952025359</v>
      </c>
      <c r="J649" s="128">
        <f t="shared" si="60"/>
        <v>109.47624421672985</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0.42328654970760238</v>
      </c>
      <c r="F650" s="128">
        <f t="shared" si="62"/>
        <v>72.382000000000005</v>
      </c>
      <c r="G650" s="122">
        <f t="shared" si="63"/>
        <v>0.42105931263125912</v>
      </c>
      <c r="H650" s="128">
        <f t="shared" si="64"/>
        <v>63755.958999999995</v>
      </c>
      <c r="I650" s="122">
        <f t="shared" si="65"/>
        <v>7.7443289162202888E-2</v>
      </c>
      <c r="J650" s="128">
        <f t="shared" ref="J650:J713" si="66">$E650/$G650*100</f>
        <v>100.52896041235257</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0.49069590643274857</v>
      </c>
      <c r="F651" s="128">
        <f t="shared" si="62"/>
        <v>83.909000000000006</v>
      </c>
      <c r="G651" s="122">
        <f t="shared" si="63"/>
        <v>0.51163809454622311</v>
      </c>
      <c r="H651" s="128">
        <f t="shared" si="64"/>
        <v>77471.217000000004</v>
      </c>
      <c r="I651" s="122">
        <f t="shared" si="65"/>
        <v>-0.75647651251085757</v>
      </c>
      <c r="J651" s="128">
        <f t="shared" si="66"/>
        <v>95.906835644822664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0.18490643274853802</v>
      </c>
      <c r="F652" s="128">
        <f t="shared" si="62"/>
        <v>31.619</v>
      </c>
      <c r="G652" s="122">
        <f t="shared" si="63"/>
        <v>0.17419915729966057</v>
      </c>
      <c r="H652" s="128">
        <f t="shared" si="64"/>
        <v>26376.888000000003</v>
      </c>
      <c r="I652" s="122">
        <f t="shared" si="65"/>
        <v>-3.3268787630885734E-3</v>
      </c>
      <c r="J652" s="128">
        <f t="shared" si="66"/>
        <v>106.14657132379727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0.60045029239766079</v>
      </c>
      <c r="F653" s="128">
        <f t="shared" si="62"/>
        <v>102.67699999999999</v>
      </c>
      <c r="G653" s="122">
        <f t="shared" si="63"/>
        <v>0.57845310993408972</v>
      </c>
      <c r="H653" s="128">
        <f t="shared" si="64"/>
        <v>87588.213000000003</v>
      </c>
      <c r="I653" s="122">
        <f t="shared" si="65"/>
        <v>0.45643851194946217</v>
      </c>
      <c r="J653" s="128">
        <f t="shared" si="66"/>
        <v>103.80275982370939</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4.3274853801169584E-2</v>
      </c>
      <c r="F654" s="128">
        <f t="shared" si="62"/>
        <v>7.3999999999999995</v>
      </c>
      <c r="G654" s="122">
        <f t="shared" si="63"/>
        <v>4.2947687857454196E-2</v>
      </c>
      <c r="H654" s="128">
        <f t="shared" si="64"/>
        <v>6503.0529999999999</v>
      </c>
      <c r="I654" s="122">
        <f t="shared" si="65"/>
        <v>-0.15209259122239863</v>
      </c>
      <c r="J654" s="128">
        <f t="shared" si="66"/>
        <v>100.76177778138202</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0.11633333333333332</v>
      </c>
      <c r="F655" s="128">
        <f t="shared" si="62"/>
        <v>19.892999999999997</v>
      </c>
      <c r="G655" s="122">
        <f t="shared" si="63"/>
        <v>0.10208059147525396</v>
      </c>
      <c r="H655" s="128">
        <f t="shared" si="64"/>
        <v>15456.839000000004</v>
      </c>
      <c r="I655" s="122">
        <f t="shared" si="65"/>
        <v>2.4586291674986802E-2</v>
      </c>
      <c r="J655" s="128">
        <f t="shared" si="66"/>
        <v>113.962244587439</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1.4807017543859649E-2</v>
      </c>
      <c r="F656" s="128">
        <f t="shared" si="62"/>
        <v>2.532</v>
      </c>
      <c r="G656" s="122">
        <f t="shared" si="63"/>
        <v>1.0946393427465693E-2</v>
      </c>
      <c r="H656" s="128">
        <f t="shared" si="64"/>
        <v>1657.4810000000004</v>
      </c>
      <c r="I656" s="122">
        <f t="shared" si="65"/>
        <v>0.33475097846022706</v>
      </c>
      <c r="J656" s="128">
        <f t="shared" si="66"/>
        <v>135.26845752416708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2.2415204678362572E-2</v>
      </c>
      <c r="F657" s="128">
        <f t="shared" si="62"/>
        <v>3.8329999999999997</v>
      </c>
      <c r="G657" s="122">
        <f t="shared" si="63"/>
        <v>1.8418563182712757E-2</v>
      </c>
      <c r="H657" s="128">
        <f t="shared" si="64"/>
        <v>2788.9020000000005</v>
      </c>
      <c r="I657" s="122">
        <f t="shared" si="65"/>
        <v>0.15684297115312415</v>
      </c>
      <c r="J657" s="128">
        <f t="shared" si="66"/>
        <v>121.69898626729456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0.39811695906432748</v>
      </c>
      <c r="F658" s="128">
        <f t="shared" si="62"/>
        <v>68.078000000000003</v>
      </c>
      <c r="G658" s="122">
        <f t="shared" si="63"/>
        <v>0.35725224213765877</v>
      </c>
      <c r="H658" s="128">
        <f t="shared" si="64"/>
        <v>54094.420000000013</v>
      </c>
      <c r="I658" s="122">
        <f t="shared" si="65"/>
        <v>0.38935149348449016</v>
      </c>
      <c r="J658" s="128">
        <f t="shared" si="66"/>
        <v>111.43861734279122</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0.23743274853801169</v>
      </c>
      <c r="F659" s="128">
        <f t="shared" si="62"/>
        <v>40.600999999999999</v>
      </c>
      <c r="G659" s="122">
        <f t="shared" si="63"/>
        <v>0.22097349720640874</v>
      </c>
      <c r="H659" s="128">
        <f t="shared" si="64"/>
        <v>33459.364999999998</v>
      </c>
      <c r="I659" s="122">
        <f t="shared" si="65"/>
        <v>0.13650711766320048</v>
      </c>
      <c r="J659" s="128">
        <f t="shared" si="66"/>
        <v>107.44851827919824</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9.3345029239766078E-2</v>
      </c>
      <c r="F660" s="128">
        <f t="shared" si="62"/>
        <v>15.962</v>
      </c>
      <c r="G660" s="122">
        <f t="shared" si="63"/>
        <v>7.3390779167602269E-2</v>
      </c>
      <c r="H660" s="128">
        <f t="shared" si="64"/>
        <v>11112.685000000001</v>
      </c>
      <c r="I660" s="122">
        <f t="shared" si="65"/>
        <v>0.3697564005436349</v>
      </c>
      <c r="J660" s="128">
        <f t="shared" si="66"/>
        <v>127.18904240898485</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0.25652631578947366</v>
      </c>
      <c r="F661" s="128">
        <f t="shared" si="62"/>
        <v>43.866</v>
      </c>
      <c r="G661" s="122">
        <f t="shared" si="63"/>
        <v>0.22546761943758337</v>
      </c>
      <c r="H661" s="128">
        <f t="shared" si="64"/>
        <v>34139.856</v>
      </c>
      <c r="I661" s="122">
        <f t="shared" si="65"/>
        <v>0.57185265296009191</v>
      </c>
      <c r="J661" s="128">
        <f t="shared" si="66"/>
        <v>113.77523585398406</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3.8356725146198832E-2</v>
      </c>
      <c r="F662" s="128">
        <f t="shared" si="62"/>
        <v>6.5590000000000002</v>
      </c>
      <c r="G662" s="122">
        <f t="shared" si="63"/>
        <v>3.0263165541745365E-2</v>
      </c>
      <c r="H662" s="128">
        <f t="shared" si="64"/>
        <v>4582.3879999999999</v>
      </c>
      <c r="I662" s="122">
        <f t="shared" si="65"/>
        <v>0.59357362534177704</v>
      </c>
      <c r="J662" s="128">
        <f t="shared" si="66"/>
        <v>126.74392932652441</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0.20642690058479532</v>
      </c>
      <c r="F663" s="128">
        <f t="shared" si="62"/>
        <v>35.298999999999999</v>
      </c>
      <c r="G663" s="122">
        <f t="shared" si="63"/>
        <v>0.20044363285738817</v>
      </c>
      <c r="H663" s="128">
        <f t="shared" si="64"/>
        <v>30350.774000000001</v>
      </c>
      <c r="I663" s="122">
        <f t="shared" si="65"/>
        <v>0.31448735998734351</v>
      </c>
      <c r="J663" s="128">
        <f t="shared" si="66"/>
        <v>102.98501261532419</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0.17899999999999999</v>
      </c>
      <c r="F664" s="128">
        <f t="shared" si="62"/>
        <v>30.608999999999998</v>
      </c>
      <c r="G664" s="122">
        <f t="shared" si="63"/>
        <v>0.14467229787739899</v>
      </c>
      <c r="H664" s="128">
        <f t="shared" si="64"/>
        <v>21905.99</v>
      </c>
      <c r="I664" s="122">
        <f t="shared" si="65"/>
        <v>0.59849170892392334</v>
      </c>
      <c r="J664" s="128">
        <f t="shared" si="66"/>
        <v>123.72790273345326</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0.13012280701754386</v>
      </c>
      <c r="F665" s="128">
        <f t="shared" si="62"/>
        <v>22.251000000000001</v>
      </c>
      <c r="G665" s="122">
        <f t="shared" si="63"/>
        <v>0.14450697407177487</v>
      </c>
      <c r="H665" s="128">
        <f t="shared" si="64"/>
        <v>21880.957000000006</v>
      </c>
      <c r="I665" s="122">
        <f t="shared" si="65"/>
        <v>-0.3284220414729967</v>
      </c>
      <c r="J665" s="128">
        <f t="shared" si="66"/>
        <v>90.046039544716663</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0.47535087719298241</v>
      </c>
      <c r="F666" s="128">
        <f t="shared" si="62"/>
        <v>81.284999999999997</v>
      </c>
      <c r="G666" s="122">
        <f t="shared" si="63"/>
        <v>0.46392083503942733</v>
      </c>
      <c r="H666" s="128">
        <f t="shared" si="64"/>
        <v>70245.965000000011</v>
      </c>
      <c r="I666" s="122">
        <f t="shared" si="65"/>
        <v>0.32906605403241679</v>
      </c>
      <c r="J666" s="128">
        <f t="shared" si="66"/>
        <v>102.46379151145123</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0.32277777777777783</v>
      </c>
      <c r="F667" s="128">
        <f t="shared" si="62"/>
        <v>55.195000000000007</v>
      </c>
      <c r="G667" s="122">
        <f t="shared" si="63"/>
        <v>0.32642891201838614</v>
      </c>
      <c r="H667" s="128">
        <f t="shared" si="64"/>
        <v>49427.212999999996</v>
      </c>
      <c r="I667" s="122">
        <f t="shared" si="65"/>
        <v>-0.1148558947101791</v>
      </c>
      <c r="J667" s="128">
        <f t="shared" si="66"/>
        <v>98.881491771659412</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0.52305263157894744</v>
      </c>
      <c r="F668" s="128">
        <f t="shared" si="62"/>
        <v>89.442000000000007</v>
      </c>
      <c r="G668" s="122">
        <f t="shared" si="63"/>
        <v>0.52084329472057478</v>
      </c>
      <c r="H668" s="128">
        <f t="shared" si="64"/>
        <v>78865.049999999988</v>
      </c>
      <c r="I668" s="122">
        <f t="shared" si="65"/>
        <v>0.15301233723127919</v>
      </c>
      <c r="J668" s="128">
        <f t="shared" si="66"/>
        <v>100.4241845639115</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0.11644444444444443</v>
      </c>
      <c r="F669" s="128">
        <f t="shared" si="62"/>
        <v>19.911999999999999</v>
      </c>
      <c r="G669" s="122">
        <f t="shared" si="63"/>
        <v>0.12036440185446909</v>
      </c>
      <c r="H669" s="128">
        <f t="shared" si="64"/>
        <v>18225.337</v>
      </c>
      <c r="I669" s="122">
        <f t="shared" si="65"/>
        <v>-0.15407012680868573</v>
      </c>
      <c r="J669" s="128">
        <f t="shared" si="66"/>
        <v>96.743258513622479</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7.6660818713450304E-2</v>
      </c>
      <c r="F670" s="128">
        <f t="shared" si="62"/>
        <v>13.109000000000002</v>
      </c>
      <c r="G670" s="122">
        <f t="shared" si="63"/>
        <v>9.0592921581317931E-2</v>
      </c>
      <c r="H670" s="128">
        <f t="shared" si="64"/>
        <v>13717.398999999999</v>
      </c>
      <c r="I670" s="122">
        <f t="shared" si="65"/>
        <v>-0.24558527992139584</v>
      </c>
      <c r="J670" s="128">
        <f t="shared" si="66"/>
        <v>84.621201497114868</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0.23671929824561402</v>
      </c>
      <c r="F671" s="128">
        <f t="shared" si="62"/>
        <v>40.478999999999999</v>
      </c>
      <c r="G671" s="122">
        <f t="shared" si="63"/>
        <v>0.23775757175500931</v>
      </c>
      <c r="H671" s="128">
        <f t="shared" si="64"/>
        <v>36000.775999999998</v>
      </c>
      <c r="I671" s="122">
        <f t="shared" si="65"/>
        <v>-0.15663879442389628</v>
      </c>
      <c r="J671" s="128">
        <f t="shared" si="66"/>
        <v>99.563305806948122</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0.14171929824561402</v>
      </c>
      <c r="F672" s="128">
        <f t="shared" si="62"/>
        <v>24.233999999999998</v>
      </c>
      <c r="G672" s="122">
        <f t="shared" si="63"/>
        <v>0.16665863371593864</v>
      </c>
      <c r="H672" s="128">
        <f t="shared" si="64"/>
        <v>25235.116999999998</v>
      </c>
      <c r="I672" s="122">
        <f t="shared" si="65"/>
        <v>-0.47087979874612712</v>
      </c>
      <c r="J672" s="128">
        <f t="shared" si="66"/>
        <v>85.035677471811937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0.42459649122807014</v>
      </c>
      <c r="F673" s="128">
        <f t="shared" si="62"/>
        <v>72.605999999999995</v>
      </c>
      <c r="G673" s="122">
        <f t="shared" si="63"/>
        <v>0.42436288288050295</v>
      </c>
      <c r="H673" s="128">
        <f t="shared" si="64"/>
        <v>64256.178999999996</v>
      </c>
      <c r="I673" s="122">
        <f t="shared" si="65"/>
        <v>9.2338686366194977E-3</v>
      </c>
      <c r="J673" s="128">
        <f t="shared" si="66"/>
        <v>100.05504919421358</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0.29777777777777781</v>
      </c>
      <c r="F674" s="128">
        <f t="shared" si="62"/>
        <v>50.92</v>
      </c>
      <c r="G674" s="122">
        <f t="shared" si="63"/>
        <v>0.29921816428694076</v>
      </c>
      <c r="H674" s="128">
        <f t="shared" si="64"/>
        <v>45307.015999999996</v>
      </c>
      <c r="I674" s="122">
        <f t="shared" si="65"/>
        <v>-7.7250039207186205E-2</v>
      </c>
      <c r="J674" s="128">
        <f t="shared" si="66"/>
        <v>99.518616621221682</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0.49380701754385964</v>
      </c>
      <c r="F675" s="128">
        <f t="shared" si="62"/>
        <v>84.441000000000003</v>
      </c>
      <c r="G675" s="122">
        <f t="shared" si="63"/>
        <v>0.49680056532248484</v>
      </c>
      <c r="H675" s="128">
        <f t="shared" si="64"/>
        <v>75224.54800000001</v>
      </c>
      <c r="I675" s="122">
        <f t="shared" si="65"/>
        <v>-0.11917131179646985</v>
      </c>
      <c r="J675" s="128">
        <f t="shared" si="66"/>
        <v>99.397434707691602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8.5263157894736846E-2</v>
      </c>
      <c r="F676" s="128">
        <f t="shared" si="62"/>
        <v>14.580000000000002</v>
      </c>
      <c r="G676" s="122">
        <f t="shared" si="63"/>
        <v>8.9014542524666812E-2</v>
      </c>
      <c r="H676" s="128">
        <f t="shared" si="64"/>
        <v>13478.403999999999</v>
      </c>
      <c r="I676" s="122">
        <f t="shared" si="65"/>
        <v>-0.13204817126785215</v>
      </c>
      <c r="J676" s="128">
        <f t="shared" si="66"/>
        <v>95.785649711236317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9.2602339181286561E-2</v>
      </c>
      <c r="F677" s="128">
        <f t="shared" si="62"/>
        <v>15.835000000000001</v>
      </c>
      <c r="G677" s="122">
        <f t="shared" si="63"/>
        <v>0.10434935080373536</v>
      </c>
      <c r="H677" s="128">
        <f t="shared" si="64"/>
        <v>15800.37</v>
      </c>
      <c r="I677" s="122">
        <f t="shared" si="65"/>
        <v>-0.40358550688024714</v>
      </c>
      <c r="J677" s="128">
        <f t="shared" si="66"/>
        <v>88.742611686638014</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0.29893567251461983</v>
      </c>
      <c r="F678" s="128">
        <f t="shared" si="62"/>
        <v>51.117999999999995</v>
      </c>
      <c r="G678" s="122">
        <f t="shared" si="63"/>
        <v>0.30786461979421204</v>
      </c>
      <c r="H678" s="128">
        <f t="shared" si="64"/>
        <v>46616.244999999995</v>
      </c>
      <c r="I678" s="122">
        <f t="shared" si="65"/>
        <v>-5.669413711416741E-2</v>
      </c>
      <c r="J678" s="128">
        <f t="shared" si="66"/>
        <v>97.099716334549697</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0.12578947368421053</v>
      </c>
      <c r="F679" s="128">
        <f t="shared" si="62"/>
        <v>21.51</v>
      </c>
      <c r="G679" s="122">
        <f t="shared" si="63"/>
        <v>0.13897343116406238</v>
      </c>
      <c r="H679" s="128">
        <f t="shared" si="64"/>
        <v>21043.078999999998</v>
      </c>
      <c r="I679" s="122">
        <f t="shared" si="65"/>
        <v>-0.26188678874153021</v>
      </c>
      <c r="J679" s="128">
        <f t="shared" si="66"/>
        <v>90.513325195023938</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0.22871929824561407</v>
      </c>
      <c r="F680" s="128">
        <f t="shared" si="62"/>
        <v>39.111000000000004</v>
      </c>
      <c r="G680" s="122">
        <f t="shared" si="63"/>
        <v>0.23104685704473713</v>
      </c>
      <c r="H680" s="128">
        <f t="shared" si="64"/>
        <v>34984.653000000006</v>
      </c>
      <c r="I680" s="122">
        <f t="shared" si="65"/>
        <v>-0.12733691719265769</v>
      </c>
      <c r="J680" s="128">
        <f t="shared" si="66"/>
        <v>98.992603133020594</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0.23461988304093565</v>
      </c>
      <c r="F681" s="128">
        <f t="shared" si="62"/>
        <v>40.119999999999997</v>
      </c>
      <c r="G681" s="122">
        <f t="shared" si="63"/>
        <v>0.24381070942688454</v>
      </c>
      <c r="H681" s="128">
        <f t="shared" si="64"/>
        <v>36917.33</v>
      </c>
      <c r="I681" s="122">
        <f t="shared" si="65"/>
        <v>-0.26558458500744936</v>
      </c>
      <c r="J681" s="128">
        <f t="shared" si="66"/>
        <v>96.230343446539578</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0.47947953216374278</v>
      </c>
      <c r="F682" s="128">
        <f t="shared" si="62"/>
        <v>81.991000000000014</v>
      </c>
      <c r="G682" s="122">
        <f t="shared" si="63"/>
        <v>0.49084280600721192</v>
      </c>
      <c r="H682" s="128">
        <f t="shared" si="64"/>
        <v>74322.436000000016</v>
      </c>
      <c r="I682" s="122">
        <f t="shared" si="65"/>
        <v>-0.29353741812519135</v>
      </c>
      <c r="J682" s="128">
        <f t="shared" si="66"/>
        <v>97.684946442242008</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0.15640350877192982</v>
      </c>
      <c r="F683" s="128">
        <f t="shared" si="62"/>
        <v>26.744999999999997</v>
      </c>
      <c r="G683" s="122">
        <f t="shared" si="63"/>
        <v>0.15294567356589048</v>
      </c>
      <c r="H683" s="128">
        <f t="shared" si="64"/>
        <v>23158.728000000003</v>
      </c>
      <c r="I683" s="122">
        <f t="shared" si="65"/>
        <v>9.490549195980312E-2</v>
      </c>
      <c r="J683" s="128">
        <f t="shared" si="66"/>
        <v>102.26082577259021</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9.5906432748538023E-2</v>
      </c>
      <c r="F684" s="128">
        <f t="shared" si="62"/>
        <v>16.400000000000002</v>
      </c>
      <c r="G684" s="122">
        <f t="shared" si="63"/>
        <v>0.10008714287601209</v>
      </c>
      <c r="H684" s="128">
        <f t="shared" si="64"/>
        <v>15154.994999999999</v>
      </c>
      <c r="I684" s="122">
        <f t="shared" si="65"/>
        <v>-0.12368366831819133</v>
      </c>
      <c r="J684" s="128">
        <f t="shared" si="66"/>
        <v>95.822929891551482</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0.30917543859649121</v>
      </c>
      <c r="F685" s="128">
        <f t="shared" si="62"/>
        <v>52.869</v>
      </c>
      <c r="G685" s="122">
        <f t="shared" si="63"/>
        <v>0.30890505752288366</v>
      </c>
      <c r="H685" s="128">
        <f t="shared" si="64"/>
        <v>46773.786</v>
      </c>
      <c r="I685" s="122">
        <f t="shared" si="65"/>
        <v>0.14120957186226429</v>
      </c>
      <c r="J685" s="128">
        <f t="shared" si="66"/>
        <v>100.08752885944172</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0.11822807017543858</v>
      </c>
      <c r="F686" s="128">
        <f t="shared" si="62"/>
        <v>20.216999999999999</v>
      </c>
      <c r="G686" s="122">
        <f t="shared" si="63"/>
        <v>0.12977416159241306</v>
      </c>
      <c r="H686" s="128">
        <f t="shared" si="64"/>
        <v>19650.144</v>
      </c>
      <c r="I686" s="122">
        <f t="shared" si="65"/>
        <v>-0.22342346319184558</v>
      </c>
      <c r="J686" s="128">
        <f t="shared" si="66"/>
        <v>91.102935071745833</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0.21004678362573098</v>
      </c>
      <c r="F687" s="128">
        <f t="shared" si="62"/>
        <v>35.917999999999999</v>
      </c>
      <c r="G687" s="122">
        <f t="shared" si="63"/>
        <v>0.21741416476244571</v>
      </c>
      <c r="H687" s="128">
        <f t="shared" si="64"/>
        <v>32920.418000000005</v>
      </c>
      <c r="I687" s="122">
        <f t="shared" si="65"/>
        <v>-0.20195107733330128</v>
      </c>
      <c r="J687" s="128">
        <f t="shared" si="66"/>
        <v>96.611361019294861</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0.17351461988304095</v>
      </c>
      <c r="F688" s="128">
        <f t="shared" si="62"/>
        <v>29.671000000000003</v>
      </c>
      <c r="G688" s="122">
        <f t="shared" si="63"/>
        <v>0.17691084943665877</v>
      </c>
      <c r="H688" s="128">
        <f t="shared" si="64"/>
        <v>26787.486999999997</v>
      </c>
      <c r="I688" s="122">
        <f t="shared" si="65"/>
        <v>-0.17283059921275848</v>
      </c>
      <c r="J688" s="128">
        <f t="shared" si="66"/>
        <v>98.080259314545998</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0.67607602339181294</v>
      </c>
      <c r="F689" s="128">
        <f t="shared" si="62"/>
        <v>115.60900000000001</v>
      </c>
      <c r="G689" s="122">
        <f t="shared" si="63"/>
        <v>0.67472067389610213</v>
      </c>
      <c r="H689" s="128">
        <f t="shared" si="64"/>
        <v>102164.855</v>
      </c>
      <c r="I689" s="122">
        <f t="shared" si="65"/>
        <v>0.13668556775156795</v>
      </c>
      <c r="J689" s="128">
        <f t="shared" si="66"/>
        <v>100.20087564352882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7.5432748538011685E-2</v>
      </c>
      <c r="F690" s="128">
        <f t="shared" si="62"/>
        <v>12.898999999999999</v>
      </c>
      <c r="G690" s="122">
        <f t="shared" si="63"/>
        <v>8.4455011953664685E-2</v>
      </c>
      <c r="H690" s="128">
        <f t="shared" si="64"/>
        <v>12788.009</v>
      </c>
      <c r="I690" s="122">
        <f t="shared" si="65"/>
        <v>-0.24941123807780902</v>
      </c>
      <c r="J690" s="128">
        <f t="shared" si="66"/>
        <v>89.317077569531378</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4.8286549707602336E-2</v>
      </c>
      <c r="F691" s="128">
        <f t="shared" si="62"/>
        <v>8.2569999999999997</v>
      </c>
      <c r="G691" s="122">
        <f t="shared" si="63"/>
        <v>6.3944293280851675E-2</v>
      </c>
      <c r="H691" s="128">
        <f t="shared" si="64"/>
        <v>9682.3169999999991</v>
      </c>
      <c r="I691" s="122">
        <f t="shared" si="65"/>
        <v>-0.31137931668579794</v>
      </c>
      <c r="J691" s="128">
        <f t="shared" si="66"/>
        <v>75.513462156069991</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0.38501754385964909</v>
      </c>
      <c r="F692" s="128">
        <f t="shared" si="62"/>
        <v>65.837999999999994</v>
      </c>
      <c r="G692" s="122">
        <f t="shared" si="63"/>
        <v>0.38332367353947355</v>
      </c>
      <c r="H692" s="128">
        <f t="shared" si="64"/>
        <v>58042.104000000007</v>
      </c>
      <c r="I692" s="122">
        <f t="shared" si="65"/>
        <v>0.12639038106399933</v>
      </c>
      <c r="J692" s="128">
        <f t="shared" si="66"/>
        <v>100.44189034935802</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0.11665497076023391</v>
      </c>
      <c r="F693" s="128">
        <f t="shared" si="62"/>
        <v>19.948</v>
      </c>
      <c r="G693" s="122">
        <f t="shared" si="63"/>
        <v>0.12258417097042625</v>
      </c>
      <c r="H693" s="128">
        <f t="shared" si="64"/>
        <v>18561.45</v>
      </c>
      <c r="I693" s="122">
        <f t="shared" si="65"/>
        <v>-0.29465768666446207</v>
      </c>
      <c r="J693" s="128">
        <f t="shared" si="66"/>
        <v>95.163160004057318</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0.40925730994152049</v>
      </c>
      <c r="F694" s="128">
        <f t="shared" si="62"/>
        <v>69.983000000000004</v>
      </c>
      <c r="G694" s="122">
        <f t="shared" si="63"/>
        <v>0.39859698318561859</v>
      </c>
      <c r="H694" s="128">
        <f t="shared" si="64"/>
        <v>60354.757999999994</v>
      </c>
      <c r="I694" s="122">
        <f t="shared" si="65"/>
        <v>0.21531460521256221</v>
      </c>
      <c r="J694" s="128">
        <f t="shared" si="66"/>
        <v>102.67446247854255</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0.31466081871345031</v>
      </c>
      <c r="F695" s="128">
        <f t="shared" si="62"/>
        <v>53.807000000000002</v>
      </c>
      <c r="G695" s="122">
        <f t="shared" si="63"/>
        <v>0.31310775469230873</v>
      </c>
      <c r="H695" s="128">
        <f t="shared" si="64"/>
        <v>47410.15</v>
      </c>
      <c r="I695" s="122">
        <f t="shared" si="65"/>
        <v>-3.7419385163166133E-2</v>
      </c>
      <c r="J695" s="128">
        <f t="shared" si="66"/>
        <v>100.49601582773566</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0.31877192982456143</v>
      </c>
      <c r="F696" s="128">
        <f t="shared" si="62"/>
        <v>54.510000000000005</v>
      </c>
      <c r="G696" s="122">
        <f t="shared" si="63"/>
        <v>0.33221966344820303</v>
      </c>
      <c r="H696" s="128">
        <f t="shared" si="64"/>
        <v>50304.037000000004</v>
      </c>
      <c r="I696" s="122">
        <f t="shared" si="65"/>
        <v>-0.21308256219724497</v>
      </c>
      <c r="J696" s="128">
        <f t="shared" si="66"/>
        <v>95.952156027110576</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0.12522222222222223</v>
      </c>
      <c r="F697" s="128">
        <f t="shared" si="62"/>
        <v>21.413</v>
      </c>
      <c r="G697" s="122">
        <f t="shared" si="63"/>
        <v>0.12519890633874442</v>
      </c>
      <c r="H697" s="128">
        <f t="shared" si="64"/>
        <v>18957.368000000002</v>
      </c>
      <c r="I697" s="122">
        <f t="shared" si="65"/>
        <v>-9.1522445876900629E-2</v>
      </c>
      <c r="J697" s="128">
        <f t="shared" si="66"/>
        <v>100.01862307280443</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9.0385964912280709E-2</v>
      </c>
      <c r="F698" s="128">
        <f t="shared" si="62"/>
        <v>15.456000000000001</v>
      </c>
      <c r="G698" s="122">
        <f t="shared" si="63"/>
        <v>8.8963102141092862E-2</v>
      </c>
      <c r="H698" s="128">
        <f t="shared" si="64"/>
        <v>13470.614999999998</v>
      </c>
      <c r="I698" s="122">
        <f t="shared" si="65"/>
        <v>-9.1803614947826087E-2</v>
      </c>
      <c r="J698" s="128">
        <f t="shared" si="66"/>
        <v>101.59938529226558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0.22161988304093572</v>
      </c>
      <c r="F699" s="128">
        <f t="shared" si="62"/>
        <v>37.897000000000006</v>
      </c>
      <c r="G699" s="122">
        <f t="shared" si="63"/>
        <v>0.22123551361132757</v>
      </c>
      <c r="H699" s="128">
        <f t="shared" si="64"/>
        <v>33499.038999999997</v>
      </c>
      <c r="I699" s="122">
        <f t="shared" si="65"/>
        <v>3.7466642247372596E-2</v>
      </c>
      <c r="J699" s="128">
        <f t="shared" si="66"/>
        <v>100.17373767137741</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0.15131578947368421</v>
      </c>
      <c r="F700" s="128">
        <f t="shared" si="62"/>
        <v>25.875</v>
      </c>
      <c r="G700" s="122">
        <f t="shared" si="63"/>
        <v>0.1643159531891849</v>
      </c>
      <c r="H700" s="128">
        <f t="shared" si="64"/>
        <v>24880.393</v>
      </c>
      <c r="I700" s="122">
        <f t="shared" si="65"/>
        <v>-0.36446783626276452</v>
      </c>
      <c r="J700" s="128">
        <f t="shared" si="66"/>
        <v>92.088313116783624</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0.3947485380116959</v>
      </c>
      <c r="F701" s="128">
        <f t="shared" si="62"/>
        <v>67.501999999999995</v>
      </c>
      <c r="G701" s="122">
        <f t="shared" si="63"/>
        <v>0.38261084547411794</v>
      </c>
      <c r="H701" s="128">
        <f t="shared" si="64"/>
        <v>57934.168999999994</v>
      </c>
      <c r="I701" s="122">
        <f t="shared" si="65"/>
        <v>0.13965718370936062</v>
      </c>
      <c r="J701" s="128">
        <f t="shared" si="66"/>
        <v>103.1723336338094</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0.27633918128654972</v>
      </c>
      <c r="F702" s="128">
        <f t="shared" si="62"/>
        <v>47.254000000000005</v>
      </c>
      <c r="G702" s="122">
        <f t="shared" si="63"/>
        <v>0.27616393691635083</v>
      </c>
      <c r="H702" s="128">
        <f t="shared" si="64"/>
        <v>41816.191000000006</v>
      </c>
      <c r="I702" s="122">
        <f t="shared" si="65"/>
        <v>2.0302567406857732E-2</v>
      </c>
      <c r="J702" s="128">
        <f t="shared" si="66"/>
        <v>100.06345664540986</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0.39281286549707606</v>
      </c>
      <c r="F703" s="128">
        <f t="shared" si="62"/>
        <v>67.171000000000006</v>
      </c>
      <c r="G703" s="122">
        <f t="shared" si="63"/>
        <v>0.40443441995007201</v>
      </c>
      <c r="H703" s="128">
        <f t="shared" si="64"/>
        <v>61238.651000000005</v>
      </c>
      <c r="I703" s="122">
        <f t="shared" si="65"/>
        <v>-0.27474677161043165</v>
      </c>
      <c r="J703" s="128">
        <f t="shared" si="66"/>
        <v>97.126467511239369</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0.12060818713450294</v>
      </c>
      <c r="F704" s="128">
        <f t="shared" si="62"/>
        <v>20.624000000000002</v>
      </c>
      <c r="G704" s="122">
        <f t="shared" si="63"/>
        <v>0.11963086290929742</v>
      </c>
      <c r="H704" s="128">
        <f t="shared" si="64"/>
        <v>18114.265999999996</v>
      </c>
      <c r="I704" s="122">
        <f t="shared" si="65"/>
        <v>-2.8947830510008182E-2</v>
      </c>
      <c r="J704" s="128">
        <f t="shared" si="66"/>
        <v>100.81694990860888</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9.6754385964912287E-2</v>
      </c>
      <c r="F705" s="128">
        <f t="shared" si="62"/>
        <v>16.545000000000002</v>
      </c>
      <c r="G705" s="122">
        <f t="shared" si="63"/>
        <v>0.10519016893632196</v>
      </c>
      <c r="H705" s="128">
        <f t="shared" si="64"/>
        <v>15927.684999999999</v>
      </c>
      <c r="I705" s="122">
        <f t="shared" si="65"/>
        <v>-0.51475186236560788</v>
      </c>
      <c r="J705" s="128">
        <f t="shared" si="66"/>
        <v>91.980445457297094</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0.27491228070175433</v>
      </c>
      <c r="F706" s="128">
        <f t="shared" si="62"/>
        <v>47.009999999999991</v>
      </c>
      <c r="G706" s="122">
        <f t="shared" si="63"/>
        <v>0.2671565599862632</v>
      </c>
      <c r="H706" s="128">
        <f t="shared" si="64"/>
        <v>40452.311999999998</v>
      </c>
      <c r="I706" s="122">
        <f t="shared" si="65"/>
        <v>0.28566118616438052</v>
      </c>
      <c r="J706" s="128">
        <f t="shared" si="66"/>
        <v>102.90306205316087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0.11983625730994153</v>
      </c>
      <c r="F707" s="128">
        <f t="shared" si="62"/>
        <v>20.492000000000001</v>
      </c>
      <c r="G707" s="122">
        <f t="shared" si="63"/>
        <v>0.13528277351437742</v>
      </c>
      <c r="H707" s="128">
        <f t="shared" si="64"/>
        <v>20484.246999999999</v>
      </c>
      <c r="I707" s="122">
        <f t="shared" si="65"/>
        <v>-0.31804019596903454</v>
      </c>
      <c r="J707" s="128">
        <f t="shared" si="66"/>
        <v>88.582052390584465</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0.25472514619883041</v>
      </c>
      <c r="F708" s="128">
        <f t="shared" si="62"/>
        <v>43.558</v>
      </c>
      <c r="G708" s="122">
        <f t="shared" si="63"/>
        <v>0.25977146706468185</v>
      </c>
      <c r="H708" s="128">
        <f t="shared" si="64"/>
        <v>39334.075999999994</v>
      </c>
      <c r="I708" s="122">
        <f t="shared" si="65"/>
        <v>-0.15974400830935562</v>
      </c>
      <c r="J708" s="128">
        <f t="shared" si="66"/>
        <v>98.057399866554647</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56.087999999999994</v>
      </c>
      <c r="G709" s="122">
        <f t="shared" si="63"/>
        <v>0.3279999999999999</v>
      </c>
      <c r="H709" s="128">
        <f t="shared" si="64"/>
        <v>49665.103999999985</v>
      </c>
      <c r="I709" s="122">
        <f t="shared" si="65"/>
        <v>9.015978183966207E-2</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0.24917543859649119</v>
      </c>
      <c r="F710" s="128">
        <f t="shared" si="62"/>
        <v>42.608999999999995</v>
      </c>
      <c r="G710" s="122">
        <f t="shared" si="63"/>
        <v>0.26457038132850774</v>
      </c>
      <c r="H710" s="128">
        <f t="shared" si="64"/>
        <v>40060.717999999986</v>
      </c>
      <c r="I710" s="122">
        <f t="shared" si="65"/>
        <v>-0.31043594754620435</v>
      </c>
      <c r="J710" s="128">
        <f t="shared" si="66"/>
        <v>94.18115412061141</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0.16086549707602338</v>
      </c>
      <c r="F711" s="128">
        <f t="shared" si="62"/>
        <v>27.507999999999999</v>
      </c>
      <c r="G711" s="122">
        <f t="shared" si="63"/>
        <v>0.18042624390759351</v>
      </c>
      <c r="H711" s="128">
        <f t="shared" si="64"/>
        <v>27319.780999999995</v>
      </c>
      <c r="I711" s="122">
        <f t="shared" si="65"/>
        <v>-0.46964278060518494</v>
      </c>
      <c r="J711" s="128">
        <f t="shared" si="66"/>
        <v>89.158591118491444</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0.13659649122807019</v>
      </c>
      <c r="F712" s="128">
        <f t="shared" si="62"/>
        <v>23.358000000000004</v>
      </c>
      <c r="G712" s="122">
        <f t="shared" si="63"/>
        <v>0.13837495542141623</v>
      </c>
      <c r="H712" s="128">
        <f t="shared" si="64"/>
        <v>20952.459000000003</v>
      </c>
      <c r="I712" s="122">
        <f t="shared" si="65"/>
        <v>-0.13750006136879522</v>
      </c>
      <c r="J712" s="128">
        <f t="shared" si="66"/>
        <v>98.714749943058848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0.26895906432748534</v>
      </c>
      <c r="F713" s="128">
        <f t="shared" ref="F713:F776" si="68">SUMPRODUCT($K$2:$AI$2,$K713:$AI713)</f>
        <v>45.99199999999999</v>
      </c>
      <c r="G713" s="122">
        <f t="shared" ref="G713:G776" si="69">SUMPRODUCT($K$3:$AI$3,$K713:$AI713)/$J$3</f>
        <v>0.26054920815226729</v>
      </c>
      <c r="H713" s="128">
        <f t="shared" ref="H713:H776" si="70">SUMPRODUCT($K$3:$AI$3,$K713:$AI713)</f>
        <v>39451.840000000004</v>
      </c>
      <c r="I713" s="122">
        <f t="shared" ref="I713:I776" si="71">CORREL($K$4:$AI$4,$K713:$AI713)</f>
        <v>0.27403479101718159</v>
      </c>
      <c r="J713" s="128">
        <f t="shared" si="66"/>
        <v>103.22774198196882</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0.10595321637426902</v>
      </c>
      <c r="F714" s="128">
        <f t="shared" si="68"/>
        <v>18.118000000000002</v>
      </c>
      <c r="G714" s="122">
        <f t="shared" si="69"/>
        <v>0.13067077890343293</v>
      </c>
      <c r="H714" s="128">
        <f t="shared" si="70"/>
        <v>19785.908000000007</v>
      </c>
      <c r="I714" s="122">
        <f t="shared" si="71"/>
        <v>-0.39520090350821035</v>
      </c>
      <c r="J714" s="128">
        <f t="shared" ref="J714:J777" si="72">$E714/$G714*100</f>
        <v>81.084093370691207</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0.32505263157894737</v>
      </c>
      <c r="F715" s="128">
        <f t="shared" si="68"/>
        <v>55.584000000000003</v>
      </c>
      <c r="G715" s="122">
        <f t="shared" si="69"/>
        <v>0.32287676498170631</v>
      </c>
      <c r="H715" s="128">
        <f t="shared" si="70"/>
        <v>48889.354000000007</v>
      </c>
      <c r="I715" s="122">
        <f t="shared" si="71"/>
        <v>4.4067307950301157E-2</v>
      </c>
      <c r="J715" s="128">
        <f t="shared" si="72"/>
        <v>100.67390002416691</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0.19518128654970762</v>
      </c>
      <c r="F716" s="128">
        <f t="shared" si="68"/>
        <v>33.376000000000005</v>
      </c>
      <c r="G716" s="122">
        <f t="shared" si="69"/>
        <v>0.2048079686695109</v>
      </c>
      <c r="H716" s="128">
        <f t="shared" si="70"/>
        <v>31011.613000000001</v>
      </c>
      <c r="I716" s="122">
        <f t="shared" si="71"/>
        <v>-0.3536412372742333</v>
      </c>
      <c r="J716" s="128">
        <f t="shared" si="72"/>
        <v>95.299654509372431</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0.27340350877192982</v>
      </c>
      <c r="F717" s="128">
        <f t="shared" si="68"/>
        <v>46.751999999999995</v>
      </c>
      <c r="G717" s="122">
        <f t="shared" si="69"/>
        <v>0.29666543607761292</v>
      </c>
      <c r="H717" s="128">
        <f t="shared" si="70"/>
        <v>44920.486999999994</v>
      </c>
      <c r="I717" s="122">
        <f t="shared" si="71"/>
        <v>-0.45315595849621737</v>
      </c>
      <c r="J717" s="128">
        <f t="shared" si="72"/>
        <v>92.158868382767253</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6.3865497076023389E-2</v>
      </c>
      <c r="F718" s="128">
        <f t="shared" si="68"/>
        <v>10.920999999999999</v>
      </c>
      <c r="G718" s="122">
        <f t="shared" si="69"/>
        <v>7.7452898598581399E-2</v>
      </c>
      <c r="H718" s="128">
        <f t="shared" si="70"/>
        <v>11727.762999999999</v>
      </c>
      <c r="I718" s="122">
        <f t="shared" si="71"/>
        <v>-0.50160258747662234</v>
      </c>
      <c r="J718" s="128">
        <f t="shared" si="72"/>
        <v>82.457207195074716</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8.0233918128654963E-2</v>
      </c>
      <c r="F719" s="128">
        <f t="shared" si="68"/>
        <v>13.719999999999999</v>
      </c>
      <c r="G719" s="122">
        <f t="shared" si="69"/>
        <v>8.593897026773567E-2</v>
      </c>
      <c r="H719" s="128">
        <f t="shared" si="70"/>
        <v>13012.707</v>
      </c>
      <c r="I719" s="122">
        <f t="shared" si="71"/>
        <v>-0.26701291258726656</v>
      </c>
      <c r="J719" s="128">
        <f t="shared" si="72"/>
        <v>93.361507449638864</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0.33988888888888896</v>
      </c>
      <c r="F720" s="128">
        <f t="shared" si="68"/>
        <v>58.121000000000009</v>
      </c>
      <c r="G720" s="122">
        <f t="shared" si="69"/>
        <v>0.33061115587314588</v>
      </c>
      <c r="H720" s="128">
        <f t="shared" si="70"/>
        <v>50060.480000000003</v>
      </c>
      <c r="I720" s="122">
        <f t="shared" si="71"/>
        <v>9.2829579431073408E-2</v>
      </c>
      <c r="J720" s="128">
        <f t="shared" si="72"/>
        <v>102.80623713112176</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9.8970760233918126E-2</v>
      </c>
      <c r="F721" s="128">
        <f t="shared" si="68"/>
        <v>16.923999999999999</v>
      </c>
      <c r="G721" s="122">
        <f t="shared" si="69"/>
        <v>0.1085074561809032</v>
      </c>
      <c r="H721" s="128">
        <f t="shared" si="70"/>
        <v>16429.982</v>
      </c>
      <c r="I721" s="122">
        <f t="shared" si="71"/>
        <v>-0.43566975239161643</v>
      </c>
      <c r="J721" s="128">
        <f t="shared" si="72"/>
        <v>91.211022465511007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0.34590643274853805</v>
      </c>
      <c r="F722" s="128">
        <f t="shared" si="68"/>
        <v>59.150000000000006</v>
      </c>
      <c r="G722" s="122">
        <f t="shared" si="69"/>
        <v>0.34698722741021543</v>
      </c>
      <c r="H722" s="128">
        <f t="shared" si="70"/>
        <v>52540.112000000001</v>
      </c>
      <c r="I722" s="122">
        <f t="shared" si="71"/>
        <v>-8.4913348678947467E-2</v>
      </c>
      <c r="J722" s="128">
        <f t="shared" si="72"/>
        <v>99.688520332652004</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0.40218713450292398</v>
      </c>
      <c r="F723" s="128">
        <f t="shared" si="68"/>
        <v>68.774000000000001</v>
      </c>
      <c r="G723" s="122">
        <f t="shared" si="69"/>
        <v>0.39920260471014019</v>
      </c>
      <c r="H723" s="128">
        <f t="shared" si="70"/>
        <v>60446.460000000006</v>
      </c>
      <c r="I723" s="122">
        <f t="shared" si="71"/>
        <v>0.16718254167604682</v>
      </c>
      <c r="J723" s="128">
        <f t="shared" si="72"/>
        <v>100.74762282549506</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0.18308187134502926</v>
      </c>
      <c r="F724" s="128">
        <f t="shared" si="68"/>
        <v>31.307000000000002</v>
      </c>
      <c r="G724" s="122">
        <f t="shared" si="69"/>
        <v>0.19671301958815995</v>
      </c>
      <c r="H724" s="128">
        <f t="shared" si="70"/>
        <v>29785.892000000003</v>
      </c>
      <c r="I724" s="122">
        <f t="shared" si="71"/>
        <v>-0.29176391604702789</v>
      </c>
      <c r="J724" s="128">
        <f t="shared" si="72"/>
        <v>93.070540896749492</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0.11873684210526317</v>
      </c>
      <c r="F725" s="128">
        <f t="shared" si="68"/>
        <v>20.304000000000002</v>
      </c>
      <c r="G725" s="122">
        <f t="shared" si="69"/>
        <v>0.11830275132414905</v>
      </c>
      <c r="H725" s="128">
        <f t="shared" si="70"/>
        <v>17913.166000000001</v>
      </c>
      <c r="I725" s="122">
        <f t="shared" si="71"/>
        <v>-5.6674661220728458E-2</v>
      </c>
      <c r="J725" s="128">
        <f t="shared" si="72"/>
        <v>100.36693210957091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5.899415204678362E-2</v>
      </c>
      <c r="F726" s="128">
        <f t="shared" si="68"/>
        <v>10.087999999999999</v>
      </c>
      <c r="G726" s="122">
        <f t="shared" si="69"/>
        <v>6.469752605370567E-2</v>
      </c>
      <c r="H726" s="128">
        <f t="shared" si="70"/>
        <v>9796.3700000000044</v>
      </c>
      <c r="I726" s="122">
        <f t="shared" si="71"/>
        <v>-0.2597317918016942</v>
      </c>
      <c r="J726" s="128">
        <f t="shared" si="72"/>
        <v>91.184556265431766</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0.24768421052631578</v>
      </c>
      <c r="F727" s="128">
        <f t="shared" si="68"/>
        <v>42.353999999999999</v>
      </c>
      <c r="G727" s="122">
        <f t="shared" si="69"/>
        <v>0.24892236061762804</v>
      </c>
      <c r="H727" s="128">
        <f t="shared" si="70"/>
        <v>37691.326000000001</v>
      </c>
      <c r="I727" s="122">
        <f t="shared" si="71"/>
        <v>9.6989986771241939E-3</v>
      </c>
      <c r="J727" s="128">
        <f t="shared" si="72"/>
        <v>99.502595874376183</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0.11981286549707602</v>
      </c>
      <c r="F728" s="128">
        <f t="shared" si="68"/>
        <v>20.488</v>
      </c>
      <c r="G728" s="122">
        <f t="shared" si="69"/>
        <v>0.14502487815187098</v>
      </c>
      <c r="H728" s="128">
        <f t="shared" si="70"/>
        <v>21959.377</v>
      </c>
      <c r="I728" s="122">
        <f t="shared" si="71"/>
        <v>-0.60049543739424815</v>
      </c>
      <c r="J728" s="128">
        <f t="shared" si="72"/>
        <v>82.615387803744426</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0.17297660818713451</v>
      </c>
      <c r="F729" s="128">
        <f t="shared" si="68"/>
        <v>29.579000000000001</v>
      </c>
      <c r="G729" s="122">
        <f t="shared" si="69"/>
        <v>0.18617647175368846</v>
      </c>
      <c r="H729" s="128">
        <f t="shared" si="70"/>
        <v>28190.468999999997</v>
      </c>
      <c r="I729" s="122">
        <f t="shared" si="71"/>
        <v>-0.35775152217677642</v>
      </c>
      <c r="J729" s="128">
        <f t="shared" si="72"/>
        <v>92.910025932805638</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0.32944444444444443</v>
      </c>
      <c r="F730" s="128">
        <f t="shared" si="68"/>
        <v>56.334999999999994</v>
      </c>
      <c r="G730" s="122">
        <f t="shared" si="69"/>
        <v>0.32989783249019261</v>
      </c>
      <c r="H730" s="128">
        <f t="shared" si="70"/>
        <v>49952.469999999987</v>
      </c>
      <c r="I730" s="122">
        <f t="shared" si="71"/>
        <v>3.8033723479288521E-3</v>
      </c>
      <c r="J730" s="128">
        <f t="shared" si="72"/>
        <v>99.862567134095471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0.14847368421052631</v>
      </c>
      <c r="F731" s="128">
        <f t="shared" si="68"/>
        <v>25.388999999999999</v>
      </c>
      <c r="G731" s="122">
        <f t="shared" si="69"/>
        <v>0.15986944748973039</v>
      </c>
      <c r="H731" s="128">
        <f t="shared" si="70"/>
        <v>24207.111999999997</v>
      </c>
      <c r="I731" s="122">
        <f t="shared" si="71"/>
        <v>-0.27872494217787458</v>
      </c>
      <c r="J731" s="128">
        <f t="shared" si="72"/>
        <v>92.871831698839074</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0.11190058479532163</v>
      </c>
      <c r="F732" s="128">
        <f t="shared" si="68"/>
        <v>19.134999999999998</v>
      </c>
      <c r="G732" s="122">
        <f t="shared" si="69"/>
        <v>0.12546818079752736</v>
      </c>
      <c r="H732" s="128">
        <f t="shared" si="70"/>
        <v>18998.141</v>
      </c>
      <c r="I732" s="122">
        <f t="shared" si="71"/>
        <v>-0.32147814520838663</v>
      </c>
      <c r="J732" s="128">
        <f t="shared" si="72"/>
        <v>89.186424864085438</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6.8532163742690069E-2</v>
      </c>
      <c r="F733" s="128">
        <f t="shared" si="68"/>
        <v>11.719000000000001</v>
      </c>
      <c r="G733" s="122">
        <f t="shared" si="69"/>
        <v>8.419647598039863E-2</v>
      </c>
      <c r="H733" s="128">
        <f t="shared" si="70"/>
        <v>12748.861999999999</v>
      </c>
      <c r="I733" s="122">
        <f t="shared" si="71"/>
        <v>-0.35841850545908943</v>
      </c>
      <c r="J733" s="128">
        <f t="shared" si="72"/>
        <v>81.395525103265257</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0.28454385964912277</v>
      </c>
      <c r="F734" s="128">
        <f t="shared" si="68"/>
        <v>48.656999999999996</v>
      </c>
      <c r="G734" s="122">
        <f t="shared" si="69"/>
        <v>0.28258459364144289</v>
      </c>
      <c r="H734" s="128">
        <f t="shared" si="70"/>
        <v>42788.394</v>
      </c>
      <c r="I734" s="122">
        <f t="shared" si="71"/>
        <v>0.11209169578694658</v>
      </c>
      <c r="J734" s="128">
        <f t="shared" si="72"/>
        <v>100.69333787183241</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0.11194736842105263</v>
      </c>
      <c r="F735" s="128">
        <f t="shared" si="68"/>
        <v>19.143000000000001</v>
      </c>
      <c r="G735" s="122">
        <f t="shared" si="69"/>
        <v>0.13194385740136577</v>
      </c>
      <c r="H735" s="128">
        <f t="shared" si="70"/>
        <v>19978.675000000003</v>
      </c>
      <c r="I735" s="122">
        <f t="shared" si="71"/>
        <v>-0.51886982085204281</v>
      </c>
      <c r="J735" s="128">
        <f t="shared" si="72"/>
        <v>84.844698818009419</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0.15913450292397657</v>
      </c>
      <c r="F736" s="128">
        <f t="shared" si="68"/>
        <v>27.211999999999996</v>
      </c>
      <c r="G736" s="122">
        <f t="shared" si="69"/>
        <v>0.15833903498923507</v>
      </c>
      <c r="H736" s="128">
        <f t="shared" si="70"/>
        <v>23975.379999999997</v>
      </c>
      <c r="I736" s="122">
        <f t="shared" si="71"/>
        <v>-9.7736613115813456E-2</v>
      </c>
      <c r="J736" s="128">
        <f t="shared" si="72"/>
        <v>100.50238270985774</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0.33713450292397656</v>
      </c>
      <c r="F737" s="128">
        <f t="shared" si="68"/>
        <v>57.649999999999991</v>
      </c>
      <c r="G737" s="122">
        <f t="shared" si="69"/>
        <v>0.34081952608012261</v>
      </c>
      <c r="H737" s="128">
        <f t="shared" si="70"/>
        <v>51606.21100000001</v>
      </c>
      <c r="I737" s="122">
        <f t="shared" si="71"/>
        <v>-0.3292612910517162</v>
      </c>
      <c r="J737" s="128">
        <f t="shared" si="72"/>
        <v>98.918775811195829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0.1242280701754386</v>
      </c>
      <c r="F738" s="128">
        <f t="shared" si="68"/>
        <v>21.243000000000002</v>
      </c>
      <c r="G738" s="122">
        <f t="shared" si="69"/>
        <v>0.13635696548626974</v>
      </c>
      <c r="H738" s="128">
        <f t="shared" si="70"/>
        <v>20646.898999999994</v>
      </c>
      <c r="I738" s="122">
        <f t="shared" si="71"/>
        <v>-0.33293289294127726</v>
      </c>
      <c r="J738" s="128">
        <f t="shared" si="72"/>
        <v>91.105041632763204</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0.15652631578947368</v>
      </c>
      <c r="F739" s="128">
        <f t="shared" si="68"/>
        <v>26.765999999999998</v>
      </c>
      <c r="G739" s="122">
        <f t="shared" si="69"/>
        <v>0.15690137235995719</v>
      </c>
      <c r="H739" s="128">
        <f t="shared" si="70"/>
        <v>23757.691999999999</v>
      </c>
      <c r="I739" s="122">
        <f t="shared" si="71"/>
        <v>-6.8217100580895057E-2</v>
      </c>
      <c r="J739" s="128">
        <f t="shared" si="72"/>
        <v>99.760960299554895</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9.2789473684210533E-2</v>
      </c>
      <c r="F740" s="128">
        <f t="shared" si="68"/>
        <v>15.867000000000001</v>
      </c>
      <c r="G740" s="122">
        <f t="shared" si="69"/>
        <v>0.10558815332391129</v>
      </c>
      <c r="H740" s="128">
        <f t="shared" si="70"/>
        <v>15987.947</v>
      </c>
      <c r="I740" s="122">
        <f t="shared" si="71"/>
        <v>-0.42357327730220612</v>
      </c>
      <c r="J740" s="128">
        <f t="shared" si="72"/>
        <v>87.87867839639317</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0.24190058479532162</v>
      </c>
      <c r="F741" s="128">
        <f t="shared" si="68"/>
        <v>41.364999999999995</v>
      </c>
      <c r="G741" s="122">
        <f t="shared" si="69"/>
        <v>0.24501748801331411</v>
      </c>
      <c r="H741" s="128">
        <f t="shared" si="70"/>
        <v>37100.057999999997</v>
      </c>
      <c r="I741" s="122">
        <f t="shared" si="71"/>
        <v>-0.15742562658030476</v>
      </c>
      <c r="J741" s="128">
        <f t="shared" si="72"/>
        <v>98.727885407990499</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0.10263157894736842</v>
      </c>
      <c r="F742" s="128">
        <f t="shared" si="68"/>
        <v>17.55</v>
      </c>
      <c r="G742" s="122">
        <f t="shared" si="69"/>
        <v>0.12284762049426093</v>
      </c>
      <c r="H742" s="128">
        <f t="shared" si="70"/>
        <v>18601.341</v>
      </c>
      <c r="I742" s="122">
        <f t="shared" si="71"/>
        <v>-0.45273839374546432</v>
      </c>
      <c r="J742" s="128">
        <f t="shared" si="72"/>
        <v>83.543806981725837</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0.1655497076023392</v>
      </c>
      <c r="F743" s="128">
        <f t="shared" si="68"/>
        <v>28.309000000000005</v>
      </c>
      <c r="G743" s="122">
        <f t="shared" si="69"/>
        <v>0.16399680355043655</v>
      </c>
      <c r="H743" s="128">
        <f t="shared" si="70"/>
        <v>24832.068000000003</v>
      </c>
      <c r="I743" s="122">
        <f t="shared" si="71"/>
        <v>-4.4702007420567265E-3</v>
      </c>
      <c r="J743" s="128">
        <f t="shared" si="72"/>
        <v>100.94691117039063</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0.25373099415204681</v>
      </c>
      <c r="F744" s="128">
        <f t="shared" si="68"/>
        <v>43.388000000000005</v>
      </c>
      <c r="G744" s="122">
        <f t="shared" si="69"/>
        <v>0.25529540741523465</v>
      </c>
      <c r="H744" s="128">
        <f t="shared" si="70"/>
        <v>38656.32</v>
      </c>
      <c r="I744" s="122">
        <f t="shared" si="71"/>
        <v>-0.13446629766629878</v>
      </c>
      <c r="J744" s="128">
        <f t="shared" si="72"/>
        <v>99.38721449044975</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0.1098888888888889</v>
      </c>
      <c r="F745" s="128">
        <f t="shared" si="68"/>
        <v>18.791</v>
      </c>
      <c r="G745" s="122">
        <f t="shared" si="69"/>
        <v>0.1139719518155041</v>
      </c>
      <c r="H745" s="128">
        <f t="shared" si="70"/>
        <v>17257.404999999999</v>
      </c>
      <c r="I745" s="122">
        <f t="shared" si="71"/>
        <v>-0.27884672655872489</v>
      </c>
      <c r="J745" s="128">
        <f t="shared" si="72"/>
        <v>96.41748442351431</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6.3362573099415204E-2</v>
      </c>
      <c r="F746" s="128">
        <f t="shared" si="68"/>
        <v>10.835000000000001</v>
      </c>
      <c r="G746" s="122">
        <f t="shared" si="69"/>
        <v>7.5969785626543759E-2</v>
      </c>
      <c r="H746" s="128">
        <f t="shared" si="70"/>
        <v>11503.193000000003</v>
      </c>
      <c r="I746" s="122">
        <f t="shared" si="71"/>
        <v>-0.39193590379770316</v>
      </c>
      <c r="J746" s="128">
        <f t="shared" si="72"/>
        <v>83.404964982916042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4.9520467836257312E-2</v>
      </c>
      <c r="F747" s="128">
        <f t="shared" si="68"/>
        <v>8.468</v>
      </c>
      <c r="G747" s="122">
        <f t="shared" si="69"/>
        <v>6.706923219168133E-2</v>
      </c>
      <c r="H747" s="128">
        <f t="shared" si="70"/>
        <v>10155.489000000003</v>
      </c>
      <c r="I747" s="122">
        <f t="shared" si="71"/>
        <v>-0.4451873140842027</v>
      </c>
      <c r="J747" s="128">
        <f t="shared" si="72"/>
        <v>73.834851269401284</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0.31414619883040934</v>
      </c>
      <c r="F748" s="128">
        <f t="shared" si="68"/>
        <v>53.719000000000001</v>
      </c>
      <c r="G748" s="122">
        <f t="shared" si="69"/>
        <v>0.31138658547860881</v>
      </c>
      <c r="H748" s="128">
        <f t="shared" si="70"/>
        <v>47149.533999999992</v>
      </c>
      <c r="I748" s="122">
        <f t="shared" si="71"/>
        <v>0.13710171802224605</v>
      </c>
      <c r="J748" s="128">
        <f t="shared" si="72"/>
        <v>100.88623385864838</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0.131906432748538</v>
      </c>
      <c r="F749" s="128">
        <f t="shared" si="68"/>
        <v>22.555999999999997</v>
      </c>
      <c r="G749" s="122">
        <f t="shared" si="69"/>
        <v>0.14071119681940059</v>
      </c>
      <c r="H749" s="128">
        <f t="shared" si="70"/>
        <v>21306.207999999999</v>
      </c>
      <c r="I749" s="122">
        <f t="shared" si="71"/>
        <v>-0.24793444400044787</v>
      </c>
      <c r="J749" s="128">
        <f t="shared" si="72"/>
        <v>93.742669901270688</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0.36428070175438598</v>
      </c>
      <c r="F750" s="128">
        <f t="shared" si="68"/>
        <v>62.292000000000002</v>
      </c>
      <c r="G750" s="122">
        <f t="shared" si="69"/>
        <v>0.3585599334293148</v>
      </c>
      <c r="H750" s="128">
        <f t="shared" si="70"/>
        <v>54292.427999999993</v>
      </c>
      <c r="I750" s="122">
        <f t="shared" si="71"/>
        <v>0.21798227811754026</v>
      </c>
      <c r="J750" s="128">
        <f t="shared" si="72"/>
        <v>101.59548454573743</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63.27</v>
      </c>
      <c r="G751" s="122">
        <f t="shared" si="69"/>
        <v>0.36996916482848802</v>
      </c>
      <c r="H751" s="128">
        <f t="shared" si="70"/>
        <v>56019.990999999995</v>
      </c>
      <c r="I751" s="122">
        <f t="shared" si="71"/>
        <v>0.11270697463743921</v>
      </c>
      <c r="J751" s="128">
        <f t="shared" si="72"/>
        <v>100.00833452472351</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0.20123391812865499</v>
      </c>
      <c r="F752" s="128">
        <f t="shared" si="68"/>
        <v>34.411000000000001</v>
      </c>
      <c r="G752" s="122">
        <f t="shared" si="69"/>
        <v>0.20273890158369545</v>
      </c>
      <c r="H752" s="128">
        <f t="shared" si="70"/>
        <v>30698.319</v>
      </c>
      <c r="I752" s="122">
        <f t="shared" si="71"/>
        <v>-6.3688124526050285E-2</v>
      </c>
      <c r="J752" s="128">
        <f t="shared" si="72"/>
        <v>99.257674060930441</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0.14772514619883043</v>
      </c>
      <c r="F753" s="128">
        <f t="shared" si="68"/>
        <v>25.261000000000003</v>
      </c>
      <c r="G753" s="122">
        <f t="shared" si="69"/>
        <v>0.13691805465664583</v>
      </c>
      <c r="H753" s="128">
        <f t="shared" si="70"/>
        <v>20731.858</v>
      </c>
      <c r="I753" s="122">
        <f t="shared" si="71"/>
        <v>0.50218073505148075</v>
      </c>
      <c r="J753" s="128">
        <f t="shared" si="72"/>
        <v>107.89310918073289</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6.750877192982456E-2</v>
      </c>
      <c r="F754" s="128">
        <f t="shared" si="68"/>
        <v>11.543999999999999</v>
      </c>
      <c r="G754" s="122">
        <f t="shared" si="69"/>
        <v>7.4997767768693296E-2</v>
      </c>
      <c r="H754" s="128">
        <f t="shared" si="70"/>
        <v>11356.012000000002</v>
      </c>
      <c r="I754" s="122">
        <f t="shared" si="71"/>
        <v>-0.36153889195698186</v>
      </c>
      <c r="J754" s="128">
        <f t="shared" si="72"/>
        <v>90.014375011845488</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0.29087134502923984</v>
      </c>
      <c r="F755" s="128">
        <f t="shared" si="68"/>
        <v>49.739000000000011</v>
      </c>
      <c r="G755" s="122">
        <f t="shared" si="69"/>
        <v>0.29206246285118015</v>
      </c>
      <c r="H755" s="128">
        <f t="shared" si="70"/>
        <v>44223.513999999996</v>
      </c>
      <c r="I755" s="122">
        <f t="shared" si="71"/>
        <v>-0.11669740151691041</v>
      </c>
      <c r="J755" s="128">
        <f t="shared" si="72"/>
        <v>99.592170178148763</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0.18036257309941522</v>
      </c>
      <c r="F756" s="128">
        <f t="shared" si="68"/>
        <v>30.842000000000002</v>
      </c>
      <c r="G756" s="122">
        <f t="shared" si="69"/>
        <v>0.19363898611789879</v>
      </c>
      <c r="H756" s="128">
        <f t="shared" si="70"/>
        <v>29320.428</v>
      </c>
      <c r="I756" s="122">
        <f t="shared" si="71"/>
        <v>-0.30217875621503937</v>
      </c>
      <c r="J756" s="128">
        <f t="shared" si="72"/>
        <v>93.14372932607688</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0.25900000000000001</v>
      </c>
      <c r="F757" s="128">
        <f t="shared" si="68"/>
        <v>44.289000000000001</v>
      </c>
      <c r="G757" s="122">
        <f t="shared" si="69"/>
        <v>0.26454690987861412</v>
      </c>
      <c r="H757" s="128">
        <f t="shared" si="70"/>
        <v>40057.16399999999</v>
      </c>
      <c r="I757" s="122">
        <f t="shared" si="71"/>
        <v>-0.1491361008459107</v>
      </c>
      <c r="J757" s="128">
        <f t="shared" si="72"/>
        <v>97.903241477604368</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0.2895847953216375</v>
      </c>
      <c r="F758" s="128">
        <f t="shared" si="68"/>
        <v>49.519000000000013</v>
      </c>
      <c r="G758" s="122">
        <f t="shared" si="69"/>
        <v>0.28718946228321596</v>
      </c>
      <c r="H758" s="128">
        <f t="shared" si="70"/>
        <v>43485.653999999995</v>
      </c>
      <c r="I758" s="122">
        <f t="shared" si="71"/>
        <v>-3.3007366431327463E-2</v>
      </c>
      <c r="J758" s="128">
        <f t="shared" si="72"/>
        <v>100.83406021216035</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0.19105263157894739</v>
      </c>
      <c r="F759" s="128">
        <f t="shared" si="68"/>
        <v>32.67</v>
      </c>
      <c r="G759" s="122">
        <f t="shared" si="69"/>
        <v>0.1913650886948712</v>
      </c>
      <c r="H759" s="128">
        <f t="shared" si="70"/>
        <v>28976.119000000006</v>
      </c>
      <c r="I759" s="122">
        <f t="shared" si="71"/>
        <v>-7.5379433323964615E-2</v>
      </c>
      <c r="J759" s="128">
        <f t="shared" si="72"/>
        <v>99.836721986201965</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v>
      </c>
      <c r="F760" s="128">
        <f t="shared" si="68"/>
        <v>21.204000000000001</v>
      </c>
      <c r="G760" s="122">
        <f t="shared" si="69"/>
        <v>0.1240309210265622</v>
      </c>
      <c r="H760" s="128">
        <f t="shared" si="70"/>
        <v>18780.513999999996</v>
      </c>
      <c r="I760" s="122">
        <f t="shared" si="71"/>
        <v>-0.10546290154981589</v>
      </c>
      <c r="J760" s="128">
        <f t="shared" si="72"/>
        <v>99.975069904902526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7.7567251461988312E-2</v>
      </c>
      <c r="F761" s="128">
        <f t="shared" si="68"/>
        <v>13.264000000000001</v>
      </c>
      <c r="G761" s="122">
        <f t="shared" si="69"/>
        <v>8.364583470921555E-2</v>
      </c>
      <c r="H761" s="128">
        <f t="shared" si="70"/>
        <v>12665.485000000001</v>
      </c>
      <c r="I761" s="122">
        <f t="shared" si="71"/>
        <v>-0.40670954947585553</v>
      </c>
      <c r="J761" s="128">
        <f t="shared" si="72"/>
        <v>92.732951654605785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0.3322865497076023</v>
      </c>
      <c r="F762" s="128">
        <f t="shared" si="68"/>
        <v>56.820999999999991</v>
      </c>
      <c r="G762" s="122">
        <f t="shared" si="69"/>
        <v>0.32993869949411558</v>
      </c>
      <c r="H762" s="128">
        <f t="shared" si="70"/>
        <v>49958.657999999996</v>
      </c>
      <c r="I762" s="122">
        <f t="shared" si="71"/>
        <v>-2.1987178054482304E-2</v>
      </c>
      <c r="J762" s="128">
        <f t="shared" si="72"/>
        <v>100.71160194820632</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0.13901169590643275</v>
      </c>
      <c r="F763" s="128">
        <f t="shared" si="68"/>
        <v>23.771000000000001</v>
      </c>
      <c r="G763" s="122">
        <f t="shared" si="69"/>
        <v>0.15282156018439022</v>
      </c>
      <c r="H763" s="128">
        <f t="shared" si="70"/>
        <v>23139.934999999998</v>
      </c>
      <c r="I763" s="122">
        <f t="shared" si="71"/>
        <v>-0.29680530569637165</v>
      </c>
      <c r="J763" s="128">
        <f t="shared" si="72"/>
        <v>90.963405777761423</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0.20543859649122803</v>
      </c>
      <c r="F764" s="128">
        <f t="shared" si="68"/>
        <v>35.129999999999995</v>
      </c>
      <c r="G764" s="122">
        <f t="shared" si="69"/>
        <v>0.21794608963267245</v>
      </c>
      <c r="H764" s="128">
        <f t="shared" si="70"/>
        <v>33000.960999999996</v>
      </c>
      <c r="I764" s="122">
        <f t="shared" si="71"/>
        <v>-0.25726435566895078</v>
      </c>
      <c r="J764" s="128">
        <f t="shared" si="72"/>
        <v>94.261198646635677</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0.31623976608187138</v>
      </c>
      <c r="F765" s="128">
        <f t="shared" si="68"/>
        <v>54.077000000000005</v>
      </c>
      <c r="G765" s="122">
        <f t="shared" si="69"/>
        <v>0.32769891294297898</v>
      </c>
      <c r="H765" s="128">
        <f t="shared" si="70"/>
        <v>49619.513999999996</v>
      </c>
      <c r="I765" s="122">
        <f t="shared" si="71"/>
        <v>-0.45632590277280732</v>
      </c>
      <c r="J765" s="128">
        <f t="shared" si="72"/>
        <v>96.503147734548165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0.1607076023391813</v>
      </c>
      <c r="F766" s="128">
        <f t="shared" si="68"/>
        <v>27.481000000000002</v>
      </c>
      <c r="G766" s="122">
        <f t="shared" si="69"/>
        <v>0.16783313740770583</v>
      </c>
      <c r="H766" s="128">
        <f t="shared" si="70"/>
        <v>25412.958000000002</v>
      </c>
      <c r="I766" s="122">
        <f t="shared" si="71"/>
        <v>-0.1574544248383053</v>
      </c>
      <c r="J766" s="128">
        <f t="shared" si="72"/>
        <v>95.754393215438171</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0.19432163742690059</v>
      </c>
      <c r="F767" s="128">
        <f t="shared" si="68"/>
        <v>33.228999999999999</v>
      </c>
      <c r="G767" s="122">
        <f t="shared" si="69"/>
        <v>0.19303152201191406</v>
      </c>
      <c r="H767" s="128">
        <f t="shared" si="70"/>
        <v>29228.447000000004</v>
      </c>
      <c r="I767" s="122">
        <f t="shared" si="71"/>
        <v>7.0978914690313644E-3</v>
      </c>
      <c r="J767" s="128">
        <f t="shared" si="72"/>
        <v>100.66834442454787</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8.7842105263157874E-2</v>
      </c>
      <c r="F768" s="128">
        <f t="shared" si="68"/>
        <v>15.020999999999997</v>
      </c>
      <c r="G768" s="122">
        <f t="shared" si="69"/>
        <v>8.9247599360710111E-2</v>
      </c>
      <c r="H768" s="128">
        <f t="shared" si="70"/>
        <v>13513.693000000003</v>
      </c>
      <c r="I768" s="122">
        <f t="shared" si="71"/>
        <v>-7.8943595932499278E-2</v>
      </c>
      <c r="J768" s="128">
        <f t="shared" si="72"/>
        <v>98.425174337887029</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0.30631578947368421</v>
      </c>
      <c r="F769" s="128">
        <f t="shared" si="68"/>
        <v>52.38</v>
      </c>
      <c r="G769" s="122">
        <f t="shared" si="69"/>
        <v>0.31031343037155418</v>
      </c>
      <c r="H769" s="128">
        <f t="shared" si="70"/>
        <v>46987.03899999999</v>
      </c>
      <c r="I769" s="122">
        <f t="shared" si="71"/>
        <v>-0.14045423298063237</v>
      </c>
      <c r="J769" s="128">
        <f t="shared" si="72"/>
        <v>98.711740934614596</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0.12181286549707601</v>
      </c>
      <c r="F770" s="128">
        <f t="shared" si="68"/>
        <v>20.83</v>
      </c>
      <c r="G770" s="122">
        <f t="shared" si="69"/>
        <v>0.14279175527348137</v>
      </c>
      <c r="H770" s="128">
        <f t="shared" si="70"/>
        <v>21621.242000000002</v>
      </c>
      <c r="I770" s="122">
        <f t="shared" si="71"/>
        <v>-0.60520389088533821</v>
      </c>
      <c r="J770" s="128">
        <f t="shared" si="72"/>
        <v>85.308052459873736</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0.20836842105263159</v>
      </c>
      <c r="F771" s="128">
        <f t="shared" si="68"/>
        <v>35.631</v>
      </c>
      <c r="G771" s="122">
        <f t="shared" si="69"/>
        <v>0.22564708290956159</v>
      </c>
      <c r="H771" s="128">
        <f t="shared" si="70"/>
        <v>34167.03</v>
      </c>
      <c r="I771" s="122">
        <f t="shared" si="71"/>
        <v>-0.31392366481521022</v>
      </c>
      <c r="J771" s="128">
        <f t="shared" si="72"/>
        <v>92.342616782750426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0.2297134502923977</v>
      </c>
      <c r="F772" s="128">
        <f t="shared" si="68"/>
        <v>39.281000000000006</v>
      </c>
      <c r="G772" s="122">
        <f t="shared" si="69"/>
        <v>0.23099230606664997</v>
      </c>
      <c r="H772" s="128">
        <f t="shared" si="70"/>
        <v>34976.393000000004</v>
      </c>
      <c r="I772" s="122">
        <f t="shared" si="71"/>
        <v>-0.13475259968827105</v>
      </c>
      <c r="J772" s="128">
        <f t="shared" si="72"/>
        <v>99.44636434172692</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0.12275438596491228</v>
      </c>
      <c r="F773" s="128">
        <f t="shared" si="68"/>
        <v>20.991</v>
      </c>
      <c r="G773" s="122">
        <f t="shared" si="69"/>
        <v>0.13255797857586288</v>
      </c>
      <c r="H773" s="128">
        <f t="shared" si="70"/>
        <v>20071.664000000004</v>
      </c>
      <c r="I773" s="122">
        <f t="shared" si="71"/>
        <v>-0.37370976672184675</v>
      </c>
      <c r="J773" s="128">
        <f t="shared" si="72"/>
        <v>92.604298348333671</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7.7836257309941523E-2</v>
      </c>
      <c r="F774" s="128">
        <f t="shared" si="68"/>
        <v>13.31</v>
      </c>
      <c r="G774" s="122">
        <f t="shared" si="69"/>
        <v>8.2454087360815748E-2</v>
      </c>
      <c r="H774" s="128">
        <f t="shared" si="70"/>
        <v>12485.032999999999</v>
      </c>
      <c r="I774" s="122">
        <f t="shared" si="71"/>
        <v>-0.31229710741159661</v>
      </c>
      <c r="J774" s="128">
        <f t="shared" si="72"/>
        <v>94.399513476309806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6.4438596491228087E-2</v>
      </c>
      <c r="F775" s="128">
        <f t="shared" si="68"/>
        <v>11.019000000000002</v>
      </c>
      <c r="G775" s="122">
        <f t="shared" si="69"/>
        <v>6.8561571279504394E-2</v>
      </c>
      <c r="H775" s="128">
        <f t="shared" si="70"/>
        <v>10381.455999999996</v>
      </c>
      <c r="I775" s="122">
        <f t="shared" si="71"/>
        <v>-0.22889510659367107</v>
      </c>
      <c r="J775" s="128">
        <f t="shared" si="72"/>
        <v>93.986463974887315</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0.42654970760233923</v>
      </c>
      <c r="F776" s="128">
        <f t="shared" si="68"/>
        <v>72.940000000000012</v>
      </c>
      <c r="G776" s="122">
        <f t="shared" si="69"/>
        <v>0.41867147234806956</v>
      </c>
      <c r="H776" s="128">
        <f t="shared" si="70"/>
        <v>63394.396999999997</v>
      </c>
      <c r="I776" s="122">
        <f t="shared" si="71"/>
        <v>0.35511700960887654</v>
      </c>
      <c r="J776" s="128">
        <f t="shared" si="72"/>
        <v>101.88172248997181</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0.17092982456140351</v>
      </c>
      <c r="F777" s="128">
        <f t="shared" ref="F777:F803" si="74">SUMPRODUCT($K$2:$AI$2,$K777:$AI777)</f>
        <v>29.228999999999999</v>
      </c>
      <c r="G777" s="122">
        <f t="shared" ref="G777:G803" si="75">SUMPRODUCT($K$3:$AI$3,$K777:$AI777)/$J$3</f>
        <v>0.19461741008334543</v>
      </c>
      <c r="H777" s="128">
        <f t="shared" ref="H777:H803" si="76">SUMPRODUCT($K$3:$AI$3,$K777:$AI777)</f>
        <v>29468.578999999998</v>
      </c>
      <c r="I777" s="122">
        <f t="shared" ref="I777:I803" si="77">CORREL($K$4:$AI$4,$K777:$AI777)</f>
        <v>-0.48219903101406497</v>
      </c>
      <c r="J777" s="128">
        <f t="shared" si="72"/>
        <v>87.828640042122828</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0.40190643274853799</v>
      </c>
      <c r="F778" s="128">
        <f t="shared" si="74"/>
        <v>68.725999999999999</v>
      </c>
      <c r="G778" s="122">
        <f t="shared" si="75"/>
        <v>0.39933149295328152</v>
      </c>
      <c r="H778" s="128">
        <f t="shared" si="76"/>
        <v>60465.975999999981</v>
      </c>
      <c r="I778" s="122">
        <f t="shared" si="77"/>
        <v>3.8637759492198394E-2</v>
      </c>
      <c r="J778" s="128">
        <f t="shared" ref="J778:J803" si="78">$E778/$G778*100</f>
        <v>100.64481260323682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0.46233333333333332</v>
      </c>
      <c r="F779" s="128">
        <f t="shared" si="74"/>
        <v>79.058999999999997</v>
      </c>
      <c r="G779" s="122">
        <f t="shared" si="75"/>
        <v>0.46218900659102619</v>
      </c>
      <c r="H779" s="128">
        <f t="shared" si="76"/>
        <v>69983.735000000001</v>
      </c>
      <c r="I779" s="122">
        <f t="shared" si="77"/>
        <v>3.8154468240680146E-2</v>
      </c>
      <c r="J779" s="128">
        <f t="shared" si="78"/>
        <v>100.03122677957479</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0.37280701754385959</v>
      </c>
      <c r="F780" s="128">
        <f t="shared" si="74"/>
        <v>63.749999999999993</v>
      </c>
      <c r="G780" s="122">
        <f t="shared" si="75"/>
        <v>0.38533332893051025</v>
      </c>
      <c r="H780" s="128">
        <f t="shared" si="76"/>
        <v>58346.402000000002</v>
      </c>
      <c r="I780" s="122">
        <f t="shared" si="77"/>
        <v>-0.21849914268355591</v>
      </c>
      <c r="J780" s="128">
        <f t="shared" si="78"/>
        <v>96.749227111649716</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0.15760233918128658</v>
      </c>
      <c r="F781" s="128">
        <f t="shared" si="74"/>
        <v>26.950000000000003</v>
      </c>
      <c r="G781" s="122">
        <f t="shared" si="75"/>
        <v>0.16454482954470404</v>
      </c>
      <c r="H781" s="128">
        <f t="shared" si="76"/>
        <v>24915.048999999995</v>
      </c>
      <c r="I781" s="122">
        <f t="shared" si="77"/>
        <v>-0.25150869404879345</v>
      </c>
      <c r="J781" s="128">
        <f t="shared" si="78"/>
        <v>95.780790935438475</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9.9608187134502937E-2</v>
      </c>
      <c r="F782" s="128">
        <f t="shared" si="74"/>
        <v>17.033000000000001</v>
      </c>
      <c r="G782" s="122">
        <f t="shared" si="75"/>
        <v>0.11346643067534903</v>
      </c>
      <c r="H782" s="128">
        <f t="shared" si="76"/>
        <v>17180.86</v>
      </c>
      <c r="I782" s="122">
        <f t="shared" si="77"/>
        <v>-0.30847142486374268</v>
      </c>
      <c r="J782" s="128">
        <f t="shared" si="78"/>
        <v>87.786481465608617</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0.39506432748538017</v>
      </c>
      <c r="F783" s="128">
        <f t="shared" si="74"/>
        <v>67.556000000000012</v>
      </c>
      <c r="G783" s="122">
        <f t="shared" si="75"/>
        <v>0.38789274722952355</v>
      </c>
      <c r="H783" s="128">
        <f t="shared" si="76"/>
        <v>58733.943999999996</v>
      </c>
      <c r="I783" s="122">
        <f t="shared" si="77"/>
        <v>0.3295902379484732</v>
      </c>
      <c r="J783" s="128">
        <f t="shared" si="78"/>
        <v>101.84885649630698</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0.24832748538011698</v>
      </c>
      <c r="F784" s="128">
        <f t="shared" si="74"/>
        <v>42.464000000000006</v>
      </c>
      <c r="G784" s="122">
        <f t="shared" si="75"/>
        <v>0.25843765602504326</v>
      </c>
      <c r="H784" s="128">
        <f t="shared" si="76"/>
        <v>39132.112999999998</v>
      </c>
      <c r="I784" s="122">
        <f t="shared" si="77"/>
        <v>-0.34203528361472751</v>
      </c>
      <c r="J784" s="128">
        <f t="shared" si="78"/>
        <v>96.087965352871578</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0.37516374269005842</v>
      </c>
      <c r="F785" s="128">
        <f t="shared" si="74"/>
        <v>64.152999999999992</v>
      </c>
      <c r="G785" s="122">
        <f t="shared" si="75"/>
        <v>0.37500073967427905</v>
      </c>
      <c r="H785" s="128">
        <f t="shared" si="76"/>
        <v>56781.861999999986</v>
      </c>
      <c r="I785" s="122">
        <f t="shared" si="77"/>
        <v>1.9301349687500396E-2</v>
      </c>
      <c r="J785" s="128">
        <f t="shared" si="78"/>
        <v>100.04346738513661</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0.36843859649122807</v>
      </c>
      <c r="F786" s="128">
        <f t="shared" si="74"/>
        <v>63.003</v>
      </c>
      <c r="G786" s="122">
        <f t="shared" si="75"/>
        <v>0.36859936731432186</v>
      </c>
      <c r="H786" s="128">
        <f t="shared" si="76"/>
        <v>55812.578999999991</v>
      </c>
      <c r="I786" s="122">
        <f t="shared" si="77"/>
        <v>-1.4899497747944206E-3</v>
      </c>
      <c r="J786" s="128">
        <f t="shared" si="78"/>
        <v>99.956383315504524</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0.38956725146198823</v>
      </c>
      <c r="F787" s="128">
        <f t="shared" si="74"/>
        <v>66.615999999999985</v>
      </c>
      <c r="G787" s="122">
        <f t="shared" si="75"/>
        <v>0.39329735566445206</v>
      </c>
      <c r="H787" s="128">
        <f t="shared" si="76"/>
        <v>59552.298999999999</v>
      </c>
      <c r="I787" s="122">
        <f t="shared" si="77"/>
        <v>-0.13130197678291433</v>
      </c>
      <c r="J787" s="128">
        <f t="shared" si="78"/>
        <v>99.051581672558655</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0.12125146198830408</v>
      </c>
      <c r="F788" s="128">
        <f t="shared" si="74"/>
        <v>20.733999999999998</v>
      </c>
      <c r="G788" s="122">
        <f t="shared" si="75"/>
        <v>0.12696061234463538</v>
      </c>
      <c r="H788" s="128">
        <f t="shared" si="76"/>
        <v>19224.121999999999</v>
      </c>
      <c r="I788" s="122">
        <f t="shared" si="77"/>
        <v>-0.2396991364445564</v>
      </c>
      <c r="J788" s="128">
        <f t="shared" si="78"/>
        <v>95.503211389030028</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0.10656140350877194</v>
      </c>
      <c r="F789" s="128">
        <f t="shared" si="74"/>
        <v>18.222000000000001</v>
      </c>
      <c r="G789" s="122">
        <f t="shared" si="75"/>
        <v>0.11689474170838342</v>
      </c>
      <c r="H789" s="128">
        <f t="shared" si="76"/>
        <v>17699.968000000001</v>
      </c>
      <c r="I789" s="122">
        <f t="shared" si="77"/>
        <v>-0.2576294830120669</v>
      </c>
      <c r="J789" s="128">
        <f t="shared" si="78"/>
        <v>91.160134280984167</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0.44499415204678361</v>
      </c>
      <c r="F790" s="128">
        <f t="shared" si="74"/>
        <v>76.093999999999994</v>
      </c>
      <c r="G790" s="122">
        <f t="shared" si="75"/>
        <v>0.43802681979685376</v>
      </c>
      <c r="H790" s="128">
        <f t="shared" si="76"/>
        <v>66325.145000000004</v>
      </c>
      <c r="I790" s="122">
        <f t="shared" si="77"/>
        <v>0.49391427978963653</v>
      </c>
      <c r="J790" s="128">
        <f t="shared" si="78"/>
        <v>101.59061772819325</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0.21905263157894736</v>
      </c>
      <c r="F791" s="128">
        <f t="shared" si="74"/>
        <v>37.457999999999998</v>
      </c>
      <c r="G791" s="122">
        <f t="shared" si="75"/>
        <v>0.21673351252823309</v>
      </c>
      <c r="H791" s="128">
        <f t="shared" si="76"/>
        <v>32817.354999999996</v>
      </c>
      <c r="I791" s="122">
        <f t="shared" si="77"/>
        <v>-5.6532361958495078E-2</v>
      </c>
      <c r="J791" s="128">
        <f t="shared" si="78"/>
        <v>101.07003251304394</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0.21110526315789477</v>
      </c>
      <c r="F792" s="128">
        <f t="shared" si="74"/>
        <v>36.099000000000004</v>
      </c>
      <c r="G792" s="122">
        <f t="shared" si="75"/>
        <v>0.21998376018703189</v>
      </c>
      <c r="H792" s="128">
        <f t="shared" si="76"/>
        <v>33309.500999999997</v>
      </c>
      <c r="I792" s="122">
        <f t="shared" si="77"/>
        <v>-0.24215662132757115</v>
      </c>
      <c r="J792" s="128">
        <f t="shared" si="78"/>
        <v>95.964021607054732</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0.38314619883040935</v>
      </c>
      <c r="F793" s="128">
        <f t="shared" si="74"/>
        <v>65.518000000000001</v>
      </c>
      <c r="G793" s="122">
        <f t="shared" si="75"/>
        <v>0.38266847402554516</v>
      </c>
      <c r="H793" s="128">
        <f t="shared" si="76"/>
        <v>57942.894999999997</v>
      </c>
      <c r="I793" s="122">
        <f t="shared" si="77"/>
        <v>-3.2737149872190896E-2</v>
      </c>
      <c r="J793" s="128">
        <f t="shared" si="78"/>
        <v>100.12484038725185</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0.2957836257309942</v>
      </c>
      <c r="F794" s="128">
        <f t="shared" si="74"/>
        <v>50.579000000000008</v>
      </c>
      <c r="G794" s="122">
        <f t="shared" si="75"/>
        <v>0.30634093040457544</v>
      </c>
      <c r="H794" s="128">
        <f t="shared" si="76"/>
        <v>46385.531000000003</v>
      </c>
      <c r="I794" s="122">
        <f t="shared" si="77"/>
        <v>-0.23363400233633336</v>
      </c>
      <c r="J794" s="128">
        <f t="shared" si="78"/>
        <v>96.553740089631987</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0.20079532163742689</v>
      </c>
      <c r="F795" s="128">
        <f t="shared" si="74"/>
        <v>34.335999999999999</v>
      </c>
      <c r="G795" s="122">
        <f t="shared" si="75"/>
        <v>0.2030590880872816</v>
      </c>
      <c r="H795" s="128">
        <f t="shared" si="76"/>
        <v>30746.801000000003</v>
      </c>
      <c r="I795" s="122">
        <f t="shared" si="77"/>
        <v>-7.9961038230412076E-2</v>
      </c>
      <c r="J795" s="128">
        <f t="shared" si="78"/>
        <v>98.885168612161962</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0.11536842105263159</v>
      </c>
      <c r="F796" s="128">
        <f t="shared" si="74"/>
        <v>19.728000000000002</v>
      </c>
      <c r="G796" s="122">
        <f t="shared" si="75"/>
        <v>0.12287370061683552</v>
      </c>
      <c r="H796" s="128">
        <f t="shared" si="76"/>
        <v>18605.29</v>
      </c>
      <c r="I796" s="122">
        <f t="shared" si="77"/>
        <v>-0.27998749852860777</v>
      </c>
      <c r="J796" s="128">
        <f t="shared" si="78"/>
        <v>93.891874724593762</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0.37743274853801179</v>
      </c>
      <c r="F797" s="128">
        <f t="shared" si="74"/>
        <v>64.541000000000011</v>
      </c>
      <c r="G797" s="122">
        <f t="shared" si="75"/>
        <v>0.37603564965856107</v>
      </c>
      <c r="H797" s="128">
        <f t="shared" si="76"/>
        <v>56938.565999999999</v>
      </c>
      <c r="I797" s="122">
        <f t="shared" si="77"/>
        <v>-2.6426022662311539E-2</v>
      </c>
      <c r="J797" s="128">
        <f t="shared" si="78"/>
        <v>100.37153362472928</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0.21810526315789477</v>
      </c>
      <c r="F798" s="128">
        <f t="shared" si="74"/>
        <v>37.296000000000006</v>
      </c>
      <c r="G798" s="122">
        <f t="shared" si="75"/>
        <v>0.23291065130961972</v>
      </c>
      <c r="H798" s="128">
        <f t="shared" si="76"/>
        <v>35266.864999999998</v>
      </c>
      <c r="I798" s="122">
        <f t="shared" si="77"/>
        <v>-0.38104229988317612</v>
      </c>
      <c r="J798" s="128">
        <f t="shared" si="78"/>
        <v>93.643318556503701</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0.21935087719298246</v>
      </c>
      <c r="F799" s="128">
        <f t="shared" si="74"/>
        <v>37.509</v>
      </c>
      <c r="G799" s="122">
        <f t="shared" si="75"/>
        <v>0.22642294179027592</v>
      </c>
      <c r="H799" s="128">
        <f t="shared" si="76"/>
        <v>34284.508999999998</v>
      </c>
      <c r="I799" s="122">
        <f t="shared" si="77"/>
        <v>-0.19790467851352364</v>
      </c>
      <c r="J799" s="128">
        <f t="shared" si="78"/>
        <v>96.876613058122018</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0.2519356725146199</v>
      </c>
      <c r="F800" s="128">
        <f t="shared" si="74"/>
        <v>43.081000000000003</v>
      </c>
      <c r="G800" s="122">
        <f t="shared" si="75"/>
        <v>0.25622429301668237</v>
      </c>
      <c r="H800" s="128">
        <f t="shared" si="76"/>
        <v>38796.970000000008</v>
      </c>
      <c r="I800" s="122">
        <f t="shared" si="77"/>
        <v>-0.2407450846916466</v>
      </c>
      <c r="J800" s="128">
        <f t="shared" si="78"/>
        <v>98.326224086104418</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0.38164327485380123</v>
      </c>
      <c r="F801" s="128">
        <f t="shared" si="74"/>
        <v>65.26100000000001</v>
      </c>
      <c r="G801" s="122">
        <f t="shared" si="75"/>
        <v>0.38361656474131212</v>
      </c>
      <c r="H801" s="128">
        <f t="shared" si="76"/>
        <v>58086.453000000001</v>
      </c>
      <c r="I801" s="122">
        <f t="shared" si="77"/>
        <v>-7.2963308341174565E-2</v>
      </c>
      <c r="J801" s="128">
        <f t="shared" si="78"/>
        <v>99.485608790422916</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9.0397660818713435E-2</v>
      </c>
      <c r="F802" s="128">
        <f t="shared" si="74"/>
        <v>15.457999999999998</v>
      </c>
      <c r="G802" s="122">
        <f t="shared" si="75"/>
        <v>0.10109090068551954</v>
      </c>
      <c r="H802" s="128">
        <f t="shared" si="76"/>
        <v>15306.981999999998</v>
      </c>
      <c r="I802" s="122">
        <f t="shared" si="77"/>
        <v>-0.30807877486264873</v>
      </c>
      <c r="J802" s="128">
        <f t="shared" si="78"/>
        <v>89.422153928501075</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6.7959064327485386E-2</v>
      </c>
      <c r="F803" s="128">
        <f t="shared" si="74"/>
        <v>11.621</v>
      </c>
      <c r="G803" s="122">
        <f t="shared" si="75"/>
        <v>8.5292501551995137E-2</v>
      </c>
      <c r="H803" s="128">
        <f t="shared" si="76"/>
        <v>12914.82</v>
      </c>
      <c r="I803" s="122">
        <f t="shared" si="77"/>
        <v>-0.43347823556626403</v>
      </c>
      <c r="J803" s="128">
        <f t="shared" si="78"/>
        <v>79.677654062071184</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0.5277543859649122</v>
      </c>
      <c r="F804" s="128">
        <f>SUMPRODUCT($K$2:$AI$2,$K804:$AI804)</f>
        <v>90.245999999999995</v>
      </c>
      <c r="G804" s="122">
        <f>SUMPRODUCT($K$3:$AI$3,$K804:$AI804)/$J$3</f>
        <v>0.51147432273573823</v>
      </c>
      <c r="H804" s="128">
        <f>SUMPRODUCT($K$3:$AI$3,$K804:$AI804)</f>
        <v>77446.419000000009</v>
      </c>
      <c r="I804" s="122">
        <f>CORREL($K$4:$AI$4,$K804:$AI804)</f>
        <v>0.4344801139771956</v>
      </c>
      <c r="J804" s="128">
        <f>$E804/$G804*100</f>
        <v>103.182967845208</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4EBBE-0092-4FF6-BE0D-85366375D4E4}">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6EF83-ED1A-4D74-9CBC-E512135DDBF2}">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63.573707614876355</v>
      </c>
    </row>
    <row r="17" spans="13:16" ht="21" customHeight="1">
      <c r="M17" s="139" t="s">
        <v>1706</v>
      </c>
      <c r="N17" s="3"/>
      <c r="O17" s="3"/>
      <c r="P17" s="140">
        <f t="shared" si="0"/>
        <v>46.47530345204764</v>
      </c>
    </row>
    <row r="18" spans="13:16" ht="21" customHeight="1">
      <c r="M18" s="139" t="s">
        <v>1707</v>
      </c>
      <c r="N18" s="3"/>
      <c r="O18" s="3"/>
      <c r="P18" s="140">
        <f t="shared" si="0"/>
        <v>0</v>
      </c>
    </row>
    <row r="19" spans="13:16" ht="21" customHeight="1">
      <c r="M19" s="139" t="s">
        <v>1708</v>
      </c>
      <c r="N19" s="3"/>
      <c r="O19" s="3"/>
      <c r="P19" s="140">
        <f t="shared" si="0"/>
        <v>71.321378688329503</v>
      </c>
    </row>
    <row r="20" spans="13:16" ht="21" customHeight="1" thickBot="1">
      <c r="M20" s="141" t="s">
        <v>1709</v>
      </c>
      <c r="N20" s="142"/>
      <c r="O20" s="142"/>
      <c r="P20" s="143">
        <f t="shared" si="0"/>
        <v>119.19457005455068</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0</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32.584751946569149</v>
      </c>
    </row>
    <row r="28" spans="13:16" ht="21" customHeight="1" thickBot="1">
      <c r="M28" s="146" t="s">
        <v>1717</v>
      </c>
      <c r="N28" s="147"/>
      <c r="O28" s="147"/>
      <c r="P28" s="148">
        <f t="shared" si="0"/>
        <v>0</v>
      </c>
    </row>
    <row r="29" spans="13:16" ht="21" customHeight="1" thickTop="1">
      <c r="M29" s="149" t="s">
        <v>1718</v>
      </c>
      <c r="N29" s="22"/>
      <c r="O29" s="22"/>
      <c r="P29" s="150">
        <f t="shared" si="0"/>
        <v>14.461352068030115</v>
      </c>
    </row>
    <row r="30" spans="13:16" ht="21" customHeight="1">
      <c r="M30" s="149" t="s">
        <v>1719</v>
      </c>
      <c r="N30" s="22"/>
      <c r="O30" s="22"/>
      <c r="P30" s="150">
        <f t="shared" si="0"/>
        <v>0</v>
      </c>
    </row>
    <row r="31" spans="13:16" ht="21" customHeight="1">
      <c r="M31" s="149" t="s">
        <v>1720</v>
      </c>
      <c r="N31" s="22"/>
      <c r="O31" s="22"/>
      <c r="P31" s="150">
        <f t="shared" si="0"/>
        <v>56.608866838342763</v>
      </c>
    </row>
    <row r="32" spans="13:16" ht="21" customHeight="1">
      <c r="M32" s="149" t="s">
        <v>1721</v>
      </c>
      <c r="N32" s="22"/>
      <c r="O32" s="22"/>
      <c r="P32" s="150">
        <f t="shared" si="0"/>
        <v>64.1046427184138</v>
      </c>
    </row>
    <row r="33" spans="1:16" ht="21" customHeight="1" thickBot="1">
      <c r="M33" s="151" t="s">
        <v>1722</v>
      </c>
      <c r="N33" s="152"/>
      <c r="O33" s="152"/>
      <c r="P33" s="153">
        <f t="shared" si="0"/>
        <v>0</v>
      </c>
    </row>
    <row r="34" spans="1:16" ht="21" customHeight="1" thickTop="1">
      <c r="M34" s="154" t="s">
        <v>1723</v>
      </c>
      <c r="N34" s="29"/>
      <c r="O34" s="29"/>
      <c r="P34" s="155">
        <f t="shared" si="0"/>
        <v>265.61728118333593</v>
      </c>
    </row>
    <row r="35" spans="1:16" ht="21" customHeight="1">
      <c r="M35" s="154" t="s">
        <v>1724</v>
      </c>
      <c r="N35" s="29"/>
      <c r="O35" s="29"/>
      <c r="P35" s="155">
        <f t="shared" si="0"/>
        <v>149.16130980450558</v>
      </c>
    </row>
    <row r="36" spans="1:16" ht="21" customHeight="1">
      <c r="M36" s="154" t="s">
        <v>1725</v>
      </c>
      <c r="N36" s="29"/>
      <c r="O36" s="29"/>
      <c r="P36" s="155">
        <f t="shared" si="0"/>
        <v>65.001541254238447</v>
      </c>
    </row>
    <row r="37" spans="1:16" ht="21" customHeight="1">
      <c r="M37" s="154" t="s">
        <v>1726</v>
      </c>
      <c r="N37" s="29"/>
      <c r="O37" s="29"/>
      <c r="P37" s="155">
        <f t="shared" si="0"/>
        <v>0</v>
      </c>
    </row>
    <row r="38" spans="1:16" ht="21" customHeight="1">
      <c r="M38" s="154" t="s">
        <v>1727</v>
      </c>
      <c r="N38" s="29"/>
      <c r="O38" s="29"/>
      <c r="P38" s="155">
        <f t="shared" si="0"/>
        <v>27.767251658778168</v>
      </c>
    </row>
    <row r="39" spans="1:16" ht="21" customHeight="1">
      <c r="M39" s="154" t="s">
        <v>1728</v>
      </c>
      <c r="N39" s="29"/>
      <c r="O39" s="29"/>
      <c r="P39" s="155">
        <f t="shared" si="0"/>
        <v>375.33843448956469</v>
      </c>
    </row>
    <row r="40" spans="1:16" ht="21" customHeight="1">
      <c r="M40" s="154" t="s">
        <v>1729</v>
      </c>
      <c r="N40" s="29"/>
      <c r="O40" s="29"/>
      <c r="P40" s="155">
        <f t="shared" si="0"/>
        <v>0</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2</v>
      </c>
      <c r="C49" s="158">
        <f>'Wellbeing Acorn Type'!F14</f>
        <v>1.1627906976744186E-2</v>
      </c>
      <c r="D49" s="159">
        <f>'Wellbeing Acorn Type'!K14</f>
        <v>63.573707614876355</v>
      </c>
      <c r="E49" s="158">
        <f>IF(C49&gt;0.1,0.1,C49)</f>
        <v>1.1627906976744186E-2</v>
      </c>
      <c r="F49" s="159">
        <f>IF(D49&gt;200,200,D49)</f>
        <v>63.573707614876355</v>
      </c>
      <c r="G49" s="156">
        <v>1.1000000000000001</v>
      </c>
    </row>
    <row r="50" spans="1:9" ht="14.5">
      <c r="A50" s="156">
        <v>1.2</v>
      </c>
      <c r="B50" s="157">
        <f>'Wellbeing Acorn Type'!E15</f>
        <v>3</v>
      </c>
      <c r="C50" s="158">
        <f>'Wellbeing Acorn Type'!F15</f>
        <v>1.7441860465116279E-2</v>
      </c>
      <c r="D50" s="159">
        <f>'Wellbeing Acorn Type'!K15</f>
        <v>46.47530345204764</v>
      </c>
      <c r="E50" s="158">
        <f t="shared" ref="E50:E73" si="1">IF(C50&gt;0.1,0.1,C50)</f>
        <v>1.7441860465116279E-2</v>
      </c>
      <c r="F50" s="159">
        <f t="shared" ref="F50:F73" si="2">IF(D50&gt;200,200,D50)</f>
        <v>46.47530345204764</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6</v>
      </c>
      <c r="C52" s="158">
        <f>'Wellbeing Acorn Type'!F17</f>
        <v>3.4883720930232558E-2</v>
      </c>
      <c r="D52" s="159">
        <f>'Wellbeing Acorn Type'!K17</f>
        <v>71.321378688329503</v>
      </c>
      <c r="E52" s="158">
        <f t="shared" si="1"/>
        <v>3.4883720930232558E-2</v>
      </c>
      <c r="F52" s="159">
        <f t="shared" si="2"/>
        <v>71.321378688329503</v>
      </c>
      <c r="G52" s="156">
        <v>1.4</v>
      </c>
      <c r="H52" s="38"/>
    </row>
    <row r="53" spans="1:9" ht="14.5">
      <c r="A53" s="156">
        <v>1.5</v>
      </c>
      <c r="B53" s="157">
        <f>'Wellbeing Acorn Type'!E18</f>
        <v>7</v>
      </c>
      <c r="C53" s="158">
        <f>'Wellbeing Acorn Type'!F18</f>
        <v>4.0697674418604654E-2</v>
      </c>
      <c r="D53" s="159">
        <f>'Wellbeing Acorn Type'!K18</f>
        <v>119.19457005455068</v>
      </c>
      <c r="E53" s="158">
        <f t="shared" si="1"/>
        <v>4.0697674418604654E-2</v>
      </c>
      <c r="F53" s="159">
        <f t="shared" si="2"/>
        <v>119.19457005455068</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0</v>
      </c>
      <c r="C57" s="158">
        <f>'Wellbeing Acorn Type'!F24</f>
        <v>0</v>
      </c>
      <c r="D57" s="159">
        <f>'Wellbeing Acorn Type'!K24</f>
        <v>0</v>
      </c>
      <c r="E57" s="158">
        <f t="shared" si="1"/>
        <v>0</v>
      </c>
      <c r="F57" s="159">
        <f t="shared" si="2"/>
        <v>0</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1</v>
      </c>
      <c r="C60" s="158">
        <f>'Wellbeing Acorn Type'!F27</f>
        <v>5.8139534883720929E-3</v>
      </c>
      <c r="D60" s="159">
        <f>'Wellbeing Acorn Type'!K27</f>
        <v>32.584751946569149</v>
      </c>
      <c r="E60" s="158">
        <f t="shared" si="1"/>
        <v>5.8139534883720929E-3</v>
      </c>
      <c r="F60" s="159">
        <f t="shared" si="2"/>
        <v>32.584751946569149</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v>
      </c>
      <c r="C62" s="158">
        <f>'Wellbeing Acorn Type'!F31</f>
        <v>5.8139534883720929E-3</v>
      </c>
      <c r="D62" s="159">
        <f>'Wellbeing Acorn Type'!K31</f>
        <v>14.461352068030115</v>
      </c>
      <c r="E62" s="158">
        <f t="shared" si="1"/>
        <v>5.8139534883720929E-3</v>
      </c>
      <c r="F62" s="159">
        <f t="shared" si="2"/>
        <v>14.461352068030115</v>
      </c>
      <c r="G62" s="156">
        <v>3.14</v>
      </c>
      <c r="H62" s="38"/>
      <c r="I62" s="48"/>
    </row>
    <row r="63" spans="1:9" ht="14.5">
      <c r="A63" s="156">
        <v>3.15</v>
      </c>
      <c r="B63" s="157">
        <f>'Wellbeing Acorn Type'!E32</f>
        <v>0</v>
      </c>
      <c r="C63" s="158">
        <f>'Wellbeing Acorn Type'!F32</f>
        <v>0</v>
      </c>
      <c r="D63" s="159">
        <f>'Wellbeing Acorn Type'!K32</f>
        <v>0</v>
      </c>
      <c r="E63" s="158">
        <f t="shared" si="1"/>
        <v>0</v>
      </c>
      <c r="F63" s="159">
        <f t="shared" si="2"/>
        <v>0</v>
      </c>
      <c r="G63" s="156">
        <v>3.15</v>
      </c>
      <c r="H63" s="38"/>
      <c r="I63" s="48"/>
    </row>
    <row r="64" spans="1:9" ht="14.5">
      <c r="A64" s="156">
        <v>3.16</v>
      </c>
      <c r="B64" s="157">
        <f>'Wellbeing Acorn Type'!E33</f>
        <v>6</v>
      </c>
      <c r="C64" s="158">
        <f>'Wellbeing Acorn Type'!F33</f>
        <v>3.4883720930232558E-2</v>
      </c>
      <c r="D64" s="159">
        <f>'Wellbeing Acorn Type'!K33</f>
        <v>56.608866838342763</v>
      </c>
      <c r="E64" s="158">
        <f t="shared" si="1"/>
        <v>3.4883720930232558E-2</v>
      </c>
      <c r="F64" s="159">
        <f t="shared" si="2"/>
        <v>56.608866838342763</v>
      </c>
      <c r="G64" s="156">
        <v>3.16</v>
      </c>
      <c r="H64" s="38"/>
      <c r="I64" s="48"/>
    </row>
    <row r="65" spans="1:9" ht="15" customHeight="1">
      <c r="A65" s="156">
        <v>3.17</v>
      </c>
      <c r="B65" s="157">
        <f>'Wellbeing Acorn Type'!E34</f>
        <v>8</v>
      </c>
      <c r="C65" s="158">
        <f>'Wellbeing Acorn Type'!F34</f>
        <v>4.6511627906976744E-2</v>
      </c>
      <c r="D65" s="159">
        <f>'Wellbeing Acorn Type'!K34</f>
        <v>64.1046427184138</v>
      </c>
      <c r="E65" s="158">
        <f t="shared" si="1"/>
        <v>4.6511627906976744E-2</v>
      </c>
      <c r="F65" s="159">
        <f t="shared" si="2"/>
        <v>64.1046427184138</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64</v>
      </c>
      <c r="C67" s="158">
        <f>'Wellbeing Acorn Type'!F38</f>
        <v>0.37209302325581395</v>
      </c>
      <c r="D67" s="159">
        <f>'Wellbeing Acorn Type'!K38</f>
        <v>265.61728118333593</v>
      </c>
      <c r="E67" s="158">
        <f t="shared" si="1"/>
        <v>0.1</v>
      </c>
      <c r="F67" s="159">
        <f t="shared" si="2"/>
        <v>200</v>
      </c>
      <c r="G67" s="156">
        <v>4.1900000000000004</v>
      </c>
      <c r="H67" s="38"/>
      <c r="I67" s="48"/>
    </row>
    <row r="68" spans="1:9" ht="15" customHeight="1">
      <c r="A68" s="160">
        <v>4.2</v>
      </c>
      <c r="B68" s="157">
        <f>'Wellbeing Acorn Type'!E39</f>
        <v>19</v>
      </c>
      <c r="C68" s="158">
        <f>'Wellbeing Acorn Type'!F39</f>
        <v>0.11046511627906977</v>
      </c>
      <c r="D68" s="159">
        <f>'Wellbeing Acorn Type'!K39</f>
        <v>149.16130980450558</v>
      </c>
      <c r="E68" s="158">
        <f t="shared" si="1"/>
        <v>0.1</v>
      </c>
      <c r="F68" s="159">
        <f t="shared" si="2"/>
        <v>149.16130980450558</v>
      </c>
      <c r="G68" s="160">
        <v>4.2</v>
      </c>
      <c r="H68" s="38"/>
      <c r="I68" s="48"/>
    </row>
    <row r="69" spans="1:9" ht="15" customHeight="1">
      <c r="A69" s="156">
        <v>4.21</v>
      </c>
      <c r="B69" s="157">
        <f>'Wellbeing Acorn Type'!E40</f>
        <v>2</v>
      </c>
      <c r="C69" s="158">
        <f>'Wellbeing Acorn Type'!F40</f>
        <v>1.1627906976744186E-2</v>
      </c>
      <c r="D69" s="159">
        <f>'Wellbeing Acorn Type'!K40</f>
        <v>65.001541254238447</v>
      </c>
      <c r="E69" s="158">
        <f t="shared" si="1"/>
        <v>1.1627906976744186E-2</v>
      </c>
      <c r="F69" s="159">
        <f t="shared" si="2"/>
        <v>65.001541254238447</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2</v>
      </c>
      <c r="C71" s="158">
        <f>'Wellbeing Acorn Type'!F42</f>
        <v>1.1627906976744186E-2</v>
      </c>
      <c r="D71" s="159">
        <f>'Wellbeing Acorn Type'!K42</f>
        <v>27.767251658778168</v>
      </c>
      <c r="E71" s="158">
        <f t="shared" si="1"/>
        <v>1.1627906976744186E-2</v>
      </c>
      <c r="F71" s="159">
        <f t="shared" si="2"/>
        <v>27.767251658778168</v>
      </c>
      <c r="G71" s="156">
        <v>4.2300000000000004</v>
      </c>
      <c r="H71" s="38"/>
      <c r="I71" s="48"/>
    </row>
    <row r="72" spans="1:9" ht="15" customHeight="1">
      <c r="A72" s="156">
        <v>4.24</v>
      </c>
      <c r="B72" s="157">
        <f>'Wellbeing Acorn Type'!E43</f>
        <v>50</v>
      </c>
      <c r="C72" s="158">
        <f>'Wellbeing Acorn Type'!F43</f>
        <v>0.29069767441860467</v>
      </c>
      <c r="D72" s="159">
        <f>'Wellbeing Acorn Type'!K43</f>
        <v>375.33843448956469</v>
      </c>
      <c r="E72" s="158">
        <f t="shared" si="1"/>
        <v>0.1</v>
      </c>
      <c r="F72" s="159">
        <f t="shared" si="2"/>
        <v>200</v>
      </c>
      <c r="G72" s="156">
        <v>4.24</v>
      </c>
      <c r="H72" s="38"/>
      <c r="I72" s="48"/>
    </row>
    <row r="73" spans="1:9" ht="15" customHeight="1">
      <c r="A73" s="156">
        <v>4.25</v>
      </c>
      <c r="B73" s="157">
        <f>'Wellbeing Acorn Type'!E44</f>
        <v>0</v>
      </c>
      <c r="C73" s="158">
        <f>'Wellbeing Acorn Type'!F44</f>
        <v>0</v>
      </c>
      <c r="D73" s="159">
        <f>'Wellbeing Acorn Type'!K44</f>
        <v>0</v>
      </c>
      <c r="E73" s="158">
        <f t="shared" si="1"/>
        <v>0</v>
      </c>
      <c r="F73" s="159">
        <f t="shared" si="2"/>
        <v>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F7D6B-5C7C-48D5-92F0-91ADA71A30D6}">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92.795418833772956</v>
      </c>
      <c r="B19" s="40" t="str">
        <f>'Features Data'!AD18</f>
        <v>Asthma</v>
      </c>
      <c r="C19" s="173"/>
      <c r="D19" s="173"/>
      <c r="E19" s="173"/>
      <c r="F19" s="173"/>
      <c r="G19" s="173"/>
      <c r="H19" s="173"/>
      <c r="K19" s="174">
        <f>'Features Data'!AE18</f>
        <v>92.795418833772956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93.379420850000173</v>
      </c>
      <c r="B20" s="40" t="str">
        <f>'Features Data'!AD19</f>
        <v>Congestive heart failure</v>
      </c>
      <c r="C20" s="173"/>
      <c r="D20" s="173"/>
      <c r="E20" s="173"/>
      <c r="F20" s="173"/>
      <c r="G20" s="173"/>
      <c r="H20" s="173"/>
      <c r="K20" s="174">
        <f>'Features Data'!AE19</f>
        <v>93.379420850000173</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104.54819433012017</v>
      </c>
      <c r="B21" s="40" t="str">
        <f>'Features Data'!AD20</f>
        <v>Coronary heart disease</v>
      </c>
      <c r="C21" s="173"/>
      <c r="D21" s="173"/>
      <c r="E21" s="173"/>
      <c r="F21" s="173"/>
      <c r="G21" s="173"/>
      <c r="H21" s="173"/>
      <c r="K21" s="174">
        <f>'Features Data'!AE20</f>
        <v>104.54819433012017</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88.560493395001302</v>
      </c>
      <c r="B22" s="40" t="str">
        <f>'Features Data'!AD21</f>
        <v>Angina</v>
      </c>
      <c r="C22" s="173"/>
      <c r="D22" s="173"/>
      <c r="E22" s="173"/>
      <c r="F22" s="173"/>
      <c r="G22" s="173"/>
      <c r="H22" s="173"/>
      <c r="K22" s="174">
        <f>'Features Data'!AE21</f>
        <v>88.560493395001302</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94.566085234966067</v>
      </c>
      <c r="B23" s="40" t="str">
        <f>'Features Data'!AD22</f>
        <v>Heart attack or myocardial infarction</v>
      </c>
      <c r="C23" s="173"/>
      <c r="D23" s="173"/>
      <c r="E23" s="173"/>
      <c r="F23" s="173"/>
      <c r="G23" s="173"/>
      <c r="H23" s="173"/>
      <c r="K23" s="174">
        <f>'Features Data'!AE22</f>
        <v>94.566085234966067</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93.080302801310566</v>
      </c>
      <c r="B24" s="40" t="str">
        <f>'Features Data'!AD23</f>
        <v>Stroke</v>
      </c>
      <c r="C24" s="173"/>
      <c r="D24" s="173"/>
      <c r="E24" s="173"/>
      <c r="F24" s="173"/>
      <c r="G24" s="173"/>
      <c r="H24" s="173"/>
      <c r="K24" s="174">
        <f>'Features Data'!AE23</f>
        <v>93.080302801310566</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87.622165683801143</v>
      </c>
      <c r="B25" s="40" t="str">
        <f>'Features Data'!AD24</f>
        <v>Emphysema</v>
      </c>
      <c r="C25" s="173"/>
      <c r="D25" s="173"/>
      <c r="E25" s="173"/>
      <c r="F25" s="173"/>
      <c r="G25" s="173"/>
      <c r="H25" s="173"/>
      <c r="K25" s="174">
        <f>'Features Data'!AE24</f>
        <v>87.622165683801143</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99.694741926973009</v>
      </c>
      <c r="B26" s="40" t="str">
        <f>'Features Data'!AD25</f>
        <v>Hypothyroidism or an under-active thyroid</v>
      </c>
      <c r="C26" s="173"/>
      <c r="D26" s="173"/>
      <c r="E26" s="173"/>
      <c r="F26" s="173"/>
      <c r="G26" s="173"/>
      <c r="H26" s="173"/>
      <c r="K26" s="174">
        <f>'Features Data'!AE25</f>
        <v>99.694741926973009</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86.236689452883553</v>
      </c>
      <c r="B27" s="40" t="str">
        <f>'Features Data'!AD26</f>
        <v>Chronic bronchitis</v>
      </c>
      <c r="C27" s="173"/>
      <c r="D27" s="173"/>
      <c r="E27" s="173"/>
      <c r="F27" s="173"/>
      <c r="G27" s="173"/>
      <c r="H27" s="173"/>
      <c r="K27" s="174">
        <f>'Features Data'!AE26</f>
        <v>86.236689452883553</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91.407219874347277</v>
      </c>
      <c r="B28" s="40" t="str">
        <f>'Features Data'!AD27</f>
        <v>Any kind of liver condition</v>
      </c>
      <c r="C28" s="173"/>
      <c r="D28" s="173"/>
      <c r="E28" s="173"/>
      <c r="F28" s="173"/>
      <c r="G28" s="173"/>
      <c r="H28" s="173"/>
      <c r="K28" s="174">
        <f>'Features Data'!AE27</f>
        <v>91.407219874347277</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91.020033198869399</v>
      </c>
      <c r="B29" s="40" t="str">
        <f>'Features Data'!AD28</f>
        <v>Epilepsy</v>
      </c>
      <c r="C29" s="173"/>
      <c r="D29" s="173"/>
      <c r="E29" s="173"/>
      <c r="F29" s="173"/>
      <c r="G29" s="173"/>
      <c r="H29" s="173"/>
      <c r="K29" s="174">
        <f>'Features Data'!AE28</f>
        <v>91.020033198869399</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102.53594405369195</v>
      </c>
      <c r="B30" s="40" t="str">
        <f>'Features Data'!AD29</f>
        <v>High blood pressure/hypertension</v>
      </c>
      <c r="C30" s="173"/>
      <c r="D30" s="173"/>
      <c r="E30" s="173"/>
      <c r="F30" s="173"/>
      <c r="G30" s="173"/>
      <c r="H30" s="173"/>
      <c r="K30" s="174">
        <f>'Features Data'!AE29</f>
        <v>102.53594405369195</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100.00181050399762</v>
      </c>
      <c r="B31" s="40" t="str">
        <f>'Features Data'!AD30</f>
        <v>Multiple Sclerosis</v>
      </c>
      <c r="C31" s="173"/>
      <c r="D31" s="173"/>
      <c r="E31" s="173"/>
      <c r="F31" s="173"/>
      <c r="G31" s="173"/>
      <c r="H31" s="173"/>
      <c r="K31" s="174">
        <f>'Features Data'!AE30</f>
        <v>100.00181050399762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78.236931524843286</v>
      </c>
      <c r="B32" s="40" t="str">
        <f>'Features Data'!AD31</f>
        <v>COPD (Chronic Obstructive Pulmonary Disease)</v>
      </c>
      <c r="C32" s="173"/>
      <c r="D32" s="173"/>
      <c r="E32" s="173"/>
      <c r="F32" s="173"/>
      <c r="G32" s="173"/>
      <c r="H32" s="173"/>
      <c r="K32" s="174">
        <f>'Features Data'!AE31</f>
        <v>78.236931524843286</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101.55506399134393</v>
      </c>
      <c r="B33" s="40" t="str">
        <f>'Features Data'!AD32</f>
        <v>Osteoarthritis</v>
      </c>
      <c r="C33" s="173"/>
      <c r="D33" s="173"/>
      <c r="E33" s="173"/>
      <c r="F33" s="173"/>
      <c r="G33" s="173"/>
      <c r="H33" s="173"/>
      <c r="K33" s="174">
        <f>'Features Data'!AE32</f>
        <v>101.55506399134393</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91.979291713666498</v>
      </c>
      <c r="B34" s="40" t="str">
        <f>'Features Data'!AD33</f>
        <v>Rheumatoid arthritis</v>
      </c>
      <c r="C34" s="173"/>
      <c r="D34" s="173"/>
      <c r="E34" s="173"/>
      <c r="F34" s="173"/>
      <c r="G34" s="173"/>
      <c r="H34" s="173"/>
      <c r="K34" s="174">
        <f>'Features Data'!AE33</f>
        <v>91.979291713666498</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102.28560736507872</v>
      </c>
      <c r="B35" s="40" t="str">
        <f>'Features Data'!AD34</f>
        <v>Other arthritis</v>
      </c>
      <c r="C35" s="173"/>
      <c r="D35" s="173"/>
      <c r="E35" s="173"/>
      <c r="F35" s="173"/>
      <c r="G35" s="173"/>
      <c r="H35" s="173"/>
      <c r="K35" s="174">
        <f>'Features Data'!AE34</f>
        <v>102.28560736507872</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107.10185739943043</v>
      </c>
      <c r="B36" s="40" t="str">
        <f>'Features Data'!AD35</f>
        <v>Bowel/colorectal cancer</v>
      </c>
      <c r="C36" s="173"/>
      <c r="D36" s="173"/>
      <c r="E36" s="173"/>
      <c r="F36" s="173"/>
      <c r="G36" s="173"/>
      <c r="H36" s="173"/>
      <c r="K36" s="174">
        <f>'Features Data'!AE35</f>
        <v>107.10185739943043</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98.71820548917502</v>
      </c>
      <c r="B37" s="40" t="str">
        <f>'Features Data'!AD36</f>
        <v>Lung cancer</v>
      </c>
      <c r="C37" s="173"/>
      <c r="D37" s="173"/>
      <c r="E37" s="173"/>
      <c r="F37" s="173"/>
      <c r="G37" s="173"/>
      <c r="H37" s="173"/>
      <c r="K37" s="174">
        <f>'Features Data'!AE36</f>
        <v>98.71820548917502</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113.92829098417334</v>
      </c>
      <c r="B38" s="40" t="str">
        <f>'Features Data'!AD37</f>
        <v>Breast cancer</v>
      </c>
      <c r="C38" s="173"/>
      <c r="D38" s="173"/>
      <c r="E38" s="173"/>
      <c r="F38" s="173"/>
      <c r="G38" s="173"/>
      <c r="H38" s="173"/>
      <c r="K38" s="174">
        <f>'Features Data'!AE37</f>
        <v>113.92829098417334</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122.065663201704</v>
      </c>
      <c r="B39" s="40" t="str">
        <f>'Features Data'!AD38</f>
        <v>Prostate cancer</v>
      </c>
      <c r="C39" s="173"/>
      <c r="D39" s="173"/>
      <c r="E39" s="173"/>
      <c r="F39" s="173"/>
      <c r="G39" s="173"/>
      <c r="H39" s="173"/>
      <c r="K39" s="174">
        <f>'Features Data'!AE38</f>
        <v>122.065663201704</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63.772803753472019</v>
      </c>
      <c r="B40" s="40" t="str">
        <f>'Features Data'!AD39</f>
        <v>Liver cancer</v>
      </c>
      <c r="C40" s="173"/>
      <c r="D40" s="173"/>
      <c r="E40" s="173"/>
      <c r="F40" s="173"/>
      <c r="G40" s="173"/>
      <c r="H40" s="173"/>
      <c r="K40" s="174">
        <f>'Features Data'!AE39</f>
        <v>63.772803753472019</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107.76008084603671</v>
      </c>
      <c r="B41" s="40" t="str">
        <f>'Features Data'!AD40</f>
        <v>Skin cancer or melanoma</v>
      </c>
      <c r="C41" s="173"/>
      <c r="D41" s="173"/>
      <c r="E41" s="173"/>
      <c r="F41" s="173"/>
      <c r="G41" s="173"/>
      <c r="H41" s="173"/>
      <c r="K41" s="174">
        <f>'Features Data'!AE40</f>
        <v>107.76008084603671</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111.30608112628381</v>
      </c>
      <c r="B42" s="40" t="str">
        <f>'Features Data'!AD41</f>
        <v>Other cancer</v>
      </c>
      <c r="C42" s="173"/>
      <c r="D42" s="173"/>
      <c r="E42" s="173"/>
      <c r="F42" s="173"/>
      <c r="G42" s="173"/>
      <c r="H42" s="173"/>
      <c r="K42" s="174">
        <f>'Features Data'!AE41</f>
        <v>111.30608112628381</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100.401868816468</v>
      </c>
      <c r="B43" s="40" t="str">
        <f>'Features Data'!AD42</f>
        <v>Type 1 diabetes</v>
      </c>
      <c r="C43" s="173"/>
      <c r="D43" s="173"/>
      <c r="E43" s="173"/>
      <c r="F43" s="173"/>
      <c r="G43" s="173"/>
      <c r="H43" s="173"/>
      <c r="K43" s="174">
        <f>'Features Data'!AE42</f>
        <v>100.401868816468</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88.632279080171713</v>
      </c>
      <c r="B44" s="40" t="str">
        <f>'Features Data'!AD43</f>
        <v>Type 2 diabetes</v>
      </c>
      <c r="C44" s="173"/>
      <c r="D44" s="173"/>
      <c r="E44" s="173"/>
      <c r="F44" s="173"/>
      <c r="G44" s="173"/>
      <c r="H44" s="173"/>
      <c r="K44" s="174">
        <f>'Features Data'!AE43</f>
        <v>88.632279080171713</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95.752969000973835</v>
      </c>
      <c r="B45" s="40" t="str">
        <f>'Features Data'!AD44</f>
        <v>Gestational diabetes/during pregnancy</v>
      </c>
      <c r="C45" s="173"/>
      <c r="D45" s="173"/>
      <c r="E45" s="173"/>
      <c r="F45" s="173"/>
      <c r="G45" s="173"/>
      <c r="H45" s="173"/>
      <c r="K45" s="174">
        <f>'Features Data'!AE44</f>
        <v>95.752969000973835</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85.807402894570728</v>
      </c>
      <c r="B47" s="40" t="str">
        <f>'Features Data'!AD46</f>
        <v>Anxiety</v>
      </c>
      <c r="C47" s="173"/>
      <c r="D47" s="173"/>
      <c r="E47" s="173"/>
      <c r="F47" s="173"/>
      <c r="G47" s="173"/>
      <c r="H47" s="173"/>
      <c r="K47" s="174">
        <f>'Features Data'!AE46</f>
        <v>85.807402894570728</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90.166686402194784</v>
      </c>
      <c r="B48" s="40" t="str">
        <f>'Features Data'!AD47</f>
        <v>Depression</v>
      </c>
      <c r="C48" s="173"/>
      <c r="D48" s="173"/>
      <c r="E48" s="173"/>
      <c r="F48" s="173"/>
      <c r="G48" s="173"/>
      <c r="H48" s="173"/>
      <c r="K48" s="174">
        <f>'Features Data'!AE47</f>
        <v>90.166686402194784</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77.925614614448662</v>
      </c>
      <c r="B49" s="40" t="str">
        <f>'Features Data'!AD48</f>
        <v>Psychosis or schizophrenia</v>
      </c>
      <c r="C49" s="173"/>
      <c r="D49" s="173"/>
      <c r="E49" s="173"/>
      <c r="F49" s="173"/>
      <c r="G49" s="173"/>
      <c r="H49" s="173"/>
      <c r="K49" s="174">
        <f>'Features Data'!AE48</f>
        <v>77.925614614448662</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77.372080805587245</v>
      </c>
      <c r="B50" s="40" t="str">
        <f>'Features Data'!AD49</f>
        <v>Bipolar disorder or manic depression</v>
      </c>
      <c r="C50" s="173"/>
      <c r="D50" s="173"/>
      <c r="E50" s="173"/>
      <c r="F50" s="173"/>
      <c r="G50" s="173"/>
      <c r="H50" s="173"/>
      <c r="K50" s="174">
        <f>'Features Data'!AE49</f>
        <v>77.372080805587245</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97.952136295548414</v>
      </c>
      <c r="B51" s="40" t="str">
        <f>'Features Data'!AD50</f>
        <v>An eating disorder</v>
      </c>
      <c r="C51" s="173"/>
      <c r="D51" s="173"/>
      <c r="E51" s="173"/>
      <c r="F51" s="173"/>
      <c r="G51" s="173"/>
      <c r="H51" s="173"/>
      <c r="K51" s="174">
        <f>'Features Data'!AE50</f>
        <v>97.952136295548414</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84.846041673906669</v>
      </c>
      <c r="B52" s="40" t="str">
        <f>'Features Data'!AD51</f>
        <v>Post-traumatic stress disorder</v>
      </c>
      <c r="C52" s="173"/>
      <c r="D52" s="173"/>
      <c r="E52" s="173"/>
      <c r="F52" s="173"/>
      <c r="G52" s="173"/>
      <c r="H52" s="173"/>
      <c r="K52" s="174">
        <f>'Features Data'!AE51</f>
        <v>84.846041673906669</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92.411076761994607</v>
      </c>
      <c r="B53" s="40" t="str">
        <f>'Features Data'!AD52</f>
        <v>Other emotional, nervous or psychiatric problem</v>
      </c>
      <c r="C53" s="173"/>
      <c r="D53" s="173"/>
      <c r="E53" s="173"/>
      <c r="F53" s="173"/>
      <c r="G53" s="173"/>
      <c r="H53" s="173"/>
      <c r="K53" s="174">
        <f>'Features Data'!AE52</f>
        <v>92.411076761994607</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6A26A82-0083-45A0-8B84-17F221722003}">
          <x14:formula1>
            <xm:f>'Features Data'!$R$2:$R$17</xm:f>
          </x14:formula1>
          <xm:sqref>B14:O14</xm:sqref>
        </x14:dataValidation>
        <x14:dataValidation type="list" allowBlank="1" showInputMessage="1" showErrorMessage="1" xr:uid="{96E5AAB1-7B83-48C5-91F5-5C6AA680785A}">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BC0EA-7204-4074-8ECA-778F5A7153DF}">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18</v>
      </c>
      <c r="F13" s="189">
        <f>IF($E$19&lt;&gt;0,E13/$E$19,0)</f>
        <v>0.10465116279069768</v>
      </c>
      <c r="G13" s="188">
        <f>SUM('Wellbeing Acorn Type'!$G$14:$G$18)</f>
        <v>29475</v>
      </c>
      <c r="H13" s="189">
        <f>IF($G$19=0,0,G13/$G$19)</f>
        <v>0.19413415180335644</v>
      </c>
      <c r="I13" s="189">
        <f>IF(G13&gt;0,E13/G13,0)</f>
        <v>6.1068702290076337E-4</v>
      </c>
      <c r="J13" s="190">
        <f>IF(AND((SQRT((H13*(1-H13))/$E$19))&gt;0, $E$19&gt;0),(F13-H13)/(SQRT((H13*(1-H13))/$E$19)),0)</f>
        <v>-2.9670328795808953</v>
      </c>
      <c r="K13" s="191">
        <f>IF(AND(I13&gt;0,$I$19&gt;0),F13/H13*100,0)</f>
        <v>53.90662169359134</v>
      </c>
      <c r="L13" s="161"/>
      <c r="M13" s="161"/>
      <c r="N13" s="161"/>
    </row>
    <row r="14" spans="1:17" ht="18.75" customHeight="1">
      <c r="B14" s="186" t="s">
        <v>1746</v>
      </c>
      <c r="C14" s="192"/>
      <c r="D14" s="176"/>
      <c r="E14" s="188">
        <f>SUM('Wellbeing Acorn Type'!$E$21:$E$28)</f>
        <v>1</v>
      </c>
      <c r="F14" s="189">
        <f>IF($E$19&lt;&gt;0,E14/$E$19,0)</f>
        <v>5.8139534883720929E-3</v>
      </c>
      <c r="G14" s="188">
        <f>SUM('Wellbeing Acorn Type'!$G$21:$G$28)</f>
        <v>26194</v>
      </c>
      <c r="H14" s="189">
        <f>IF($G$19=0,0,G14/$G$19)</f>
        <v>0.17252417208946966</v>
      </c>
      <c r="I14" s="189">
        <f t="shared" ref="I14:I19" si="0">IF(G14&gt;0,E14/G14,0)</f>
        <v>3.8176681682828127E-5</v>
      </c>
      <c r="J14" s="190">
        <f>IF(AND((SQRT((H14*(1-H14))/$E$19))&gt;0, $E$19&gt;0),(F14-H14)/(SQRT((H14*(1-H14))/$E$19)),0)</f>
        <v>-5.7866046327321481</v>
      </c>
      <c r="K14" s="191">
        <f>IF(AND(I14&gt;0,$I$19&gt;0),F14/H14*100,0)</f>
        <v>3.3699355968258309</v>
      </c>
      <c r="L14" s="161"/>
      <c r="M14" s="161"/>
      <c r="N14" s="161"/>
      <c r="Q14" s="176"/>
    </row>
    <row r="15" spans="1:17" ht="18.75" customHeight="1">
      <c r="B15" s="186" t="s">
        <v>1747</v>
      </c>
      <c r="C15" s="192"/>
      <c r="D15" s="176"/>
      <c r="E15" s="188">
        <f>SUM('Wellbeing Acorn Type'!$E$31:$E$35)</f>
        <v>15</v>
      </c>
      <c r="F15" s="189">
        <f>IF($E$19&lt;&gt;0,E15/$E$19,0)</f>
        <v>8.7209302325581398E-2</v>
      </c>
      <c r="G15" s="188">
        <f>SUM('Wellbeing Acorn Type'!$G$31:$G$35)</f>
        <v>33249</v>
      </c>
      <c r="H15" s="189">
        <f>IF($G$19=0,0,G15/$G$19)</f>
        <v>0.2189912269146666</v>
      </c>
      <c r="I15" s="189">
        <f t="shared" si="0"/>
        <v>4.5114138771090858E-4</v>
      </c>
      <c r="J15" s="190">
        <f>IF(AND((SQRT((H15*(1-H15))/$E$19))&gt;0, $E$19&gt;0),(F15-H15)/(SQRT((H15*(1-H15))/$E$19)),0)</f>
        <v>-4.1790614266914616</v>
      </c>
      <c r="K15" s="191">
        <f>IF(AND(I15&gt;0,$I$19&gt;0),F15/H15*100,0)</f>
        <v>39.823194542658044</v>
      </c>
      <c r="L15" s="161"/>
      <c r="M15" s="161"/>
      <c r="N15" s="161"/>
      <c r="Q15" s="176"/>
    </row>
    <row r="16" spans="1:17" ht="18.75" customHeight="1">
      <c r="B16" s="186" t="s">
        <v>1748</v>
      </c>
      <c r="C16" s="192"/>
      <c r="D16" s="176"/>
      <c r="E16" s="188">
        <f>SUM('Wellbeing Acorn Type'!$E$38:$E$44)</f>
        <v>137</v>
      </c>
      <c r="F16" s="189">
        <f>IF($E$19&lt;&gt;0,E16/$E$19,0)</f>
        <v>0.79651162790697672</v>
      </c>
      <c r="G16" s="188">
        <f>SUM('Wellbeing Acorn Type'!$G$38:$G$44)</f>
        <v>62500</v>
      </c>
      <c r="H16" s="189">
        <f>IF($G$19=0,0,G16/$G$19)</f>
        <v>0.41165002502832154</v>
      </c>
      <c r="I16" s="189">
        <f t="shared" si="0"/>
        <v>2.1919999999999999E-3</v>
      </c>
      <c r="J16" s="190">
        <f>IF(AND((SQRT((H16*(1-H16))/$E$19))&gt;0, $E$19&gt;0),(F16-H16)/(SQRT((H16*(1-H16))/$E$19)),0)</f>
        <v>10.256209064440391</v>
      </c>
      <c r="K16" s="191">
        <f>IF(AND(I16&gt;0,$I$19&gt;0),F16/H16*100,0)</f>
        <v>193.49242790697673</v>
      </c>
      <c r="L16" s="161"/>
      <c r="M16" s="161"/>
      <c r="N16" s="161"/>
      <c r="Q16" s="176"/>
    </row>
    <row r="17" spans="1:17" ht="18.75" customHeight="1">
      <c r="B17" s="193" t="s">
        <v>1749</v>
      </c>
      <c r="C17" s="192"/>
      <c r="D17" s="176"/>
      <c r="E17" s="188">
        <f>SUM('Wellbeing Acorn Type'!$E$47:$E$48)</f>
        <v>1</v>
      </c>
      <c r="F17" s="189">
        <f>IF($E$19&lt;&gt;0,E17/$E$19,0)</f>
        <v>5.8139534883720929E-3</v>
      </c>
      <c r="G17" s="188">
        <f>SUM('Wellbeing Acorn Type'!$G$47:$G$48)</f>
        <v>410</v>
      </c>
      <c r="H17" s="189">
        <f>IF($G$19=0,0,G17/$G$19)</f>
        <v>2.700424164185789E-3</v>
      </c>
      <c r="I17" s="189">
        <f t="shared" si="0"/>
        <v>2.4390243902439024E-3</v>
      </c>
      <c r="J17" s="190">
        <f>IF(AND((SQRT((H17*(1-H17))/$E$19))&gt;0, $E$19&gt;0),(F17-H17)/(SQRT((H17*(1-H17))/$E$19)),0)</f>
        <v>0.78684352245760403</v>
      </c>
      <c r="K17" s="191">
        <f>IF(AND(I17&gt;0,$I$19&gt;0),F17/H17*100,0)</f>
        <v>215.29778786159955</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172</v>
      </c>
      <c r="F19" s="198"/>
      <c r="G19" s="197">
        <f>SUM(G13:G18)</f>
        <v>151828</v>
      </c>
      <c r="H19" s="199"/>
      <c r="I19" s="200">
        <f t="shared" si="0"/>
        <v>1.1328608688779408E-3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0.10465116279069768</v>
      </c>
      <c r="C24" s="38">
        <f>IF($A$23,D24,"")</f>
        <v>0.19413415180335644</v>
      </c>
      <c r="D24" s="39">
        <f>H13</f>
        <v>0.19413415180335644</v>
      </c>
    </row>
    <row r="25" spans="1:17" ht="15" customHeight="1">
      <c r="A25" s="38" t="s">
        <v>1752</v>
      </c>
      <c r="B25" s="39">
        <f>F14</f>
        <v>5.8139534883720929E-3</v>
      </c>
      <c r="C25" s="38">
        <f>IF($A$23,D25,"")</f>
        <v>0.17252417208946966</v>
      </c>
      <c r="D25" s="39">
        <f>H14</f>
        <v>0.17252417208946966</v>
      </c>
    </row>
    <row r="26" spans="1:17" ht="15" customHeight="1">
      <c r="A26" s="38" t="s">
        <v>1753</v>
      </c>
      <c r="B26" s="39">
        <f>F15</f>
        <v>8.7209302325581398E-2</v>
      </c>
      <c r="C26" s="38">
        <f>IF($A$23,D26,"")</f>
        <v>0.2189912269146666</v>
      </c>
      <c r="D26" s="39">
        <f>H15</f>
        <v>0.2189912269146666</v>
      </c>
    </row>
    <row r="27" spans="1:17" ht="15" customHeight="1">
      <c r="A27" s="38" t="s">
        <v>1754</v>
      </c>
      <c r="B27" s="39">
        <f>F16</f>
        <v>0.79651162790697672</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FB974-2DE3-4B7E-AD30-5B7FB9FAFAD0}">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2</v>
      </c>
      <c r="F14" s="207">
        <f>IF($E$51=0,0,E14/$E$51)</f>
        <v>1.1627906976744186E-2</v>
      </c>
      <c r="G14" s="206">
        <f>'Input Sheet'!C8</f>
        <v>2777</v>
      </c>
      <c r="H14" s="207">
        <f>IF($G$51=0,0,G14/$G$51)</f>
        <v>1.8290433912058382E-2</v>
      </c>
      <c r="I14" s="207">
        <f>IF(G14&gt;0,E14/G14,0)</f>
        <v>7.2020165646380992E-4</v>
      </c>
      <c r="J14" s="190">
        <f>IF(AND((SQRT((H14*(1-H14))/$E$51))&gt;0, $E$51&gt;0),(F14-H14)/(SQRT((H14*(1-H14))/$E$51)),0)</f>
        <v>-0.65207820633654001</v>
      </c>
      <c r="K14" s="208">
        <f>IF(AND(I14&gt;0,$I$51&gt;0),F14/H14*100,0)</f>
        <v>63.573707614876355</v>
      </c>
      <c r="P14" s="1">
        <f ca="1">IF(K14="",0,IF($P$11=2,K14+RAND()/1000,F14+RAND()/1000))</f>
        <v>63.574559130395187</v>
      </c>
      <c r="Q14" s="176">
        <f ca="1">RANK(P14,$P$14:$P$48)+COUNTIF($P14:P$14,P14)-1</f>
        <v>9</v>
      </c>
      <c r="R14" s="40">
        <v>1</v>
      </c>
    </row>
    <row r="15" spans="1:18" ht="14.5">
      <c r="C15" s="205" t="s">
        <v>1757</v>
      </c>
      <c r="D15" s="40" t="s">
        <v>2</v>
      </c>
      <c r="E15" s="206">
        <f>'Input Sheet'!B9</f>
        <v>3</v>
      </c>
      <c r="F15" s="207">
        <f>IF($E$51=0,0,E15/$E$51)</f>
        <v>1.7441860465116279E-2</v>
      </c>
      <c r="G15" s="206">
        <f>'Input Sheet'!C9</f>
        <v>5698</v>
      </c>
      <c r="H15" s="207">
        <f>IF($G$51=0,0,G15/$G$51)</f>
        <v>3.7529309481782014E-2</v>
      </c>
      <c r="I15" s="207">
        <f>IF(G15&gt;0,E15/G15,0)</f>
        <v>5.265005265005265E-4</v>
      </c>
      <c r="J15" s="190">
        <f>IF(AND((SQRT((H15*(1-H15))/$E$51))&gt;0, $E$51&gt;0),(F15-H15)/(SQRT((H15*(1-H15))/$E$51)),0)</f>
        <v>-1.3861491645693182</v>
      </c>
      <c r="K15" s="208">
        <f>IF(AND(I15&gt;0,$I$51&gt;0),F15/H15*100,0)</f>
        <v>46.47530345204764</v>
      </c>
      <c r="P15" s="1">
        <f t="shared" ref="P15:P48" ca="1" si="0">IF(K15="",0,IF($P$11=2,K15+RAND()/1000,F15+RAND()/1000))</f>
        <v>46.475823776921821</v>
      </c>
      <c r="Q15" s="176">
        <f ca="1">RANK(P15,$P$14:$P$48)+COUNTIF($P$14:P15,P15)-1</f>
        <v>11</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-3.1718533041966688</v>
      </c>
      <c r="K16" s="208">
        <f>IF(AND(I16&gt;0,$I$51&gt;0),F16/H16*100,0)</f>
        <v>0</v>
      </c>
      <c r="P16" s="1">
        <f t="shared" ca="1" si="0"/>
        <v>8.7703226519458919E-4</v>
      </c>
      <c r="Q16" s="176">
        <f ca="1">RANK(P16,$P$14:$P$48)+COUNTIF($P$14:P16,P16)-1</f>
        <v>17</v>
      </c>
      <c r="R16" s="40">
        <v>3</v>
      </c>
    </row>
    <row r="17" spans="1:18" ht="14.5">
      <c r="C17" s="205" t="s">
        <v>1759</v>
      </c>
      <c r="D17" s="40" t="s">
        <v>4</v>
      </c>
      <c r="E17" s="206">
        <f>'Input Sheet'!B11</f>
        <v>6</v>
      </c>
      <c r="F17" s="207">
        <f>IF($E$51=0,0,E17/$E$51)</f>
        <v>3.4883720930232558E-2</v>
      </c>
      <c r="G17" s="206">
        <f>'Input Sheet'!C11</f>
        <v>7426</v>
      </c>
      <c r="H17" s="207">
        <f>IF($G$51=0,0,G17/$G$51)</f>
        <v>4.8910609373765047E-2</v>
      </c>
      <c r="I17" s="207">
        <f>IF(G17&gt;0,E17/G17,0)</f>
        <v>8.0797199030433614E-4</v>
      </c>
      <c r="J17" s="190">
        <f>IF(AND((SQRT((H17*(1-H17))/$E$51))&gt;0, $E$51&gt;0),(F17-H17)/(SQRT((H17*(1-H17))/$E$51)),0)</f>
        <v>-0.85292994304692149</v>
      </c>
      <c r="K17" s="208">
        <f>IF(AND(I17&gt;0,$I$51&gt;0),F17/H17*100,0)</f>
        <v>71.321378688329503</v>
      </c>
      <c r="P17" s="1">
        <f t="shared" ca="1" si="0"/>
        <v>71.321710339716034</v>
      </c>
      <c r="Q17" s="176">
        <f ca="1">RANK(P17,$P$14:$P$48)+COUNTIF($P$14:P17,P17)-1</f>
        <v>6</v>
      </c>
      <c r="R17" s="40">
        <v>4</v>
      </c>
    </row>
    <row r="18" spans="1:18" ht="14.5">
      <c r="C18" s="205" t="s">
        <v>1760</v>
      </c>
      <c r="D18" s="40" t="s">
        <v>5</v>
      </c>
      <c r="E18" s="206">
        <f>'Input Sheet'!B12</f>
        <v>7</v>
      </c>
      <c r="F18" s="207">
        <f>IF($E$51=0,0,E18/$E$51)</f>
        <v>4.0697674418604654E-2</v>
      </c>
      <c r="G18" s="206">
        <f>'Input Sheet'!C12</f>
        <v>5184</v>
      </c>
      <c r="H18" s="207">
        <f>IF($G$51=0,0,G18/$G$51)</f>
        <v>3.4143899675949101E-2</v>
      </c>
      <c r="I18" s="207">
        <f>IF(G18&gt;0,E18/G18,0)</f>
        <v>1.3503086419753086E-3</v>
      </c>
      <c r="J18" s="190">
        <f>IF(AND((SQRT((H18*(1-H18))/$E$51))&gt;0, $E$51&gt;0),(F18-H18)/(SQRT((H18*(1-H18))/$E$51)),0)</f>
        <v>0.4733070346946277</v>
      </c>
      <c r="K18" s="208">
        <f>IF(AND(I18&gt;0,$I$51&gt;0),F18/H18*100,0)</f>
        <v>119.19457005455068</v>
      </c>
      <c r="P18" s="1">
        <f t="shared" ca="1" si="0"/>
        <v>119.19481777355267</v>
      </c>
      <c r="Q18" s="176">
        <f ca="1">RANK(P18,$P$14:$P$48)+COUNTIF($P$14:P18,P18)-1</f>
        <v>5</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-1.3670837381871084</v>
      </c>
      <c r="K21" s="208">
        <f t="shared" ref="K21:K28" si="5">IF(AND(I21&gt;0,$I$51&gt;0),F21/H21*100,0)</f>
        <v>0</v>
      </c>
      <c r="P21" s="1">
        <f t="shared" ca="1" si="0"/>
        <v>9.327829239890791E-4</v>
      </c>
      <c r="Q21" s="176">
        <f ca="1">RANK(P21,$P$14:$P$48)+COUNTIF($P$14:P21,P21)-1</f>
        <v>16</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-1.6834208472414554</v>
      </c>
      <c r="K22" s="208">
        <f t="shared" si="5"/>
        <v>0</v>
      </c>
      <c r="P22" s="1">
        <f t="shared" ca="1" si="0"/>
        <v>7.3775141949293207E-4</v>
      </c>
      <c r="Q22" s="176">
        <f ca="1">RANK(P22,$P$14:$P$48)+COUNTIF($P$14:P22,P22)-1</f>
        <v>20</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3.6875333067590022E-4</v>
      </c>
      <c r="Q23" s="176">
        <f ca="1">RANK(P23,$P$14:$P$48)+COUNTIF($P$14:P23,P23)-1</f>
        <v>24</v>
      </c>
      <c r="R23" s="40">
        <v>8</v>
      </c>
    </row>
    <row r="24" spans="1:18" ht="14.5">
      <c r="C24" s="205" t="s">
        <v>1764</v>
      </c>
      <c r="D24" s="40" t="s">
        <v>10</v>
      </c>
      <c r="E24" s="206">
        <f>'Input Sheet'!B16</f>
        <v>0</v>
      </c>
      <c r="F24" s="207">
        <f t="shared" si="1"/>
        <v>0</v>
      </c>
      <c r="G24" s="206">
        <f>'Input Sheet'!C16</f>
        <v>7561</v>
      </c>
      <c r="H24" s="207">
        <f t="shared" si="2"/>
        <v>4.9799773427826224E-2</v>
      </c>
      <c r="I24" s="207">
        <f t="shared" si="3"/>
        <v>0</v>
      </c>
      <c r="J24" s="190">
        <f t="shared" si="4"/>
        <v>-3.0024123793931503</v>
      </c>
      <c r="K24" s="208">
        <f t="shared" si="5"/>
        <v>0</v>
      </c>
      <c r="P24" s="1">
        <f t="shared" ca="1" si="0"/>
        <v>9.6849990355397182E-4</v>
      </c>
      <c r="Q24" s="176">
        <f ca="1">RANK(P24,$P$14:$P$48)+COUNTIF($P$14:P24,P24)-1</f>
        <v>15</v>
      </c>
      <c r="R24" s="40">
        <v>9</v>
      </c>
    </row>
    <row r="25" spans="1:18" ht="14.5">
      <c r="C25" s="213" t="s">
        <v>1765</v>
      </c>
      <c r="D25" s="40" t="s">
        <v>11</v>
      </c>
      <c r="E25" s="206">
        <f>'Input Sheet'!B17</f>
        <v>0</v>
      </c>
      <c r="F25" s="207">
        <f t="shared" si="1"/>
        <v>0</v>
      </c>
      <c r="G25" s="206">
        <f>'Input Sheet'!C17</f>
        <v>5238</v>
      </c>
      <c r="H25" s="207">
        <f t="shared" si="2"/>
        <v>3.4499565297573573E-2</v>
      </c>
      <c r="I25" s="207">
        <f t="shared" si="3"/>
        <v>0</v>
      </c>
      <c r="J25" s="190">
        <f t="shared" si="4"/>
        <v>-2.4791042968114367</v>
      </c>
      <c r="K25" s="208">
        <f t="shared" si="5"/>
        <v>0</v>
      </c>
      <c r="P25" s="1">
        <f t="shared" ca="1" si="0"/>
        <v>8.2709638675208602E-4</v>
      </c>
      <c r="Q25" s="176">
        <f ca="1">RANK(P25,$P$14:$P$48)+COUNTIF($P$14:P25,P25)-1</f>
        <v>18</v>
      </c>
      <c r="R25" s="40">
        <v>10</v>
      </c>
    </row>
    <row r="26" spans="1:18" ht="14.5">
      <c r="C26" s="213" t="s">
        <v>1766</v>
      </c>
      <c r="D26" s="40" t="s">
        <v>12</v>
      </c>
      <c r="E26" s="206">
        <f>'Input Sheet'!B18</f>
        <v>0</v>
      </c>
      <c r="F26" s="207">
        <f t="shared" si="1"/>
        <v>0</v>
      </c>
      <c r="G26" s="206">
        <f>'Input Sheet'!C18</f>
        <v>2655</v>
      </c>
      <c r="H26" s="207">
        <f t="shared" si="2"/>
        <v>1.7486893063203099E-2</v>
      </c>
      <c r="I26" s="207">
        <f t="shared" si="3"/>
        <v>0</v>
      </c>
      <c r="J26" s="190">
        <f t="shared" si="4"/>
        <v>-1.7496507780658577</v>
      </c>
      <c r="K26" s="208">
        <f t="shared" si="5"/>
        <v>0</v>
      </c>
      <c r="P26" s="1">
        <f t="shared" ca="1" si="0"/>
        <v>7.0769541308169292E-4</v>
      </c>
      <c r="Q26" s="176">
        <f ca="1">RANK(P26,$P$14:$P$48)+COUNTIF($P$14:P26,P26)-1</f>
        <v>21</v>
      </c>
      <c r="R26" s="40">
        <v>11</v>
      </c>
    </row>
    <row r="27" spans="1:18" ht="14.5">
      <c r="C27" s="213" t="s">
        <v>1767</v>
      </c>
      <c r="D27" s="40" t="s">
        <v>13</v>
      </c>
      <c r="E27" s="206">
        <f>'Input Sheet'!B19</f>
        <v>1</v>
      </c>
      <c r="F27" s="207">
        <f t="shared" si="1"/>
        <v>5.8139534883720929E-3</v>
      </c>
      <c r="G27" s="206">
        <f>'Input Sheet'!C19</f>
        <v>2709</v>
      </c>
      <c r="H27" s="207">
        <f t="shared" si="2"/>
        <v>1.7842558684827568E-2</v>
      </c>
      <c r="I27" s="207">
        <f t="shared" si="3"/>
        <v>3.6913990402362494E-4</v>
      </c>
      <c r="J27" s="190">
        <f t="shared" si="4"/>
        <v>-1.19168197803422</v>
      </c>
      <c r="K27" s="208">
        <f t="shared" si="5"/>
        <v>32.584751946569149</v>
      </c>
      <c r="P27" s="1">
        <f t="shared" ca="1" si="0"/>
        <v>32.584972341439091</v>
      </c>
      <c r="Q27" s="176">
        <f ca="1">RANK(P27,$P$14:$P$48)+COUNTIF($P$14:P27,P27)-1</f>
        <v>12</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-2.140093139945904</v>
      </c>
      <c r="K28" s="208">
        <f t="shared" si="5"/>
        <v>0</v>
      </c>
      <c r="P28" s="1">
        <f t="shared" ca="1" si="0"/>
        <v>7.0126024415502757E-4</v>
      </c>
      <c r="Q28" s="176">
        <f ca="1">RANK(P28,$P$14:$P$48)+COUNTIF($P$14:P28,P28)-1</f>
        <v>22</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v>
      </c>
      <c r="F31" s="207">
        <f>IF($E$51=0,0,E31/$E$51)</f>
        <v>5.8139534883720929E-3</v>
      </c>
      <c r="G31" s="206">
        <f>'Input Sheet'!C21</f>
        <v>6104</v>
      </c>
      <c r="H31" s="207">
        <f>IF($G$51=0,0,G31/$G$51)</f>
        <v>4.020338804436599E-2</v>
      </c>
      <c r="I31" s="207">
        <f>IF(G31&gt;0,E31/G31,0)</f>
        <v>1.6382699868938401E-4</v>
      </c>
      <c r="J31" s="190">
        <f>IF(AND((SQRT((H31*(1-H31))/$E$51))&gt;0, $E$51&gt;0),(F31-H31)/(SQRT((H31*(1-H31))/$E$51)),0)</f>
        <v>-2.2959811878608463</v>
      </c>
      <c r="K31" s="208">
        <f>IF(AND(I31&gt;0,$I$51&gt;0),F31/H31*100,0)</f>
        <v>14.461352068030115</v>
      </c>
      <c r="P31" s="1">
        <f t="shared" ca="1" si="0"/>
        <v>14.462223077366399</v>
      </c>
      <c r="Q31" s="176">
        <f ca="1">RANK(P31,$P$14:$P$48)+COUNTIF($P$14:P31,P31)-1</f>
        <v>14</v>
      </c>
      <c r="R31" s="40">
        <v>14</v>
      </c>
    </row>
    <row r="32" spans="1:18" ht="14.5">
      <c r="C32" s="213" t="s">
        <v>1771</v>
      </c>
      <c r="D32" s="40" t="s">
        <v>17</v>
      </c>
      <c r="E32" s="206">
        <f>'Input Sheet'!B22</f>
        <v>0</v>
      </c>
      <c r="F32" s="207">
        <f>IF($E$51=0,0,E32/$E$51)</f>
        <v>0</v>
      </c>
      <c r="G32" s="206">
        <f>'Input Sheet'!C22</f>
        <v>6716</v>
      </c>
      <c r="H32" s="207">
        <f>IF($G$51=0,0,G32/$G$51)</f>
        <v>4.4234265089443316E-2</v>
      </c>
      <c r="I32" s="207">
        <f>IF(G32&gt;0,E32/G32,0)</f>
        <v>0</v>
      </c>
      <c r="J32" s="190">
        <f>IF(AND((SQRT((H32*(1-H32))/$E$51))&gt;0, $E$51&gt;0),(F32-H32)/(SQRT((H32*(1-H32))/$E$51)),0)</f>
        <v>-2.8214210571129725</v>
      </c>
      <c r="K32" s="208">
        <f>IF(AND(I32&gt;0,$I$51&gt;0),F32/H32*100,0)</f>
        <v>0</v>
      </c>
      <c r="P32" s="1">
        <f t="shared" ca="1" si="0"/>
        <v>1.221312970651771E-4</v>
      </c>
      <c r="Q32" s="176">
        <f ca="1">RANK(P32,$P$14:$P$48)+COUNTIF($P$14:P32,P32)-1</f>
        <v>25</v>
      </c>
      <c r="R32" s="40">
        <v>15</v>
      </c>
    </row>
    <row r="33" spans="1:18" ht="14.5">
      <c r="C33" s="213" t="s">
        <v>1772</v>
      </c>
      <c r="D33" s="40" t="s">
        <v>18</v>
      </c>
      <c r="E33" s="206">
        <f>'Input Sheet'!B23</f>
        <v>6</v>
      </c>
      <c r="F33" s="207">
        <f>IF($E$51=0,0,E33/$E$51)</f>
        <v>3.4883720930232558E-2</v>
      </c>
      <c r="G33" s="206">
        <f>'Input Sheet'!C23</f>
        <v>9356</v>
      </c>
      <c r="H33" s="207">
        <f>IF($G$51=0,0,G33/$G$51)</f>
        <v>6.1622362146639617E-2</v>
      </c>
      <c r="I33" s="207">
        <f>IF(G33&gt;0,E33/G33,0)</f>
        <v>6.4129970072680635E-4</v>
      </c>
      <c r="J33" s="190">
        <f>IF(AND((SQRT((H33*(1-H33))/$E$51))&gt;0, $E$51&gt;0),(F33-H33)/(SQRT((H33*(1-H33))/$E$51)),0)</f>
        <v>-1.4582955866916594</v>
      </c>
      <c r="K33" s="208">
        <f>IF(AND(I33&gt;0,$I$51&gt;0),F33/H33*100,0)</f>
        <v>56.608866838342763</v>
      </c>
      <c r="P33" s="1">
        <f t="shared" ca="1" si="0"/>
        <v>56.609012273170464</v>
      </c>
      <c r="Q33" s="176">
        <f ca="1">RANK(P33,$P$14:$P$48)+COUNTIF($P$14:P33,P33)-1</f>
        <v>10</v>
      </c>
      <c r="R33" s="40">
        <v>16</v>
      </c>
    </row>
    <row r="34" spans="1:18" ht="14.5">
      <c r="C34" s="213" t="s">
        <v>1773</v>
      </c>
      <c r="D34" s="40" t="s">
        <v>19</v>
      </c>
      <c r="E34" s="206">
        <f>'Input Sheet'!B24</f>
        <v>8</v>
      </c>
      <c r="F34" s="207">
        <f>IF($E$51=0,0,E34/$E$51)</f>
        <v>4.6511627906976744E-2</v>
      </c>
      <c r="G34" s="206">
        <f>'Input Sheet'!C24</f>
        <v>11016</v>
      </c>
      <c r="H34" s="207">
        <f>IF($G$51=0,0,G34/$G$51)</f>
        <v>7.255578681139184E-2</v>
      </c>
      <c r="I34" s="207">
        <f>IF(G34&gt;0,E34/G34,0)</f>
        <v>7.2621641249092229E-4</v>
      </c>
      <c r="J34" s="190">
        <f>IF(AND((SQRT((H34*(1-H34))/$E$51))&gt;0, $E$51&gt;0),(F34-H34)/(SQRT((H34*(1-H34))/$E$51)),0)</f>
        <v>-1.316723643624903</v>
      </c>
      <c r="K34" s="208">
        <f>IF(AND(I34&gt;0,$I$51&gt;0),F34/H34*100,0)</f>
        <v>64.1046427184138</v>
      </c>
      <c r="P34" s="1">
        <f t="shared" ca="1" si="0"/>
        <v>64.104893575353515</v>
      </c>
      <c r="Q34" s="176">
        <f ca="1">RANK(P34,$P$14:$P$48)+COUNTIF($P$14:P34,P34)-1</f>
        <v>8</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-0.25416003022470018</v>
      </c>
      <c r="K35" s="208">
        <f>IF(AND(I35&gt;0,$I$51&gt;0),F35/H35*100,0)</f>
        <v>0</v>
      </c>
      <c r="P35" s="1">
        <f t="shared" ca="1" si="0"/>
        <v>7.6592061127290351E-4</v>
      </c>
      <c r="Q35" s="176">
        <f ca="1">RANK(P35,$P$14:$P$48)+COUNTIF($P$14:P35,P35)-1</f>
        <v>19</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64</v>
      </c>
      <c r="F38" s="207">
        <f t="shared" ref="F38:F44" si="6">IF($E$51=0,0,E38/$E$51)</f>
        <v>0.37209302325581395</v>
      </c>
      <c r="G38" s="206">
        <f>'Input Sheet'!C26</f>
        <v>21269</v>
      </c>
      <c r="H38" s="207">
        <f t="shared" ref="H38:H44" si="7">IF($G$51=0,0,G38/$G$51)</f>
        <v>0.14008615011723793</v>
      </c>
      <c r="I38" s="207">
        <f t="shared" ref="I38:I44" si="8">IF(G38&gt;0,E38/G38,0)</f>
        <v>3.0090742395035026E-3</v>
      </c>
      <c r="J38" s="190">
        <f t="shared" ref="J38:J44" si="9">IF(AND((SQRT((H38*(1-H38))/$E$51))&gt;0, $E$51&gt;0),(F38-H38)/(SQRT((H38*(1-H38))/$E$51)),0)</f>
        <v>8.7667778656238937</v>
      </c>
      <c r="K38" s="208">
        <f t="shared" ref="K38:K44" si="10">IF(AND(I38&gt;0,$I$51&gt;0),F38/H38*100,0)</f>
        <v>265.61728118333593</v>
      </c>
      <c r="P38" s="1">
        <f t="shared" ca="1" si="0"/>
        <v>265.61798207737115</v>
      </c>
      <c r="Q38" s="176">
        <f ca="1">RANK(P38,$P$14:$P$48)+COUNTIF($P$14:P38,P38)-1</f>
        <v>2</v>
      </c>
      <c r="R38" s="40">
        <v>19</v>
      </c>
    </row>
    <row r="39" spans="1:18" ht="14.5">
      <c r="C39" s="213" t="s">
        <v>1777</v>
      </c>
      <c r="D39" s="40" t="s">
        <v>23</v>
      </c>
      <c r="E39" s="206">
        <f>'Input Sheet'!B27</f>
        <v>19</v>
      </c>
      <c r="F39" s="207">
        <f t="shared" si="6"/>
        <v>0.11046511627906977</v>
      </c>
      <c r="G39" s="206">
        <f>'Input Sheet'!C27</f>
        <v>11244</v>
      </c>
      <c r="H39" s="207">
        <f t="shared" si="7"/>
        <v>7.405748610269515E-2</v>
      </c>
      <c r="I39" s="207">
        <f t="shared" si="8"/>
        <v>1.6897901102810387E-3</v>
      </c>
      <c r="J39" s="190">
        <f t="shared" si="9"/>
        <v>1.8233923952947344</v>
      </c>
      <c r="K39" s="208">
        <f t="shared" si="10"/>
        <v>149.16130980450558</v>
      </c>
      <c r="P39" s="1">
        <f t="shared" ca="1" si="0"/>
        <v>149.16212096717234</v>
      </c>
      <c r="Q39" s="176">
        <f ca="1">RANK(P39,$P$14:$P$48)+COUNTIF($P$14:P39,P39)-1</f>
        <v>4</v>
      </c>
      <c r="R39" s="40">
        <v>20</v>
      </c>
    </row>
    <row r="40" spans="1:18" ht="14.5">
      <c r="C40" s="213" t="s">
        <v>1778</v>
      </c>
      <c r="D40" s="40" t="s">
        <v>24</v>
      </c>
      <c r="E40" s="206">
        <f>'Input Sheet'!B28</f>
        <v>2</v>
      </c>
      <c r="F40" s="207">
        <f t="shared" si="6"/>
        <v>1.1627906976744186E-2</v>
      </c>
      <c r="G40" s="206">
        <f>'Input Sheet'!C28</f>
        <v>2716</v>
      </c>
      <c r="H40" s="207">
        <f t="shared" si="7"/>
        <v>1.788866348763074E-2</v>
      </c>
      <c r="I40" s="207">
        <f t="shared" si="8"/>
        <v>7.3637702503681884E-4</v>
      </c>
      <c r="J40" s="190">
        <f t="shared" si="9"/>
        <v>-0.6194720668478676</v>
      </c>
      <c r="K40" s="208">
        <f t="shared" si="10"/>
        <v>65.001541254238447</v>
      </c>
      <c r="P40" s="1">
        <f t="shared" ca="1" si="0"/>
        <v>65.00210822401371</v>
      </c>
      <c r="Q40" s="176">
        <f ca="1">RANK(P40,$P$14:$P$48)+COUNTIF($P$14:P40,P40)-1</f>
        <v>7</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-0.87117872751920666</v>
      </c>
      <c r="K41" s="208">
        <f t="shared" si="10"/>
        <v>0</v>
      </c>
      <c r="P41" s="1">
        <f t="shared" ca="1" si="0"/>
        <v>5.8944639196046865E-5</v>
      </c>
      <c r="Q41" s="176">
        <f ca="1">RANK(P41,$P$14:$P$48)+COUNTIF($P$14:P41,P41)-1</f>
        <v>26</v>
      </c>
      <c r="R41" s="40">
        <v>22</v>
      </c>
    </row>
    <row r="42" spans="1:18" ht="14.5">
      <c r="C42" s="213" t="s">
        <v>1780</v>
      </c>
      <c r="D42" s="40" t="s">
        <v>26</v>
      </c>
      <c r="E42" s="206">
        <f>'Input Sheet'!B30</f>
        <v>2</v>
      </c>
      <c r="F42" s="207">
        <f t="shared" si="6"/>
        <v>1.1627906976744186E-2</v>
      </c>
      <c r="G42" s="206">
        <f>'Input Sheet'!C30</f>
        <v>6358</v>
      </c>
      <c r="H42" s="207">
        <f t="shared" si="7"/>
        <v>4.1876333746081094E-2</v>
      </c>
      <c r="I42" s="207">
        <f t="shared" si="8"/>
        <v>3.1456432840515884E-4</v>
      </c>
      <c r="J42" s="190">
        <f t="shared" si="9"/>
        <v>-1.9804865858951337</v>
      </c>
      <c r="K42" s="208">
        <f t="shared" si="10"/>
        <v>27.767251658778168</v>
      </c>
      <c r="P42" s="1">
        <f t="shared" ca="1" si="0"/>
        <v>27.767889053400154</v>
      </c>
      <c r="Q42" s="176">
        <f ca="1">RANK(P42,$P$14:$P$48)+COUNTIF($P$14:P42,P42)-1</f>
        <v>13</v>
      </c>
      <c r="R42" s="40">
        <v>23</v>
      </c>
    </row>
    <row r="43" spans="1:18" ht="14.5">
      <c r="C43" s="213" t="s">
        <v>1781</v>
      </c>
      <c r="D43" s="40" t="s">
        <v>27</v>
      </c>
      <c r="E43" s="206">
        <f>'Input Sheet'!B31</f>
        <v>50</v>
      </c>
      <c r="F43" s="207">
        <f t="shared" si="6"/>
        <v>0.29069767441860467</v>
      </c>
      <c r="G43" s="206">
        <f>'Input Sheet'!C31</f>
        <v>11759</v>
      </c>
      <c r="H43" s="207">
        <f t="shared" si="7"/>
        <v>7.7449482308928522E-2</v>
      </c>
      <c r="I43" s="207">
        <f t="shared" si="8"/>
        <v>4.2520622501913425E-3</v>
      </c>
      <c r="J43" s="190">
        <f t="shared" si="9"/>
        <v>10.462735427079915</v>
      </c>
      <c r="K43" s="208">
        <f t="shared" si="10"/>
        <v>375.33843448956469</v>
      </c>
      <c r="P43" s="1">
        <f t="shared" ca="1" si="0"/>
        <v>375.3389549709251</v>
      </c>
      <c r="Q43" s="176">
        <f ca="1">RANK(P43,$P$14:$P$48)+COUNTIF($P$14:P43,P43)-1</f>
        <v>1</v>
      </c>
      <c r="R43" s="40">
        <v>24</v>
      </c>
    </row>
    <row r="44" spans="1:18" ht="14.5">
      <c r="C44" s="213" t="s">
        <v>1782</v>
      </c>
      <c r="D44" s="40" t="s">
        <v>28</v>
      </c>
      <c r="E44" s="206">
        <f>'Input Sheet'!B32</f>
        <v>0</v>
      </c>
      <c r="F44" s="207">
        <f t="shared" si="6"/>
        <v>0</v>
      </c>
      <c r="G44" s="206">
        <f>'Input Sheet'!C32</f>
        <v>8487</v>
      </c>
      <c r="H44" s="207">
        <f t="shared" si="7"/>
        <v>5.5898780198645838E-2</v>
      </c>
      <c r="I44" s="207">
        <f t="shared" si="8"/>
        <v>0</v>
      </c>
      <c r="J44" s="190">
        <f t="shared" si="9"/>
        <v>-3.1912153299580601</v>
      </c>
      <c r="K44" s="208">
        <f t="shared" si="10"/>
        <v>0</v>
      </c>
      <c r="P44" s="1">
        <f t="shared" ca="1" si="0"/>
        <v>2.5398734412045988E-5</v>
      </c>
      <c r="Q44" s="176">
        <f ca="1">RANK(P44,$P$14:$P$48)+COUNTIF($P$14:P44,P44)-1</f>
        <v>27</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-0.28367367270285104</v>
      </c>
      <c r="K47" s="208">
        <f>IF(AND(I47&gt;0,$I$51&gt;0),F47/H47*100,0)</f>
        <v>0</v>
      </c>
      <c r="P47" s="1">
        <f t="shared" ca="1" si="0"/>
        <v>5.8016274886692654E-4</v>
      </c>
      <c r="Q47" s="176">
        <f ca="1">RANK(P47,$P$14:$P$48)+COUNTIF($P$14:P47,P47)-1</f>
        <v>23</v>
      </c>
      <c r="R47" s="40">
        <v>60</v>
      </c>
    </row>
    <row r="48" spans="1:18" ht="14.5">
      <c r="C48" s="205" t="s">
        <v>1785</v>
      </c>
      <c r="D48" s="40" t="s">
        <v>1786</v>
      </c>
      <c r="E48" s="206">
        <f>'Input Sheet'!B34</f>
        <v>1</v>
      </c>
      <c r="F48" s="207">
        <f>IF($E$51=0,0,E48/$E$51)</f>
        <v>5.8139534883720929E-3</v>
      </c>
      <c r="G48" s="206">
        <f>'Input Sheet'!C34</f>
        <v>339</v>
      </c>
      <c r="H48" s="207">
        <f>IF($G$51=0,0,G48/$G$51)</f>
        <v>2.2327897357536158E-3</v>
      </c>
      <c r="I48" s="207">
        <f>IF(G48&gt;0,E48/G48,0)</f>
        <v>2.9498525073746312E-3</v>
      </c>
      <c r="J48" s="190">
        <f>IF(AND((SQRT((H48*(1-H48))/$E$51))&gt;0, $E$51&gt;0),(F48-H48)/(SQRT((H48*(1-H48))/$E$51)),0)</f>
        <v>0.99506139225476342</v>
      </c>
      <c r="K48" s="208">
        <f>IF(AND(I48&gt;0,$I$51&gt;0),F48/H48*100,0)</f>
        <v>260.38965493585789</v>
      </c>
      <c r="P48" s="1">
        <f t="shared" ca="1" si="0"/>
        <v>260.39055895295235</v>
      </c>
      <c r="Q48" s="176">
        <f ca="1">RANK(P48,$P$14:$P$48)+COUNTIF($P$14:P48,P48)-1</f>
        <v>3</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172</v>
      </c>
      <c r="F51" s="42"/>
      <c r="G51" s="220">
        <f>SUM(G14:G48)</f>
        <v>151828</v>
      </c>
      <c r="H51" s="17"/>
      <c r="I51" s="221">
        <f>IF(G51&gt;0,E51/G51,0)</f>
        <v>1.1328608688779408E-3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B7450-D0B4-4D7F-92D5-D98CABC2E03E}">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50</v>
      </c>
      <c r="Q13" s="207">
        <f ca="1">INDEX('Wellbeing Acorn Type'!F$14:F$48,'Type Sorted'!$B13)</f>
        <v>0.29069767441860467</v>
      </c>
      <c r="R13" s="206">
        <f ca="1">INDEX('Wellbeing Acorn Type'!G$14:G$48,'Type Sorted'!$B13)</f>
        <v>11759</v>
      </c>
      <c r="S13" s="207">
        <f ca="1">INDEX('Wellbeing Acorn Type'!H$14:H$48,'Type Sorted'!$B13)</f>
        <v>7.7449482308928522E-2</v>
      </c>
      <c r="T13" s="207">
        <f ca="1">INDEX('Wellbeing Acorn Type'!I$14:I$48,'Type Sorted'!$B13)</f>
        <v>4.2520622501913425E-3</v>
      </c>
      <c r="U13" s="227">
        <f ca="1">INDEX('Wellbeing Acorn Type'!J$14:J$48,'Type Sorted'!$B13)</f>
        <v>10.462735427079915</v>
      </c>
      <c r="V13" s="208">
        <f ca="1">INDEX('Wellbeing Acorn Type'!K$14:K$48,'Type Sorted'!$B13)</f>
        <v>375.33843448956469</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64</v>
      </c>
      <c r="Q14" s="207">
        <f ca="1">INDEX('Wellbeing Acorn Type'!F$14:F$48,'Type Sorted'!$B14)</f>
        <v>0.37209302325581395</v>
      </c>
      <c r="R14" s="206">
        <f ca="1">INDEX('Wellbeing Acorn Type'!G$14:G$48,'Type Sorted'!$B14)</f>
        <v>21269</v>
      </c>
      <c r="S14" s="207">
        <f ca="1">INDEX('Wellbeing Acorn Type'!H$14:H$48,'Type Sorted'!$B14)</f>
        <v>0.14008615011723793</v>
      </c>
      <c r="T14" s="207">
        <f ca="1">INDEX('Wellbeing Acorn Type'!I$14:I$48,'Type Sorted'!$B14)</f>
        <v>3.0090742395035026E-3</v>
      </c>
      <c r="U14" s="227">
        <f ca="1">INDEX('Wellbeing Acorn Type'!J$14:J$48,'Type Sorted'!$B14)</f>
        <v>8.7667778656238937</v>
      </c>
      <c r="V14" s="208">
        <f ca="1">INDEX('Wellbeing Acorn Type'!K$14:K$48,'Type Sorted'!$B14)</f>
        <v>265.61728118333593</v>
      </c>
      <c r="W14" s="208"/>
    </row>
    <row r="15" spans="1:28" ht="20.149999999999999" customHeight="1">
      <c r="A15" s="225">
        <v>3</v>
      </c>
      <c r="B15" s="225">
        <f ca="1">MATCH(A15,'Wellbeing Acorn Type'!$Q$14:$Q$48,0)</f>
        <v>35</v>
      </c>
      <c r="C15" s="226" t="str">
        <f ca="1">INDEX('Wellbeing Acorn Type'!$C$14:$C$48,'Type Sorted'!B15)</f>
        <v>61</v>
      </c>
      <c r="D15" s="40" t="str">
        <f ca="1">INDEX('Wellbeing Acorn Type'!D$14:D$48,'Type Sorted'!$B15)</f>
        <v>Inactive Communal Population</v>
      </c>
      <c r="E15" s="40"/>
      <c r="F15" s="40"/>
      <c r="G15" s="40"/>
      <c r="H15" s="40"/>
      <c r="I15" s="40"/>
      <c r="J15" s="40"/>
      <c r="K15" s="40"/>
      <c r="L15" s="40"/>
      <c r="M15" s="40"/>
      <c r="N15" s="40"/>
      <c r="O15" s="40"/>
      <c r="P15" s="206">
        <f ca="1">INDEX('Wellbeing Acorn Type'!E$14:E$48,'Type Sorted'!$B15)</f>
        <v>1</v>
      </c>
      <c r="Q15" s="207">
        <f ca="1">INDEX('Wellbeing Acorn Type'!F$14:F$48,'Type Sorted'!$B15)</f>
        <v>5.8139534883720929E-3</v>
      </c>
      <c r="R15" s="206">
        <f ca="1">INDEX('Wellbeing Acorn Type'!G$14:G$48,'Type Sorted'!$B15)</f>
        <v>339</v>
      </c>
      <c r="S15" s="207">
        <f ca="1">INDEX('Wellbeing Acorn Type'!H$14:H$48,'Type Sorted'!$B15)</f>
        <v>2.2327897357536158E-3</v>
      </c>
      <c r="T15" s="207">
        <f ca="1">INDEX('Wellbeing Acorn Type'!I$14:I$48,'Type Sorted'!$B15)</f>
        <v>2.9498525073746312E-3</v>
      </c>
      <c r="U15" s="227">
        <f ca="1">INDEX('Wellbeing Acorn Type'!J$14:J$48,'Type Sorted'!$B15)</f>
        <v>0.99506139225476342</v>
      </c>
      <c r="V15" s="208">
        <f ca="1">INDEX('Wellbeing Acorn Type'!K$14:K$48,'Type Sorted'!$B15)</f>
        <v>260.38965493585789</v>
      </c>
      <c r="W15" s="208"/>
    </row>
    <row r="16" spans="1:28" ht="20.149999999999999" customHeight="1">
      <c r="A16" s="225">
        <v>4</v>
      </c>
      <c r="B16" s="225">
        <f ca="1">MATCH(A16,'Wellbeing Acorn Type'!$Q$14:$Q$48,0)</f>
        <v>26</v>
      </c>
      <c r="C16" s="226" t="str">
        <f ca="1">INDEX('Wellbeing Acorn Type'!$C$14:$C$48,'Type Sorted'!B16)</f>
        <v>4.20</v>
      </c>
      <c r="D16" s="40" t="str">
        <f ca="1">INDEX('Wellbeing Acorn Type'!D$14:D$48,'Type Sorted'!$B16)</f>
        <v>Perky Pensioners</v>
      </c>
      <c r="E16" s="40"/>
      <c r="F16" s="40"/>
      <c r="G16" s="40"/>
      <c r="H16" s="40"/>
      <c r="I16" s="40"/>
      <c r="J16" s="40"/>
      <c r="K16" s="40"/>
      <c r="L16" s="40"/>
      <c r="M16" s="40"/>
      <c r="N16" s="40"/>
      <c r="O16" s="40"/>
      <c r="P16" s="206">
        <f ca="1">INDEX('Wellbeing Acorn Type'!E$14:E$48,'Type Sorted'!$B16)</f>
        <v>19</v>
      </c>
      <c r="Q16" s="207">
        <f ca="1">INDEX('Wellbeing Acorn Type'!F$14:F$48,'Type Sorted'!$B16)</f>
        <v>0.11046511627906977</v>
      </c>
      <c r="R16" s="206">
        <f ca="1">INDEX('Wellbeing Acorn Type'!G$14:G$48,'Type Sorted'!$B16)</f>
        <v>11244</v>
      </c>
      <c r="S16" s="207">
        <f ca="1">INDEX('Wellbeing Acorn Type'!H$14:H$48,'Type Sorted'!$B16)</f>
        <v>7.405748610269515E-2</v>
      </c>
      <c r="T16" s="207">
        <f ca="1">INDEX('Wellbeing Acorn Type'!I$14:I$48,'Type Sorted'!$B16)</f>
        <v>1.6897901102810387E-3</v>
      </c>
      <c r="U16" s="227">
        <f ca="1">INDEX('Wellbeing Acorn Type'!J$14:J$48,'Type Sorted'!$B16)</f>
        <v>1.8233923952947344</v>
      </c>
      <c r="V16" s="208">
        <f ca="1">INDEX('Wellbeing Acorn Type'!K$14:K$48,'Type Sorted'!$B16)</f>
        <v>149.16130980450558</v>
      </c>
      <c r="W16" s="208"/>
    </row>
    <row r="17" spans="1:23" ht="20.149999999999999" customHeight="1">
      <c r="A17" s="225">
        <v>5</v>
      </c>
      <c r="B17" s="225">
        <f ca="1">MATCH(A17,'Wellbeing Acorn Type'!$Q$14:$Q$48,0)</f>
        <v>5</v>
      </c>
      <c r="C17" s="226" t="str">
        <f ca="1">INDEX('Wellbeing Acorn Type'!$C$14:$C$48,'Type Sorted'!B17)</f>
        <v>1.5</v>
      </c>
      <c r="D17" s="40" t="str">
        <f ca="1">INDEX('Wellbeing Acorn Type'!D$14:D$48,'Type Sorted'!$B17)</f>
        <v>Countryside Complacency</v>
      </c>
      <c r="E17" s="40"/>
      <c r="F17" s="40"/>
      <c r="G17" s="40"/>
      <c r="H17" s="40"/>
      <c r="I17" s="40"/>
      <c r="J17" s="40"/>
      <c r="K17" s="40"/>
      <c r="L17" s="40"/>
      <c r="M17" s="40"/>
      <c r="N17" s="40"/>
      <c r="O17" s="40"/>
      <c r="P17" s="206">
        <f ca="1">INDEX('Wellbeing Acorn Type'!E$14:E$48,'Type Sorted'!$B17)</f>
        <v>7</v>
      </c>
      <c r="Q17" s="207">
        <f ca="1">INDEX('Wellbeing Acorn Type'!F$14:F$48,'Type Sorted'!$B17)</f>
        <v>4.0697674418604654E-2</v>
      </c>
      <c r="R17" s="206">
        <f ca="1">INDEX('Wellbeing Acorn Type'!G$14:G$48,'Type Sorted'!$B17)</f>
        <v>5184</v>
      </c>
      <c r="S17" s="207">
        <f ca="1">INDEX('Wellbeing Acorn Type'!H$14:H$48,'Type Sorted'!$B17)</f>
        <v>3.4143899675949101E-2</v>
      </c>
      <c r="T17" s="207">
        <f ca="1">INDEX('Wellbeing Acorn Type'!I$14:I$48,'Type Sorted'!$B17)</f>
        <v>1.3503086419753086E-3</v>
      </c>
      <c r="U17" s="227">
        <f ca="1">INDEX('Wellbeing Acorn Type'!J$14:J$48,'Type Sorted'!$B17)</f>
        <v>0.4733070346946277</v>
      </c>
      <c r="V17" s="208">
        <f ca="1">INDEX('Wellbeing Acorn Type'!K$14:K$48,'Type Sorted'!$B17)</f>
        <v>119.19457005455068</v>
      </c>
      <c r="W17" s="208"/>
    </row>
    <row r="18" spans="1:23" ht="20.149999999999999" customHeight="1">
      <c r="A18" s="225">
        <v>6</v>
      </c>
      <c r="B18" s="225">
        <f ca="1">MATCH(A18,'Wellbeing Acorn Type'!$Q$14:$Q$48,0)</f>
        <v>4</v>
      </c>
      <c r="C18" s="226" t="str">
        <f ca="1">INDEX('Wellbeing Acorn Type'!$C$14:$C$48,'Type Sorted'!B18)</f>
        <v>1.4</v>
      </c>
      <c r="D18" s="40" t="str">
        <f ca="1">INDEX('Wellbeing Acorn Type'!D$14:D$48,'Type Sorted'!$B18)</f>
        <v>Elderly Ailments</v>
      </c>
      <c r="E18" s="40"/>
      <c r="F18" s="40"/>
      <c r="G18" s="40"/>
      <c r="H18" s="40"/>
      <c r="I18" s="40"/>
      <c r="J18" s="40"/>
      <c r="K18" s="40"/>
      <c r="L18" s="40"/>
      <c r="M18" s="40"/>
      <c r="N18" s="40"/>
      <c r="O18" s="40"/>
      <c r="P18" s="206">
        <f ca="1">INDEX('Wellbeing Acorn Type'!E$14:E$48,'Type Sorted'!$B18)</f>
        <v>6</v>
      </c>
      <c r="Q18" s="207">
        <f ca="1">INDEX('Wellbeing Acorn Type'!F$14:F$48,'Type Sorted'!$B18)</f>
        <v>3.4883720930232558E-2</v>
      </c>
      <c r="R18" s="206">
        <f ca="1">INDEX('Wellbeing Acorn Type'!G$14:G$48,'Type Sorted'!$B18)</f>
        <v>7426</v>
      </c>
      <c r="S18" s="207">
        <f ca="1">INDEX('Wellbeing Acorn Type'!H$14:H$48,'Type Sorted'!$B18)</f>
        <v>4.8910609373765047E-2</v>
      </c>
      <c r="T18" s="207">
        <f ca="1">INDEX('Wellbeing Acorn Type'!I$14:I$48,'Type Sorted'!$B18)</f>
        <v>8.0797199030433614E-4</v>
      </c>
      <c r="U18" s="227">
        <f ca="1">INDEX('Wellbeing Acorn Type'!J$14:J$48,'Type Sorted'!$B18)</f>
        <v>-0.85292994304692149</v>
      </c>
      <c r="V18" s="208">
        <f ca="1">INDEX('Wellbeing Acorn Type'!K$14:K$48,'Type Sorted'!$B18)</f>
        <v>71.321378688329503</v>
      </c>
      <c r="W18" s="208"/>
    </row>
    <row r="19" spans="1:23" ht="20.149999999999999" customHeight="1">
      <c r="A19" s="225">
        <v>7</v>
      </c>
      <c r="B19" s="225">
        <f ca="1">MATCH(A19,'Wellbeing Acorn Type'!$Q$14:$Q$48,0)</f>
        <v>27</v>
      </c>
      <c r="C19" s="226" t="str">
        <f ca="1">INDEX('Wellbeing Acorn Type'!$C$14:$C$48,'Type Sorted'!B19)</f>
        <v>4.21</v>
      </c>
      <c r="D19" s="40" t="str">
        <f ca="1">INDEX('Wellbeing Acorn Type'!D$14:D$48,'Type Sorted'!$B19)</f>
        <v>Sensible Seniors</v>
      </c>
      <c r="E19" s="40"/>
      <c r="F19" s="40"/>
      <c r="G19" s="40"/>
      <c r="H19" s="40"/>
      <c r="I19" s="40"/>
      <c r="J19" s="40"/>
      <c r="K19" s="40"/>
      <c r="L19" s="40"/>
      <c r="M19" s="40"/>
      <c r="N19" s="40"/>
      <c r="O19" s="40"/>
      <c r="P19" s="206">
        <f ca="1">INDEX('Wellbeing Acorn Type'!E$14:E$48,'Type Sorted'!$B19)</f>
        <v>2</v>
      </c>
      <c r="Q19" s="207">
        <f ca="1">INDEX('Wellbeing Acorn Type'!F$14:F$48,'Type Sorted'!$B19)</f>
        <v>1.1627906976744186E-2</v>
      </c>
      <c r="R19" s="206">
        <f ca="1">INDEX('Wellbeing Acorn Type'!G$14:G$48,'Type Sorted'!$B19)</f>
        <v>2716</v>
      </c>
      <c r="S19" s="207">
        <f ca="1">INDEX('Wellbeing Acorn Type'!H$14:H$48,'Type Sorted'!$B19)</f>
        <v>1.788866348763074E-2</v>
      </c>
      <c r="T19" s="207">
        <f ca="1">INDEX('Wellbeing Acorn Type'!I$14:I$48,'Type Sorted'!$B19)</f>
        <v>7.3637702503681884E-4</v>
      </c>
      <c r="U19" s="227">
        <f ca="1">INDEX('Wellbeing Acorn Type'!J$14:J$48,'Type Sorted'!$B19)</f>
        <v>-0.6194720668478676</v>
      </c>
      <c r="V19" s="208">
        <f ca="1">INDEX('Wellbeing Acorn Type'!K$14:K$48,'Type Sorted'!$B19)</f>
        <v>65.001541254238447</v>
      </c>
      <c r="W19" s="208"/>
    </row>
    <row r="20" spans="1:23" ht="20.149999999999999" customHeight="1">
      <c r="A20" s="225">
        <v>8</v>
      </c>
      <c r="B20" s="225">
        <f ca="1">MATCH(A20,'Wellbeing Acorn Type'!$Q$14:$Q$48,0)</f>
        <v>21</v>
      </c>
      <c r="C20" s="226" t="str">
        <f ca="1">INDEX('Wellbeing Acorn Type'!$C$14:$C$48,'Type Sorted'!B20)</f>
        <v>3.17</v>
      </c>
      <c r="D20" s="40" t="str">
        <f ca="1">INDEX('Wellbeing Acorn Type'!D$14:D$48,'Type Sorted'!$B20)</f>
        <v>Everthing in Moderation</v>
      </c>
      <c r="E20" s="40"/>
      <c r="F20" s="40"/>
      <c r="G20" s="40"/>
      <c r="H20" s="40"/>
      <c r="I20" s="40"/>
      <c r="J20" s="40"/>
      <c r="K20" s="40"/>
      <c r="L20" s="40"/>
      <c r="M20" s="40"/>
      <c r="N20" s="40"/>
      <c r="O20" s="40"/>
      <c r="P20" s="206">
        <f ca="1">INDEX('Wellbeing Acorn Type'!E$14:E$48,'Type Sorted'!$B20)</f>
        <v>8</v>
      </c>
      <c r="Q20" s="207">
        <f ca="1">INDEX('Wellbeing Acorn Type'!F$14:F$48,'Type Sorted'!$B20)</f>
        <v>4.6511627906976744E-2</v>
      </c>
      <c r="R20" s="206">
        <f ca="1">INDEX('Wellbeing Acorn Type'!G$14:G$48,'Type Sorted'!$B20)</f>
        <v>11016</v>
      </c>
      <c r="S20" s="207">
        <f ca="1">INDEX('Wellbeing Acorn Type'!H$14:H$48,'Type Sorted'!$B20)</f>
        <v>7.255578681139184E-2</v>
      </c>
      <c r="T20" s="207">
        <f ca="1">INDEX('Wellbeing Acorn Type'!I$14:I$48,'Type Sorted'!$B20)</f>
        <v>7.2621641249092229E-4</v>
      </c>
      <c r="U20" s="227">
        <f ca="1">INDEX('Wellbeing Acorn Type'!J$14:J$48,'Type Sorted'!$B20)</f>
        <v>-1.316723643624903</v>
      </c>
      <c r="V20" s="208">
        <f ca="1">INDEX('Wellbeing Acorn Type'!K$14:K$48,'Type Sorted'!$B20)</f>
        <v>64.1046427184138</v>
      </c>
      <c r="W20" s="208"/>
    </row>
    <row r="21" spans="1:23" ht="20.149999999999999" customHeight="1">
      <c r="A21" s="225">
        <v>9</v>
      </c>
      <c r="B21" s="225">
        <f ca="1">MATCH(A21,'Wellbeing Acorn Type'!$Q$14:$Q$48,0)</f>
        <v>1</v>
      </c>
      <c r="C21" s="226" t="str">
        <f ca="1">INDEX('Wellbeing Acorn Type'!$C$14:$C$48,'Type Sorted'!B21)</f>
        <v>1.1</v>
      </c>
      <c r="D21" s="40" t="str">
        <f ca="1">INDEX('Wellbeing Acorn Type'!D$14:D$48,'Type Sorted'!$B21)</f>
        <v>Limited Living</v>
      </c>
      <c r="E21" s="40"/>
      <c r="F21" s="40"/>
      <c r="G21" s="40"/>
      <c r="H21" s="40"/>
      <c r="I21" s="40"/>
      <c r="J21" s="40"/>
      <c r="K21" s="40"/>
      <c r="L21" s="40"/>
      <c r="M21" s="40"/>
      <c r="N21" s="40"/>
      <c r="O21" s="40"/>
      <c r="P21" s="206">
        <f ca="1">INDEX('Wellbeing Acorn Type'!E$14:E$48,'Type Sorted'!$B21)</f>
        <v>2</v>
      </c>
      <c r="Q21" s="207">
        <f ca="1">INDEX('Wellbeing Acorn Type'!F$14:F$48,'Type Sorted'!$B21)</f>
        <v>1.1627906976744186E-2</v>
      </c>
      <c r="R21" s="206">
        <f ca="1">INDEX('Wellbeing Acorn Type'!G$14:G$48,'Type Sorted'!$B21)</f>
        <v>2777</v>
      </c>
      <c r="S21" s="207">
        <f ca="1">INDEX('Wellbeing Acorn Type'!H$14:H$48,'Type Sorted'!$B21)</f>
        <v>1.8290433912058382E-2</v>
      </c>
      <c r="T21" s="207">
        <f ca="1">INDEX('Wellbeing Acorn Type'!I$14:I$48,'Type Sorted'!$B21)</f>
        <v>7.2020165646380992E-4</v>
      </c>
      <c r="U21" s="227">
        <f ca="1">INDEX('Wellbeing Acorn Type'!J$14:J$48,'Type Sorted'!$B21)</f>
        <v>-0.65207820633654001</v>
      </c>
      <c r="V21" s="208">
        <f ca="1">INDEX('Wellbeing Acorn Type'!K$14:K$48,'Type Sorted'!$B21)</f>
        <v>63.573707614876355</v>
      </c>
      <c r="W21" s="208"/>
    </row>
    <row r="22" spans="1:23" ht="20.149999999999999" customHeight="1">
      <c r="A22" s="225">
        <v>10</v>
      </c>
      <c r="B22" s="225">
        <f ca="1">MATCH(A22,'Wellbeing Acorn Type'!$Q$14:$Q$48,0)</f>
        <v>20</v>
      </c>
      <c r="C22" s="226" t="str">
        <f ca="1">INDEX('Wellbeing Acorn Type'!$C$14:$C$48,'Type Sorted'!B22)</f>
        <v>3.16</v>
      </c>
      <c r="D22" s="40" t="str">
        <f ca="1">INDEX('Wellbeing Acorn Type'!D$14:D$48,'Type Sorted'!$B22)</f>
        <v>Countryside Concerns</v>
      </c>
      <c r="E22" s="40"/>
      <c r="F22" s="40"/>
      <c r="G22" s="40"/>
      <c r="H22" s="40"/>
      <c r="I22" s="40"/>
      <c r="J22" s="40"/>
      <c r="K22" s="40"/>
      <c r="L22" s="40"/>
      <c r="M22" s="40"/>
      <c r="N22" s="40"/>
      <c r="O22" s="40"/>
      <c r="P22" s="206">
        <f ca="1">INDEX('Wellbeing Acorn Type'!E$14:E$48,'Type Sorted'!$B22)</f>
        <v>6</v>
      </c>
      <c r="Q22" s="207">
        <f ca="1">INDEX('Wellbeing Acorn Type'!F$14:F$48,'Type Sorted'!$B22)</f>
        <v>3.4883720930232558E-2</v>
      </c>
      <c r="R22" s="206">
        <f ca="1">INDEX('Wellbeing Acorn Type'!G$14:G$48,'Type Sorted'!$B22)</f>
        <v>9356</v>
      </c>
      <c r="S22" s="207">
        <f ca="1">INDEX('Wellbeing Acorn Type'!H$14:H$48,'Type Sorted'!$B22)</f>
        <v>6.1622362146639617E-2</v>
      </c>
      <c r="T22" s="207">
        <f ca="1">INDEX('Wellbeing Acorn Type'!I$14:I$48,'Type Sorted'!$B22)</f>
        <v>6.4129970072680635E-4</v>
      </c>
      <c r="U22" s="227">
        <f ca="1">INDEX('Wellbeing Acorn Type'!J$14:J$48,'Type Sorted'!$B22)</f>
        <v>-1.4582955866916594</v>
      </c>
      <c r="V22" s="208">
        <f ca="1">INDEX('Wellbeing Acorn Type'!K$14:K$48,'Type Sorted'!$B22)</f>
        <v>56.608866838342763</v>
      </c>
      <c r="W22" s="208"/>
    </row>
    <row r="23" spans="1:23" ht="20.149999999999999" customHeight="1">
      <c r="A23" s="225">
        <v>11</v>
      </c>
      <c r="B23" s="225">
        <f ca="1">MATCH(A23,'Wellbeing Acorn Type'!$Q$14:$Q$48,0)</f>
        <v>2</v>
      </c>
      <c r="C23" s="226" t="str">
        <f ca="1">INDEX('Wellbeing Acorn Type'!$C$14:$C$48,'Type Sorted'!B23)</f>
        <v>1.2</v>
      </c>
      <c r="D23" s="40" t="str">
        <f ca="1">INDEX('Wellbeing Acorn Type'!D$14:D$48,'Type Sorted'!$B23)</f>
        <v>Poorly Pensioners</v>
      </c>
      <c r="E23" s="40"/>
      <c r="F23" s="40"/>
      <c r="G23" s="40"/>
      <c r="H23" s="40"/>
      <c r="I23" s="40"/>
      <c r="J23" s="40"/>
      <c r="K23" s="40"/>
      <c r="L23" s="40"/>
      <c r="M23" s="40"/>
      <c r="N23" s="40"/>
      <c r="O23" s="40"/>
      <c r="P23" s="206">
        <f ca="1">INDEX('Wellbeing Acorn Type'!E$14:E$48,'Type Sorted'!$B23)</f>
        <v>3</v>
      </c>
      <c r="Q23" s="207">
        <f ca="1">INDEX('Wellbeing Acorn Type'!F$14:F$48,'Type Sorted'!$B23)</f>
        <v>1.7441860465116279E-2</v>
      </c>
      <c r="R23" s="206">
        <f ca="1">INDEX('Wellbeing Acorn Type'!G$14:G$48,'Type Sorted'!$B23)</f>
        <v>5698</v>
      </c>
      <c r="S23" s="207">
        <f ca="1">INDEX('Wellbeing Acorn Type'!H$14:H$48,'Type Sorted'!$B23)</f>
        <v>3.7529309481782014E-2</v>
      </c>
      <c r="T23" s="207">
        <f ca="1">INDEX('Wellbeing Acorn Type'!I$14:I$48,'Type Sorted'!$B23)</f>
        <v>5.265005265005265E-4</v>
      </c>
      <c r="U23" s="227">
        <f ca="1">INDEX('Wellbeing Acorn Type'!J$14:J$48,'Type Sorted'!$B23)</f>
        <v>-1.3861491645693182</v>
      </c>
      <c r="V23" s="208">
        <f ca="1">INDEX('Wellbeing Acorn Type'!K$14:K$48,'Type Sorted'!$B23)</f>
        <v>46.47530345204764</v>
      </c>
      <c r="W23" s="208"/>
    </row>
    <row r="24" spans="1:23" ht="20.149999999999999" customHeight="1">
      <c r="A24" s="225">
        <v>12</v>
      </c>
      <c r="B24" s="225">
        <f ca="1">MATCH(A24,'Wellbeing Acorn Type'!$Q$14:$Q$48,0)</f>
        <v>14</v>
      </c>
      <c r="C24" s="226" t="str">
        <f ca="1">INDEX('Wellbeing Acorn Type'!$C$14:$C$48,'Type Sorted'!B24)</f>
        <v>2.12</v>
      </c>
      <c r="D24" s="40" t="str">
        <f ca="1">INDEX('Wellbeing Acorn Type'!D$14:D$48,'Type Sorted'!$B24)</f>
        <v>Perilous Futures</v>
      </c>
      <c r="E24" s="40"/>
      <c r="F24" s="40"/>
      <c r="G24" s="40"/>
      <c r="H24" s="40"/>
      <c r="I24" s="40"/>
      <c r="J24" s="40"/>
      <c r="K24" s="40"/>
      <c r="L24" s="40"/>
      <c r="M24" s="40"/>
      <c r="N24" s="40"/>
      <c r="O24" s="40"/>
      <c r="P24" s="206">
        <f ca="1">INDEX('Wellbeing Acorn Type'!E$14:E$48,'Type Sorted'!$B24)</f>
        <v>1</v>
      </c>
      <c r="Q24" s="207">
        <f ca="1">INDEX('Wellbeing Acorn Type'!F$14:F$48,'Type Sorted'!$B24)</f>
        <v>5.8139534883720929E-3</v>
      </c>
      <c r="R24" s="206">
        <f ca="1">INDEX('Wellbeing Acorn Type'!G$14:G$48,'Type Sorted'!$B24)</f>
        <v>2709</v>
      </c>
      <c r="S24" s="207">
        <f ca="1">INDEX('Wellbeing Acorn Type'!H$14:H$48,'Type Sorted'!$B24)</f>
        <v>1.7842558684827568E-2</v>
      </c>
      <c r="T24" s="207">
        <f ca="1">INDEX('Wellbeing Acorn Type'!I$14:I$48,'Type Sorted'!$B24)</f>
        <v>3.6913990402362494E-4</v>
      </c>
      <c r="U24" s="227">
        <f ca="1">INDEX('Wellbeing Acorn Type'!J$14:J$48,'Type Sorted'!$B24)</f>
        <v>-1.19168197803422</v>
      </c>
      <c r="V24" s="208">
        <f ca="1">INDEX('Wellbeing Acorn Type'!K$14:K$48,'Type Sorted'!$B24)</f>
        <v>32.584751946569149</v>
      </c>
      <c r="W24" s="208"/>
    </row>
    <row r="25" spans="1:23" ht="20.149999999999999" customHeight="1">
      <c r="A25" s="225">
        <v>13</v>
      </c>
      <c r="B25" s="225">
        <f ca="1">MATCH(A25,'Wellbeing Acorn Type'!$Q$14:$Q$48,0)</f>
        <v>29</v>
      </c>
      <c r="C25" s="226" t="str">
        <f ca="1">INDEX('Wellbeing Acorn Type'!$C$14:$C$48,'Type Sorted'!B25)</f>
        <v>4.23</v>
      </c>
      <c r="D25" s="40" t="str">
        <f ca="1">INDEX('Wellbeing Acorn Type'!D$14:D$48,'Type Sorted'!$B25)</f>
        <v>Happy Families</v>
      </c>
      <c r="E25" s="40"/>
      <c r="F25" s="40"/>
      <c r="G25" s="40"/>
      <c r="H25" s="40"/>
      <c r="I25" s="40"/>
      <c r="J25" s="40"/>
      <c r="K25" s="40"/>
      <c r="L25" s="40"/>
      <c r="M25" s="40"/>
      <c r="N25" s="40"/>
      <c r="O25" s="40"/>
      <c r="P25" s="206">
        <f ca="1">INDEX('Wellbeing Acorn Type'!E$14:E$48,'Type Sorted'!$B25)</f>
        <v>2</v>
      </c>
      <c r="Q25" s="207">
        <f ca="1">INDEX('Wellbeing Acorn Type'!F$14:F$48,'Type Sorted'!$B25)</f>
        <v>1.1627906976744186E-2</v>
      </c>
      <c r="R25" s="206">
        <f ca="1">INDEX('Wellbeing Acorn Type'!G$14:G$48,'Type Sorted'!$B25)</f>
        <v>6358</v>
      </c>
      <c r="S25" s="207">
        <f ca="1">INDEX('Wellbeing Acorn Type'!H$14:H$48,'Type Sorted'!$B25)</f>
        <v>4.1876333746081094E-2</v>
      </c>
      <c r="T25" s="207">
        <f ca="1">INDEX('Wellbeing Acorn Type'!I$14:I$48,'Type Sorted'!$B25)</f>
        <v>3.1456432840515884E-4</v>
      </c>
      <c r="U25" s="227">
        <f ca="1">INDEX('Wellbeing Acorn Type'!J$14:J$48,'Type Sorted'!$B25)</f>
        <v>-1.9804865858951337</v>
      </c>
      <c r="V25" s="208">
        <f ca="1">INDEX('Wellbeing Acorn Type'!K$14:K$48,'Type Sorted'!$B25)</f>
        <v>27.767251658778168</v>
      </c>
      <c r="W25" s="208"/>
    </row>
    <row r="26" spans="1:23" ht="20.149999999999999" customHeight="1">
      <c r="A26" s="225">
        <v>14</v>
      </c>
      <c r="B26" s="225">
        <f ca="1">MATCH(A26,'Wellbeing Acorn Type'!$Q$14:$Q$48,0)</f>
        <v>18</v>
      </c>
      <c r="C26" s="226" t="str">
        <f ca="1">INDEX('Wellbeing Acorn Type'!$C$14:$C$48,'Type Sorted'!B26)</f>
        <v>3.14</v>
      </c>
      <c r="D26" s="40" t="str">
        <f ca="1">INDEX('Wellbeing Acorn Type'!D$14:D$48,'Type Sorted'!$B26)</f>
        <v>Rooted Routines</v>
      </c>
      <c r="E26" s="40"/>
      <c r="F26" s="40"/>
      <c r="G26" s="40"/>
      <c r="H26" s="40"/>
      <c r="I26" s="40"/>
      <c r="J26" s="40"/>
      <c r="K26" s="40"/>
      <c r="L26" s="40"/>
      <c r="M26" s="40"/>
      <c r="N26" s="40"/>
      <c r="O26" s="40"/>
      <c r="P26" s="206">
        <f ca="1">INDEX('Wellbeing Acorn Type'!E$14:E$48,'Type Sorted'!$B26)</f>
        <v>1</v>
      </c>
      <c r="Q26" s="207">
        <f ca="1">INDEX('Wellbeing Acorn Type'!F$14:F$48,'Type Sorted'!$B26)</f>
        <v>5.8139534883720929E-3</v>
      </c>
      <c r="R26" s="206">
        <f ca="1">INDEX('Wellbeing Acorn Type'!G$14:G$48,'Type Sorted'!$B26)</f>
        <v>6104</v>
      </c>
      <c r="S26" s="207">
        <f ca="1">INDEX('Wellbeing Acorn Type'!H$14:H$48,'Type Sorted'!$B26)</f>
        <v>4.020338804436599E-2</v>
      </c>
      <c r="T26" s="207">
        <f ca="1">INDEX('Wellbeing Acorn Type'!I$14:I$48,'Type Sorted'!$B26)</f>
        <v>1.6382699868938401E-4</v>
      </c>
      <c r="U26" s="227">
        <f ca="1">INDEX('Wellbeing Acorn Type'!J$14:J$48,'Type Sorted'!$B26)</f>
        <v>-2.2959811878608463</v>
      </c>
      <c r="V26" s="208">
        <f ca="1">INDEX('Wellbeing Acorn Type'!K$14:K$48,'Type Sorted'!$B26)</f>
        <v>14.461352068030115</v>
      </c>
      <c r="W26" s="208"/>
    </row>
    <row r="27" spans="1:23" ht="20.149999999999999" customHeight="1">
      <c r="A27" s="225">
        <v>15</v>
      </c>
      <c r="B27" s="225">
        <f ca="1">MATCH(A27,'Wellbeing Acorn Type'!$Q$14:$Q$48,0)</f>
        <v>11</v>
      </c>
      <c r="C27" s="226" t="str">
        <f ca="1">INDEX('Wellbeing Acorn Type'!$C$14:$C$48,'Type Sorted'!B27)</f>
        <v>2.9</v>
      </c>
      <c r="D27" s="40" t="str">
        <f ca="1">INDEX('Wellbeing Acorn Type'!D$14:D$48,'Type Sorted'!$B27)</f>
        <v>Everyday Excesses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7561</v>
      </c>
      <c r="S27" s="207">
        <f ca="1">INDEX('Wellbeing Acorn Type'!H$14:H$48,'Type Sorted'!$B27)</f>
        <v>4.9799773427826224E-2</v>
      </c>
      <c r="T27" s="207">
        <f ca="1">INDEX('Wellbeing Acorn Type'!I$14:I$48,'Type Sorted'!$B27)</f>
        <v>0</v>
      </c>
      <c r="U27" s="227">
        <f ca="1">INDEX('Wellbeing Acorn Type'!J$14:J$48,'Type Sorted'!$B27)</f>
        <v>-3.0024123793931503</v>
      </c>
      <c r="V27" s="208">
        <f ca="1">INDEX('Wellbeing Acorn Type'!K$14:K$48,'Type Sorted'!$B27)</f>
        <v>0</v>
      </c>
      <c r="W27" s="208"/>
    </row>
    <row r="28" spans="1:23" ht="20.149999999999999" customHeight="1">
      <c r="A28" s="225">
        <v>16</v>
      </c>
      <c r="B28" s="225">
        <f ca="1">MATCH(A28,'Wellbeing Acorn Type'!$Q$14:$Q$48,0)</f>
        <v>8</v>
      </c>
      <c r="C28" s="226" t="str">
        <f ca="1">INDEX('Wellbeing Acorn Type'!$C$14:$C$48,'Type Sorted'!B28)</f>
        <v>2.6</v>
      </c>
      <c r="D28" s="40" t="str">
        <f ca="1">INDEX('Wellbeing Acorn Type'!D$14:D$48,'Type Sorted'!$B28)</f>
        <v>Dangerous Dependencies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1632</v>
      </c>
      <c r="S28" s="207">
        <f ca="1">INDEX('Wellbeing Acorn Type'!H$14:H$48,'Type Sorted'!$B28)</f>
        <v>1.0749005453539531E-2</v>
      </c>
      <c r="T28" s="207">
        <f ca="1">INDEX('Wellbeing Acorn Type'!I$14:I$48,'Type Sorted'!$B28)</f>
        <v>0</v>
      </c>
      <c r="U28" s="227">
        <f ca="1">INDEX('Wellbeing Acorn Type'!J$14:J$48,'Type Sorted'!$B28)</f>
        <v>-1.3670837381871084</v>
      </c>
      <c r="V28" s="208">
        <f ca="1">INDEX('Wellbeing Acorn Type'!K$14:K$48,'Type Sorted'!$B28)</f>
        <v>0</v>
      </c>
      <c r="W28" s="208"/>
    </row>
    <row r="29" spans="1:23" ht="20.149999999999999" customHeight="1">
      <c r="A29" s="225">
        <v>17</v>
      </c>
      <c r="B29" s="225">
        <f ca="1">MATCH(A29,'Wellbeing Acorn Type'!$Q$14:$Q$48,0)</f>
        <v>3</v>
      </c>
      <c r="C29" s="226" t="str">
        <f ca="1">INDEX('Wellbeing Acorn Type'!$C$14:$C$48,'Type Sorted'!B29)</f>
        <v>1.3</v>
      </c>
      <c r="D29" s="40" t="str">
        <f ca="1">INDEX('Wellbeing Acorn Type'!D$14:D$48,'Type Sorted'!$B29)</f>
        <v>Hardship Heartlands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8390</v>
      </c>
      <c r="S29" s="207">
        <f ca="1">INDEX('Wellbeing Acorn Type'!H$14:H$48,'Type Sorted'!$B29)</f>
        <v>5.5259899359801884E-2</v>
      </c>
      <c r="T29" s="207">
        <f ca="1">INDEX('Wellbeing Acorn Type'!I$14:I$48,'Type Sorted'!$B29)</f>
        <v>0</v>
      </c>
      <c r="U29" s="227">
        <f ca="1">INDEX('Wellbeing Acorn Type'!J$14:J$48,'Type Sorted'!$B29)</f>
        <v>-3.1718533041966688</v>
      </c>
      <c r="V29" s="208">
        <f ca="1">INDEX('Wellbeing Acorn Type'!K$14:K$48,'Type Sorted'!$B29)</f>
        <v>0</v>
      </c>
      <c r="W29" s="208"/>
    </row>
    <row r="30" spans="1:23" ht="20.149999999999999" customHeight="1">
      <c r="A30" s="225">
        <v>18</v>
      </c>
      <c r="B30" s="225">
        <f ca="1">MATCH(A30,'Wellbeing Acorn Type'!$Q$14:$Q$48,0)</f>
        <v>12</v>
      </c>
      <c r="C30" s="226" t="str">
        <f ca="1">INDEX('Wellbeing Acorn Type'!$C$14:$C$48,'Type Sorted'!B30)</f>
        <v>2.10</v>
      </c>
      <c r="D30" s="40" t="str">
        <f ca="1">INDEX('Wellbeing Acorn Type'!D$14:D$48,'Type Sorted'!$B30)</f>
        <v>Respiratory Risks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5238</v>
      </c>
      <c r="S30" s="207">
        <f ca="1">INDEX('Wellbeing Acorn Type'!H$14:H$48,'Type Sorted'!$B30)</f>
        <v>3.4499565297573573E-2</v>
      </c>
      <c r="T30" s="207">
        <f ca="1">INDEX('Wellbeing Acorn Type'!I$14:I$48,'Type Sorted'!$B30)</f>
        <v>0</v>
      </c>
      <c r="U30" s="227">
        <f ca="1">INDEX('Wellbeing Acorn Type'!J$14:J$48,'Type Sorted'!$B30)</f>
        <v>-2.4791042968114367</v>
      </c>
      <c r="V30" s="208">
        <f ca="1">INDEX('Wellbeing Acorn Type'!K$14:K$48,'Type Sorted'!$B30)</f>
        <v>0</v>
      </c>
      <c r="W30" s="208"/>
    </row>
    <row r="31" spans="1:23" ht="20.149999999999999" customHeight="1">
      <c r="A31" s="225">
        <v>19</v>
      </c>
      <c r="B31" s="225">
        <f ca="1">MATCH(A31,'Wellbeing Acorn Type'!$Q$14:$Q$48,0)</f>
        <v>22</v>
      </c>
      <c r="C31" s="226" t="str">
        <f ca="1">INDEX('Wellbeing Acorn Type'!$C$14:$C$48,'Type Sorted'!B31)</f>
        <v>3.18</v>
      </c>
      <c r="D31" s="40" t="str">
        <f ca="1">INDEX('Wellbeing Acorn Type'!D$14:D$48,'Type Sorted'!$B31)</f>
        <v>Cultural Concerns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57</v>
      </c>
      <c r="S31" s="207">
        <f ca="1">INDEX('Wellbeing Acorn Type'!H$14:H$48,'Type Sorted'!$B31)</f>
        <v>3.7542482282582924E-4</v>
      </c>
      <c r="T31" s="207">
        <f ca="1">INDEX('Wellbeing Acorn Type'!I$14:I$48,'Type Sorted'!$B31)</f>
        <v>0</v>
      </c>
      <c r="U31" s="227">
        <f ca="1">INDEX('Wellbeing Acorn Type'!J$14:J$48,'Type Sorted'!$B31)</f>
        <v>-0.25416003022470018</v>
      </c>
      <c r="V31" s="208">
        <f ca="1">INDEX('Wellbeing Acorn Type'!K$14:K$48,'Type Sorted'!$B31)</f>
        <v>0</v>
      </c>
      <c r="W31" s="208"/>
    </row>
    <row r="32" spans="1:23" ht="20.149999999999999" customHeight="1">
      <c r="A32" s="225">
        <v>20</v>
      </c>
      <c r="B32" s="225">
        <f ca="1">MATCH(A32,'Wellbeing Acorn Type'!$Q$14:$Q$48,0)</f>
        <v>9</v>
      </c>
      <c r="C32" s="226" t="str">
        <f ca="1">INDEX('Wellbeing Acorn Type'!$C$14:$C$48,'Type Sorted'!B32)</f>
        <v>2.7</v>
      </c>
      <c r="D32" s="40" t="str">
        <f ca="1">INDEX('Wellbeing Acorn Type'!D$14:D$48,'Type Sorted'!$B32)</f>
        <v>Struggling Smokers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2461</v>
      </c>
      <c r="S32" s="207">
        <f ca="1">INDEX('Wellbeing Acorn Type'!H$14:H$48,'Type Sorted'!$B32)</f>
        <v>1.6209131385515187E-2</v>
      </c>
      <c r="T32" s="207">
        <f ca="1">INDEX('Wellbeing Acorn Type'!I$14:I$48,'Type Sorted'!$B32)</f>
        <v>0</v>
      </c>
      <c r="U32" s="227">
        <f ca="1">INDEX('Wellbeing Acorn Type'!J$14:J$48,'Type Sorted'!$B32)</f>
        <v>-1.6834208472414554</v>
      </c>
      <c r="V32" s="208">
        <f ca="1">INDEX('Wellbeing Acorn Type'!K$14:K$48,'Type Sorted'!$B32)</f>
        <v>0</v>
      </c>
      <c r="W32" s="208"/>
    </row>
    <row r="33" spans="1:28" ht="20.149999999999999" customHeight="1">
      <c r="A33" s="225">
        <v>21</v>
      </c>
      <c r="B33" s="225">
        <f ca="1">MATCH(A33,'Wellbeing Acorn Type'!$Q$14:$Q$48,0)</f>
        <v>13</v>
      </c>
      <c r="C33" s="226" t="str">
        <f ca="1">INDEX('Wellbeing Acorn Type'!$C$14:$C$48,'Type Sorted'!B33)</f>
        <v>2.11</v>
      </c>
      <c r="D33" s="40" t="str">
        <f ca="1">INDEX('Wellbeing Acorn Type'!D$14:D$48,'Type Sorted'!$B33)</f>
        <v>Anxious Adversity</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2655</v>
      </c>
      <c r="S33" s="207">
        <f ca="1">INDEX('Wellbeing Acorn Type'!H$14:H$48,'Type Sorted'!$B33)</f>
        <v>1.7486893063203099E-2</v>
      </c>
      <c r="T33" s="207">
        <f ca="1">INDEX('Wellbeing Acorn Type'!I$14:I$48,'Type Sorted'!$B33)</f>
        <v>0</v>
      </c>
      <c r="U33" s="227">
        <f ca="1">INDEX('Wellbeing Acorn Type'!J$14:J$48,'Type Sorted'!$B33)</f>
        <v>-1.7496507780658577</v>
      </c>
      <c r="V33" s="208">
        <f ca="1">INDEX('Wellbeing Acorn Type'!K$14:K$48,'Type Sorted'!$B33)</f>
        <v>0</v>
      </c>
      <c r="W33" s="208"/>
    </row>
    <row r="34" spans="1:28" ht="20.149999999999999" customHeight="1">
      <c r="A34" s="225">
        <v>22</v>
      </c>
      <c r="B34" s="225">
        <f ca="1">MATCH(A34,'Wellbeing Acorn Type'!$Q$14:$Q$48,0)</f>
        <v>15</v>
      </c>
      <c r="C34" s="226" t="str">
        <f ca="1">INDEX('Wellbeing Acorn Type'!$C$14:$C$48,'Type Sorted'!B34)</f>
        <v>2.13</v>
      </c>
      <c r="D34" s="40" t="str">
        <f ca="1">INDEX('Wellbeing Acorn Type'!D$14:D$48,'Type Sorted'!$B34)</f>
        <v>Regular Revellers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3938</v>
      </c>
      <c r="S34" s="207">
        <f ca="1">INDEX('Wellbeing Acorn Type'!H$14:H$48,'Type Sorted'!$B34)</f>
        <v>2.5937244776984482E-2</v>
      </c>
      <c r="T34" s="207">
        <f ca="1">INDEX('Wellbeing Acorn Type'!I$14:I$48,'Type Sorted'!$B34)</f>
        <v>0</v>
      </c>
      <c r="U34" s="227">
        <f ca="1">INDEX('Wellbeing Acorn Type'!J$14:J$48,'Type Sorted'!$B34)</f>
        <v>-2.140093139945904</v>
      </c>
      <c r="V34" s="208">
        <f ca="1">INDEX('Wellbeing Acorn Type'!K$14:K$48,'Type Sorted'!$B34)</f>
        <v>0</v>
      </c>
      <c r="W34" s="208"/>
    </row>
    <row r="35" spans="1:28" ht="20.149999999999999" customHeight="1">
      <c r="A35" s="225">
        <v>23</v>
      </c>
      <c r="B35" s="225">
        <f ca="1">MATCH(A35,'Wellbeing Acorn Type'!$Q$14:$Q$48,0)</f>
        <v>34</v>
      </c>
      <c r="C35" s="226" t="str">
        <f ca="1">INDEX('Wellbeing Acorn Type'!$C$14:$C$48,'Type Sorted'!B35)</f>
        <v>60</v>
      </c>
      <c r="D35" s="40" t="str">
        <f ca="1">INDEX('Wellbeing Acorn Type'!D$14:D$48,'Type Sorted'!$B35)</f>
        <v>Active Communal Population</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71</v>
      </c>
      <c r="S35" s="207">
        <f ca="1">INDEX('Wellbeing Acorn Type'!H$14:H$48,'Type Sorted'!$B35)</f>
        <v>4.6763442843217323E-4</v>
      </c>
      <c r="T35" s="207">
        <f ca="1">INDEX('Wellbeing Acorn Type'!I$14:I$48,'Type Sorted'!$B35)</f>
        <v>0</v>
      </c>
      <c r="U35" s="227">
        <f ca="1">INDEX('Wellbeing Acorn Type'!J$14:J$48,'Type Sorted'!$B35)</f>
        <v>-0.28367367270285104</v>
      </c>
      <c r="V35" s="208">
        <f ca="1">INDEX('Wellbeing Acorn Type'!K$14:K$48,'Type Sorted'!$B35)</f>
        <v>0</v>
      </c>
      <c r="W35" s="208"/>
    </row>
    <row r="36" spans="1:28" ht="20.149999999999999" customHeight="1">
      <c r="A36" s="225">
        <v>24</v>
      </c>
      <c r="B36" s="225">
        <f ca="1">MATCH(A36,'Wellbeing Acorn Type'!$Q$14:$Q$48,0)</f>
        <v>10</v>
      </c>
      <c r="C36" s="226" t="str">
        <f ca="1">INDEX('Wellbeing Acorn Type'!$C$14:$C$48,'Type Sorted'!B36)</f>
        <v>2.8</v>
      </c>
      <c r="D36" s="40" t="str">
        <f ca="1">INDEX('Wellbeing Acorn Type'!D$14:D$48,'Type Sorted'!$B36)</f>
        <v>Despondent Diversity</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0</v>
      </c>
      <c r="S36" s="207">
        <f ca="1">INDEX('Wellbeing Acorn Type'!H$14:H$48,'Type Sorted'!$B36)</f>
        <v>0</v>
      </c>
      <c r="T36" s="207">
        <f ca="1">INDEX('Wellbeing Acorn Type'!I$14:I$48,'Type Sorted'!$B36)</f>
        <v>0</v>
      </c>
      <c r="U36" s="227">
        <f ca="1">INDEX('Wellbeing Acorn Type'!J$14:J$48,'Type Sorted'!$B36)</f>
        <v>0</v>
      </c>
      <c r="V36" s="208">
        <f ca="1">INDEX('Wellbeing Acorn Type'!K$14:K$48,'Type Sorted'!$B36)</f>
        <v>0</v>
      </c>
      <c r="W36" s="208"/>
    </row>
    <row r="37" spans="1:28" ht="20.149999999999999" customHeight="1">
      <c r="A37" s="225">
        <v>25</v>
      </c>
      <c r="B37" s="225">
        <f ca="1">MATCH(A37,'Wellbeing Acorn Type'!$Q$14:$Q$48,0)</f>
        <v>19</v>
      </c>
      <c r="C37" s="226" t="str">
        <f ca="1">INDEX('Wellbeing Acorn Type'!$C$14:$C$48,'Type Sorted'!B37)</f>
        <v>3.15</v>
      </c>
      <c r="D37" s="40" t="str">
        <f ca="1">INDEX('Wellbeing Acorn Type'!D$14:D$48,'Type Sorted'!$B37)</f>
        <v>Borderline Behaviours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6716</v>
      </c>
      <c r="S37" s="207">
        <f ca="1">INDEX('Wellbeing Acorn Type'!H$14:H$48,'Type Sorted'!$B37)</f>
        <v>4.4234265089443316E-2</v>
      </c>
      <c r="T37" s="207">
        <f ca="1">INDEX('Wellbeing Acorn Type'!I$14:I$48,'Type Sorted'!$B37)</f>
        <v>0</v>
      </c>
      <c r="U37" s="227">
        <f ca="1">INDEX('Wellbeing Acorn Type'!J$14:J$48,'Type Sorted'!$B37)</f>
        <v>-2.8214210571129725</v>
      </c>
      <c r="V37" s="208">
        <f ca="1">INDEX('Wellbeing Acorn Type'!K$14:K$48,'Type Sorted'!$B37)</f>
        <v>0</v>
      </c>
      <c r="W37" s="208"/>
    </row>
    <row r="38" spans="1:28" ht="20.149999999999999" customHeight="1">
      <c r="A38" s="225">
        <v>26</v>
      </c>
      <c r="B38" s="225">
        <f ca="1">MATCH(A38,'Wellbeing Acorn Type'!$Q$14:$Q$48,0)</f>
        <v>28</v>
      </c>
      <c r="C38" s="226" t="str">
        <f ca="1">INDEX('Wellbeing Acorn Type'!$C$14:$C$48,'Type Sorted'!B38)</f>
        <v>4.22</v>
      </c>
      <c r="D38" s="40" t="str">
        <f ca="1">INDEX('Wellbeing Acorn Type'!D$14:D$48,'Type Sorted'!$B38)</f>
        <v>Gym &amp; Juices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667</v>
      </c>
      <c r="S38" s="207">
        <f ca="1">INDEX('Wellbeing Acorn Type'!H$14:H$48,'Type Sorted'!$B38)</f>
        <v>4.3931290671022473E-3</v>
      </c>
      <c r="T38" s="207">
        <f ca="1">INDEX('Wellbeing Acorn Type'!I$14:I$48,'Type Sorted'!$B38)</f>
        <v>0</v>
      </c>
      <c r="U38" s="227">
        <f ca="1">INDEX('Wellbeing Acorn Type'!J$14:J$48,'Type Sorted'!$B38)</f>
        <v>-0.87117872751920666</v>
      </c>
      <c r="V38" s="208">
        <f ca="1">INDEX('Wellbeing Acorn Type'!K$14:K$48,'Type Sorted'!$B38)</f>
        <v>0</v>
      </c>
      <c r="W38" s="208"/>
    </row>
    <row r="39" spans="1:28" ht="20.149999999999999" customHeight="1">
      <c r="A39" s="225">
        <v>27</v>
      </c>
      <c r="B39" s="225">
        <f ca="1">MATCH(A39,'Wellbeing Acorn Type'!$Q$14:$Q$48,0)</f>
        <v>31</v>
      </c>
      <c r="C39" s="226" t="str">
        <f ca="1">INDEX('Wellbeing Acorn Type'!$C$14:$C$48,'Type Sorted'!B39)</f>
        <v>4.25</v>
      </c>
      <c r="D39" s="40" t="str">
        <f ca="1">INDEX('Wellbeing Acorn Type'!D$14:D$48,'Type Sorted'!$B39)</f>
        <v>Healthy, Wealthy &amp; Wine</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8487</v>
      </c>
      <c r="S39" s="207">
        <f ca="1">INDEX('Wellbeing Acorn Type'!H$14:H$48,'Type Sorted'!$B39)</f>
        <v>5.5898780198645838E-2</v>
      </c>
      <c r="T39" s="207">
        <f ca="1">INDEX('Wellbeing Acorn Type'!I$14:I$48,'Type Sorted'!$B39)</f>
        <v>0</v>
      </c>
      <c r="U39" s="227">
        <f ca="1">INDEX('Wellbeing Acorn Type'!J$14:J$48,'Type Sorted'!$B39)</f>
        <v>-3.1912153299580601</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172</v>
      </c>
      <c r="Q41" s="230"/>
      <c r="R41" s="229">
        <f ca="1">SUM(R13:R40)</f>
        <v>151828</v>
      </c>
      <c r="S41" s="17"/>
      <c r="T41" s="221">
        <f ca="1">IF(R41&gt;0,P41/R41,0)</f>
        <v>1.1328608688779408E-3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375.33843448956469</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265.61728118333593</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61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260.38965493585789</v>
      </c>
    </row>
    <row r="56" spans="1:28" ht="15" hidden="1" customHeight="1">
      <c r="A56" s="231">
        <f ca="1">INDEX('Wellbeing Acorn Type'!$R$14:$R$48,'Type Sorted'!B16)</f>
        <v>20</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149.16130980450558</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5</v>
      </c>
      <c r="B57" s="231">
        <f t="shared" ca="1" si="1"/>
        <v>100</v>
      </c>
      <c r="C57" s="231">
        <f t="shared" ca="1" si="1"/>
        <v>100</v>
      </c>
      <c r="D57" s="231">
        <f t="shared" ca="1" si="1"/>
        <v>100</v>
      </c>
      <c r="E57" s="231">
        <f t="shared" ca="1" si="1"/>
        <v>100</v>
      </c>
      <c r="F57" s="231">
        <f t="shared" ca="1" si="1"/>
        <v>119.19457005455068</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4</v>
      </c>
      <c r="B58" s="231">
        <f t="shared" ca="1" si="1"/>
        <v>100</v>
      </c>
      <c r="C58" s="231">
        <f t="shared" ca="1" si="1"/>
        <v>100</v>
      </c>
      <c r="D58" s="231">
        <f t="shared" ca="1" si="1"/>
        <v>100</v>
      </c>
      <c r="E58" s="231">
        <f t="shared" ca="1" si="1"/>
        <v>71.321378688329503</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21</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65.001541254238447</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17</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64.1046427184138</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v>
      </c>
      <c r="B61" s="231">
        <f t="shared" ca="1" si="1"/>
        <v>63.573707614876355</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16</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56.608866838342763</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v>
      </c>
      <c r="B63" s="231">
        <f t="shared" ca="1" si="1"/>
        <v>100</v>
      </c>
      <c r="C63" s="231">
        <f t="shared" ca="1" si="1"/>
        <v>46.47530345204764</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12</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32.584751946569149</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23</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27.767251658778168</v>
      </c>
      <c r="Y65" s="231">
        <f t="shared" ca="1" si="3"/>
        <v>100</v>
      </c>
      <c r="Z65" s="231">
        <f t="shared" ca="1" si="3"/>
        <v>100</v>
      </c>
      <c r="AA65" s="231">
        <f t="shared" ca="1" si="3"/>
        <v>100</v>
      </c>
      <c r="AB65" s="231">
        <f t="shared" ca="1" si="3"/>
        <v>100</v>
      </c>
    </row>
    <row r="66" spans="1:28" ht="15" hidden="1" customHeight="1">
      <c r="A66" s="231">
        <f ca="1">INDEX('Wellbeing Acorn Type'!$R$14:$R$48,'Type Sorted'!B26)</f>
        <v>14</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14.461352068030115</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9</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6</v>
      </c>
      <c r="B68" s="231">
        <f t="shared" ca="1" si="3"/>
        <v>100</v>
      </c>
      <c r="C68" s="231">
        <f t="shared" ca="1" si="3"/>
        <v>100</v>
      </c>
      <c r="D68" s="231">
        <f t="shared" ca="1" si="3"/>
        <v>100</v>
      </c>
      <c r="E68" s="231">
        <f t="shared" ca="1" si="3"/>
        <v>100</v>
      </c>
      <c r="F68" s="231">
        <f t="shared" ca="1" si="3"/>
        <v>100</v>
      </c>
      <c r="G68" s="231">
        <f t="shared" ca="1" si="3"/>
        <v>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3</v>
      </c>
      <c r="B69" s="231">
        <f t="shared" ca="1" si="3"/>
        <v>100</v>
      </c>
      <c r="C69" s="231">
        <f t="shared" ca="1" si="3"/>
        <v>100</v>
      </c>
      <c r="D69" s="231">
        <f t="shared" ca="1" si="3"/>
        <v>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18</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7</v>
      </c>
      <c r="B72" s="231">
        <f t="shared" ca="1" si="3"/>
        <v>100</v>
      </c>
      <c r="C72" s="231">
        <f t="shared" ca="1" si="3"/>
        <v>100</v>
      </c>
      <c r="D72" s="231">
        <f t="shared" ca="1" si="3"/>
        <v>100</v>
      </c>
      <c r="E72" s="231">
        <f t="shared" ca="1" si="3"/>
        <v>100</v>
      </c>
      <c r="F72" s="231">
        <f t="shared" ca="1" si="3"/>
        <v>100</v>
      </c>
      <c r="G72" s="231">
        <f t="shared" ca="1" si="3"/>
        <v>100</v>
      </c>
      <c r="H72" s="231">
        <f t="shared" ca="1" si="3"/>
        <v>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11</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13</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60</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0</v>
      </c>
      <c r="AB75" s="231">
        <f t="shared" ca="1" si="5"/>
        <v>100</v>
      </c>
    </row>
    <row r="76" spans="1:28" ht="15" hidden="1" customHeight="1">
      <c r="A76" s="231">
        <f ca="1">INDEX('Wellbeing Acorn Type'!$R$14:$R$48,'Type Sorted'!B36)</f>
        <v>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15</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22</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25</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9BCB8-57C5-4A99-BED0-E0B4024305F4}">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BAB1F-7997-4346-85BC-FD8DBC21B16F}">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0.12106432748538011</v>
      </c>
      <c r="H2" s="245" cm="1">
        <f t="array" ref="H2:H797">INDEX('Data - Knowledge'!J:J,MATCH(_xlfn.ANCHORARRAY('Features Data'!A2),'Data - Knowledge'!A:A,0))</f>
        <v>92.795418833772956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6.7251461988304092E-3</v>
      </c>
      <c r="H3" s="245">
        <v>93.379420850000173</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1.9719298245614036E-2</v>
      </c>
      <c r="H4" s="245">
        <v>104.54819433012017</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1.8280701754385963E-2</v>
      </c>
      <c r="H5" s="245">
        <v>88.560493395001302</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1.8432748538011696E-2</v>
      </c>
      <c r="H6" s="245">
        <v>94.566085234966067</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1.8567251461988302E-2</v>
      </c>
      <c r="H7" s="245">
        <v>93.080302801310566</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4.5263157894736847E-3</v>
      </c>
      <c r="H8" s="245">
        <v>87.622165683801143</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3.9011695906432747E-2</v>
      </c>
      <c r="H9" s="245">
        <v>99.694741926973009</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7.8654970760233932E-3</v>
      </c>
      <c r="H10" s="245">
        <v>86.236689452883553</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1.3204678362573099E-2</v>
      </c>
      <c r="H11" s="245">
        <v>91.407219874347277</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1.0070175438596493E-2</v>
      </c>
      <c r="H12" s="245">
        <v>91.020033198869399</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0.18101169590643276</v>
      </c>
      <c r="H13" s="245">
        <v>102.53594405369195</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3.0526315789473684E-3</v>
      </c>
      <c r="H14" s="245">
        <v>100.00181050399762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2.1695906432748543E-2</v>
      </c>
      <c r="H15" s="245">
        <v>78.236931524843286</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9.2286549707602347E-2</v>
      </c>
      <c r="H16" s="245">
        <v>101.55506399134393</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2.3298245614035089E-2</v>
      </c>
      <c r="H17" s="245">
        <v>91.979291713666498</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1.1187134502923978E-2</v>
      </c>
      <c r="H18" s="245">
        <v>102.28560736507872</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92.795418833772956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5.4269005847953217E-3</v>
      </c>
      <c r="H19" s="245">
        <v>107.10185739943043</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93.379420850000173</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1.0233918128654969E-3</v>
      </c>
      <c r="H20" s="245">
        <v>98.71820548917502</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104.54819433012017</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1.3093567251461987E-2</v>
      </c>
      <c r="H21" s="245">
        <v>113.92829098417334</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88.560493395001302</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9.1520467836257308E-3</v>
      </c>
      <c r="H22" s="245">
        <v>122.065663201704</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94.566085234966067</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1.1695906432748539E-5</v>
      </c>
      <c r="H23" s="245">
        <v>63.772803753472019</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93.080302801310566</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1.0333333333333335E-2</v>
      </c>
      <c r="H24" s="245">
        <v>107.76008084603671</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87.622165683801143</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1.80233918128655E-2</v>
      </c>
      <c r="H25" s="245">
        <v>111.30608112628381</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99.694741926973009</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8.0467836257309949E-3</v>
      </c>
      <c r="H26" s="245">
        <v>100.401868816468</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86.236689452883553</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5.2666666666666667E-2</v>
      </c>
      <c r="H27" s="245">
        <v>88.632279080171713</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91.407219874347277</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1E-3</v>
      </c>
      <c r="H28" s="245">
        <v>95.752969000973835</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91.020033198869399</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102.53594405369195</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3.8421052631578946E-2</v>
      </c>
      <c r="H30" s="245">
        <v>85.807402894570728</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100.00181050399762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4.357894736842105E-2</v>
      </c>
      <c r="H31" s="245">
        <v>90.166686402194784</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78.236931524843286</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2.1111111111111109E-3</v>
      </c>
      <c r="H32" s="245">
        <v>77.925614614448662</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101.55506399134393</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2.2573099415204678E-3</v>
      </c>
      <c r="H33" s="245">
        <v>77.372080805587245</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91.979291713666498</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2.9649122807017545E-3</v>
      </c>
      <c r="H34" s="245">
        <v>97.952136295548414</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102.28560736507872</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5.4736842105263155E-3</v>
      </c>
      <c r="H35" s="245">
        <v>84.846041673906669</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107.10185739943043</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5.3099415204678367E-3</v>
      </c>
      <c r="H36" s="245">
        <v>92.411076761994607</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98.71820548917502</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0.11675438596491228</v>
      </c>
      <c r="H37" s="245">
        <v>61.278504639133978</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113.92829098417334</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0.19639181286549706</v>
      </c>
      <c r="H38" s="245">
        <v>90.070957932671121</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122.065663201704</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0.30740350877192973</v>
      </c>
      <c r="H39" s="245">
        <v>110.20397040650029</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63.772803753472019</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0.3172631578947368</v>
      </c>
      <c r="H40" s="245">
        <v>105.89664639519178</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107.76008084603671</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0.40167251461988307</v>
      </c>
      <c r="H41" s="245">
        <v>95.694144291187769</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111.30608112628381</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3.5912280701754382E-2</v>
      </c>
      <c r="H42" s="245">
        <v>89.320026834913179</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100.401868816468</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1.1964912280701756E-2</v>
      </c>
      <c r="H43" s="245">
        <v>80.863573814801825</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88.632279080171713</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0.21170760233918129</v>
      </c>
      <c r="H44" s="245">
        <v>103.51674075770035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95.752969000973835</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0.14516959064327487</v>
      </c>
      <c r="H45" s="245">
        <v>88.62269847396631</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6.8573099415204689E-2</v>
      </c>
      <c r="H46" s="245">
        <v>96.091650639376624</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85.807402894570728</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2.7029239766081872E-2</v>
      </c>
      <c r="H47" s="245">
        <v>78.243667552596591</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90.166686402194784</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0.1731111111111111</v>
      </c>
      <c r="H48" s="245">
        <v>99.541766316349083</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77.925614614448662</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0.17511695906432748</v>
      </c>
      <c r="H49" s="245">
        <v>80.501329898971292</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77.372080805587245</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0.22794736842105268</v>
      </c>
      <c r="H50" s="245">
        <v>86.461811395786626</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97.952136295548414</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0.26278947368421052</v>
      </c>
      <c r="H51" s="245">
        <v>86.405449436176056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84.846041673906669</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9.5947368421052628E-2</v>
      </c>
      <c r="H52" s="245">
        <v>81.42220207874837</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92.411076761994607</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7.9368421052631574E-2</v>
      </c>
      <c r="H53" s="245">
        <v>77.207138215179626</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6.1239766081871351E-2</v>
      </c>
      <c r="H54" s="245">
        <v>70.635702849207547</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4.0269005847953211E-2</v>
      </c>
      <c r="H55" s="245">
        <v>67.309260264456853</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7.8362573099415217E-2</v>
      </c>
      <c r="H56" s="245">
        <v>75.845323620562269</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0.13904093567251463</v>
      </c>
      <c r="H57" s="245">
        <v>85.275830537031666</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0.2033216374269006</v>
      </c>
      <c r="H58" s="245">
        <v>85.244740403373825</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6.5257309941520486E-2</v>
      </c>
      <c r="H59" s="245">
        <v>75.065966592519501</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6.2140350877192989E-2</v>
      </c>
      <c r="H60" s="245">
        <v>72.557317633472223</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0.10846783625730995</v>
      </c>
      <c r="H61" s="245">
        <v>81.241181102825266</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0.11448538011695905</v>
      </c>
      <c r="H62" s="245">
        <v>83.959385829111412</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5.0438596491228067E-2</v>
      </c>
      <c r="H63" s="245">
        <v>86.279044034056668</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4.1672514619883035E-2</v>
      </c>
      <c r="H64" s="245">
        <v>90.22703176212336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2.9292397660818717E-2</v>
      </c>
      <c r="H65" s="245">
        <v>87.552633361853964</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2.928654970760234E-2</v>
      </c>
      <c r="H66" s="245">
        <v>90.804954087262075</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1.2093567251461988E-2</v>
      </c>
      <c r="H67" s="245">
        <v>77.818039908101099</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4.3573099415204673E-2</v>
      </c>
      <c r="H68" s="245">
        <v>77.607532086964412</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7.1520467836257316E-3</v>
      </c>
      <c r="H69" s="245">
        <v>71.978240662194082</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4.3409356725146196E-2</v>
      </c>
      <c r="H70" s="245">
        <v>80.346721319510962</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2.8824561403508774E-2</v>
      </c>
      <c r="H71" s="245">
        <v>75.985746285225815</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6.958479532163743E-2</v>
      </c>
      <c r="H72" s="245">
        <v>81.305470352859274</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5.2163742690058482E-2</v>
      </c>
      <c r="H73" s="245">
        <v>66.363245516817855</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0.29205263157894745</v>
      </c>
      <c r="H74" s="245">
        <v>78.901761632960188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0.15609941520467835</v>
      </c>
      <c r="H75" s="245">
        <v>66.895121296336995</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8.828070175438596E-2</v>
      </c>
      <c r="H76" s="245">
        <v>64.821143886732386</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1.9333333333333331E-2</v>
      </c>
      <c r="H77" s="245">
        <v>62.364236219108129</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0.10573684210526316</v>
      </c>
      <c r="H78" s="245">
        <v>78.95129835341595</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0.23701169590643273</v>
      </c>
      <c r="H79" s="245">
        <v>78.930450957263105</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0.32909356725146205</v>
      </c>
      <c r="H80" s="245">
        <v>84.736849413414788</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0.34083040935672515</v>
      </c>
      <c r="H81" s="245">
        <v>83.208820874959741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4.1111111111111114E-3</v>
      </c>
      <c r="H82" s="245">
        <v>103.16100875046357</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2.4251461988304093E-2</v>
      </c>
      <c r="H83" s="245">
        <v>103.07211190700623</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2.4152046783625737E-2</v>
      </c>
      <c r="H84" s="245">
        <v>97.57859855752973</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1.2374269005847954E-2</v>
      </c>
      <c r="H85" s="245">
        <v>95.263633736457251</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0.93549122807017537</v>
      </c>
      <c r="H86" s="245">
        <v>100.03211670350805</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0.95224561403508778</v>
      </c>
      <c r="H87" s="245">
        <v>99.933172135443272</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1.5947368421052634E-2</v>
      </c>
      <c r="H88" s="245">
        <v>103.58015728770016</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1.430409356725146E-2</v>
      </c>
      <c r="H89" s="245">
        <v>100.01815927221014</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1.2251461988304095E-2</v>
      </c>
      <c r="H90" s="245">
        <v>102.19050734909081</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3.8713450292397664E-3</v>
      </c>
      <c r="H91" s="245">
        <v>97.462855932973241</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1.6257309941520469E-3</v>
      </c>
      <c r="H92" s="245">
        <v>89.839250115878713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0.9649005847953217</v>
      </c>
      <c r="H93" s="245">
        <v>99.814094320031316</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2.5777777777777781E-2</v>
      </c>
      <c r="H94" s="245">
        <v>106.31254991017343</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6.2222222222222227E-3</v>
      </c>
      <c r="H95" s="245">
        <v>105.88525881887236</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1.8947368421052633E-3</v>
      </c>
      <c r="H96" s="245">
        <v>104.95179018144312</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0.1550058479532164</v>
      </c>
      <c r="H100" s="245">
        <v>89.773911600601821</v>
      </c>
    </row>
    <row r="101" spans="1:35">
      <c r="A101" s="86" t="str">
        <v>scghqb_sleeploss</v>
      </c>
      <c r="B101" s="239">
        <v>100</v>
      </c>
      <c r="C101" s="86" t="s">
        <v>373</v>
      </c>
      <c r="D101" s="241">
        <f>COUNTIF($C$1:$C101,C101)</f>
        <v>2</v>
      </c>
      <c r="E101" s="241" t="str">
        <f t="shared" si="13"/>
        <v>Wellbeing (GHQ)2</v>
      </c>
      <c r="F101" s="86" t="s">
        <v>376</v>
      </c>
      <c r="G101" s="242">
        <v>0.13224561403508775</v>
      </c>
      <c r="H101" s="245">
        <v>89.262523732056138</v>
      </c>
    </row>
    <row r="102" spans="1:35">
      <c r="A102" s="86" t="str">
        <v>scghqc_usefulrole</v>
      </c>
      <c r="B102" s="239">
        <v>101</v>
      </c>
      <c r="C102" s="86" t="s">
        <v>373</v>
      </c>
      <c r="D102" s="241">
        <f>COUNTIF($C$1:$C102,C102)</f>
        <v>3</v>
      </c>
      <c r="E102" s="241" t="str">
        <f t="shared" si="13"/>
        <v>Wellbeing (GHQ)3</v>
      </c>
      <c r="F102" s="86" t="s">
        <v>378</v>
      </c>
      <c r="G102" s="242">
        <v>0.13364912280701757</v>
      </c>
      <c r="H102" s="245">
        <v>89.10477419421062</v>
      </c>
    </row>
    <row r="103" spans="1:35">
      <c r="A103" s="86" t="str">
        <v>scghqd_decisions</v>
      </c>
      <c r="B103" s="239">
        <v>102</v>
      </c>
      <c r="C103" s="86" t="s">
        <v>373</v>
      </c>
      <c r="D103" s="241">
        <f>COUNTIF($C$1:$C103,C103)</f>
        <v>4</v>
      </c>
      <c r="E103" s="241" t="str">
        <f t="shared" si="13"/>
        <v>Wellbeing (GHQ)4</v>
      </c>
      <c r="F103" s="86" t="s">
        <v>380</v>
      </c>
      <c r="G103" s="242">
        <v>9.2362573099415202E-2</v>
      </c>
      <c r="H103" s="245">
        <v>91.70177501899559</v>
      </c>
    </row>
    <row r="104" spans="1:35">
      <c r="A104" s="86" t="str">
        <v>scghqe_strain</v>
      </c>
      <c r="B104" s="239">
        <v>103</v>
      </c>
      <c r="C104" s="86" t="s">
        <v>373</v>
      </c>
      <c r="D104" s="241">
        <f>COUNTIF($C$1:$C104,C104)</f>
        <v>5</v>
      </c>
      <c r="E104" s="241" t="str">
        <f t="shared" si="13"/>
        <v>Wellbeing (GHQ)5</v>
      </c>
      <c r="F104" s="86" t="s">
        <v>382</v>
      </c>
      <c r="G104" s="242">
        <v>0.20315789473684212</v>
      </c>
      <c r="H104" s="245">
        <v>94.330567336616014</v>
      </c>
    </row>
    <row r="105" spans="1:35">
      <c r="A105" s="86" t="str">
        <v>scghqf_difficulties</v>
      </c>
      <c r="B105" s="239">
        <v>104</v>
      </c>
      <c r="C105" s="86" t="s">
        <v>373</v>
      </c>
      <c r="D105" s="241">
        <f>COUNTIF($C$1:$C105,C105)</f>
        <v>6</v>
      </c>
      <c r="E105" s="241" t="str">
        <f t="shared" si="13"/>
        <v>Wellbeing (GHQ)6</v>
      </c>
      <c r="F105" s="86" t="s">
        <v>384</v>
      </c>
      <c r="G105" s="242">
        <v>0.12500000000000003</v>
      </c>
      <c r="H105" s="245">
        <v>88.260418842312987</v>
      </c>
    </row>
    <row r="106" spans="1:35">
      <c r="A106" s="86" t="str">
        <v>scghqg_enjoyactivs</v>
      </c>
      <c r="B106" s="239">
        <v>105</v>
      </c>
      <c r="C106" s="86" t="s">
        <v>373</v>
      </c>
      <c r="D106" s="241">
        <f>COUNTIF($C$1:$C106,C106)</f>
        <v>7</v>
      </c>
      <c r="E106" s="241" t="str">
        <f t="shared" si="13"/>
        <v>Wellbeing (GHQ)7</v>
      </c>
      <c r="F106" s="86" t="s">
        <v>386</v>
      </c>
      <c r="G106" s="242">
        <v>0.15821637426900587</v>
      </c>
      <c r="H106" s="245">
        <v>90.895151478650078</v>
      </c>
    </row>
    <row r="107" spans="1:35">
      <c r="A107" s="86" t="str">
        <v>scghqh_faceproblems</v>
      </c>
      <c r="B107" s="239">
        <v>106</v>
      </c>
      <c r="C107" s="86" t="s">
        <v>373</v>
      </c>
      <c r="D107" s="241">
        <f>COUNTIF($C$1:$C107,C107)</f>
        <v>8</v>
      </c>
      <c r="E107" s="241" t="str">
        <f t="shared" si="13"/>
        <v>Wellbeing (GHQ)8</v>
      </c>
      <c r="F107" s="86" t="s">
        <v>388</v>
      </c>
      <c r="G107" s="242">
        <v>9.5707602339181283E-2</v>
      </c>
      <c r="H107" s="245">
        <v>86.554784565249264</v>
      </c>
    </row>
    <row r="108" spans="1:35">
      <c r="A108" s="86" t="str">
        <v>scghqi_depressed</v>
      </c>
      <c r="B108" s="239">
        <v>107</v>
      </c>
      <c r="C108" s="86" t="s">
        <v>373</v>
      </c>
      <c r="D108" s="241">
        <f>COUNTIF($C$1:$C108,C108)</f>
        <v>9</v>
      </c>
      <c r="E108" s="241" t="str">
        <f t="shared" si="13"/>
        <v>Wellbeing (GHQ)9</v>
      </c>
      <c r="F108" s="86" t="s">
        <v>390</v>
      </c>
      <c r="G108" s="242">
        <v>0.18559064327485383</v>
      </c>
      <c r="H108" s="245">
        <v>92.158414710418768</v>
      </c>
    </row>
    <row r="109" spans="1:35">
      <c r="A109" s="86" t="str">
        <v>scghqj_confidence</v>
      </c>
      <c r="B109" s="239">
        <v>108</v>
      </c>
      <c r="C109" s="86" t="s">
        <v>373</v>
      </c>
      <c r="D109" s="241">
        <f>COUNTIF($C$1:$C109,C109)</f>
        <v>10</v>
      </c>
      <c r="E109" s="241" t="str">
        <f t="shared" si="13"/>
        <v>Wellbeing (GHQ)10</v>
      </c>
      <c r="F109" s="86" t="s">
        <v>392</v>
      </c>
      <c r="G109" s="242">
        <v>0.15068421052631575</v>
      </c>
      <c r="H109" s="245">
        <v>88.294250433382118</v>
      </c>
    </row>
    <row r="110" spans="1:35">
      <c r="A110" s="86" t="str">
        <v>scghqk_selfworth</v>
      </c>
      <c r="B110" s="239">
        <v>109</v>
      </c>
      <c r="C110" s="86" t="s">
        <v>373</v>
      </c>
      <c r="D110" s="241">
        <f>COUNTIF($C$1:$C110,C110)</f>
        <v>11</v>
      </c>
      <c r="E110" s="241" t="str">
        <f t="shared" si="13"/>
        <v>Wellbeing (GHQ)11</v>
      </c>
      <c r="F110" s="86" t="s">
        <v>111</v>
      </c>
      <c r="G110" s="242">
        <v>7.9497076023391816E-2</v>
      </c>
      <c r="H110" s="245">
        <v>82.176055147570949</v>
      </c>
    </row>
    <row r="111" spans="1:35">
      <c r="A111" s="86" t="str">
        <v>scghql_happiness</v>
      </c>
      <c r="B111" s="239">
        <v>110</v>
      </c>
      <c r="C111" s="86" t="s">
        <v>373</v>
      </c>
      <c r="D111" s="241">
        <f>COUNTIF($C$1:$C111,C111)</f>
        <v>12</v>
      </c>
      <c r="E111" s="241" t="str">
        <f t="shared" si="13"/>
        <v>Wellbeing (GHQ)12</v>
      </c>
      <c r="F111" s="86" t="s">
        <v>109</v>
      </c>
      <c r="G111" s="242">
        <v>0.13718713450292397</v>
      </c>
      <c r="H111" s="245">
        <v>91.625965920484546</v>
      </c>
    </row>
    <row r="112" spans="1:35">
      <c r="A112" s="86" t="str">
        <v>SCOPNGBHA</v>
      </c>
      <c r="B112" s="239">
        <v>111</v>
      </c>
      <c r="C112" s="86" t="s">
        <v>395</v>
      </c>
      <c r="D112" s="241">
        <f>COUNTIF($C$1:$C112,C112)</f>
        <v>1</v>
      </c>
      <c r="E112" s="241" t="str">
        <f t="shared" si="13"/>
        <v>Isolation1</v>
      </c>
      <c r="F112" s="86" t="s">
        <v>396</v>
      </c>
      <c r="G112" s="242">
        <v>6.4175438596491233E-2</v>
      </c>
      <c r="H112" s="245">
        <v>79.391067079414128</v>
      </c>
    </row>
    <row r="113" spans="1:8">
      <c r="A113" s="86" t="str">
        <v>SCOPNGBHD</v>
      </c>
      <c r="B113" s="239">
        <v>112</v>
      </c>
      <c r="C113" s="86" t="s">
        <v>395</v>
      </c>
      <c r="D113" s="241">
        <f>COUNTIF($C$1:$C113,C113)</f>
        <v>2</v>
      </c>
      <c r="E113" s="241" t="str">
        <f t="shared" si="13"/>
        <v>Isolation2</v>
      </c>
      <c r="F113" s="86" t="s">
        <v>398</v>
      </c>
      <c r="G113" s="242">
        <v>0.32192982456140351</v>
      </c>
      <c r="H113" s="245">
        <v>87.593103309213248</v>
      </c>
    </row>
    <row r="114" spans="1:8">
      <c r="A114" s="86" t="str">
        <v>SCOPNGBHH</v>
      </c>
      <c r="B114" s="239">
        <v>113</v>
      </c>
      <c r="C114" s="86" t="s">
        <v>395</v>
      </c>
      <c r="D114" s="241">
        <f>COUNTIF($C$1:$C114,C114)</f>
        <v>3</v>
      </c>
      <c r="E114" s="241" t="str">
        <f t="shared" si="13"/>
        <v>Isolation3</v>
      </c>
      <c r="F114" s="86" t="s">
        <v>400</v>
      </c>
      <c r="G114" s="242">
        <v>0.12708771929824561</v>
      </c>
      <c r="H114" s="245">
        <v>85.563215683169872</v>
      </c>
    </row>
    <row r="115" spans="1:8">
      <c r="A115" s="86" t="str">
        <v>SCOPNGBHC</v>
      </c>
      <c r="B115" s="239">
        <v>114</v>
      </c>
      <c r="C115" s="86" t="s">
        <v>395</v>
      </c>
      <c r="D115" s="241">
        <f>COUNTIF($C$1:$C115,C115)</f>
        <v>4</v>
      </c>
      <c r="E115" s="241" t="str">
        <f t="shared" si="13"/>
        <v>Isolation4</v>
      </c>
      <c r="F115" s="86" t="s">
        <v>402</v>
      </c>
      <c r="G115" s="242">
        <v>0.23265497076023395</v>
      </c>
      <c r="H115" s="245">
        <v>87.803899850775636</v>
      </c>
    </row>
    <row r="116" spans="1:8">
      <c r="A116" s="86" t="str">
        <v>SCOPNGBHA_x</v>
      </c>
      <c r="B116" s="239">
        <v>115</v>
      </c>
      <c r="C116" s="86" t="s">
        <v>395</v>
      </c>
      <c r="D116" s="241">
        <f>COUNTIF($C$1:$C116,C116)</f>
        <v>5</v>
      </c>
      <c r="E116" s="241" t="str">
        <f t="shared" si="13"/>
        <v>Isolation5</v>
      </c>
      <c r="F116" s="86" t="s">
        <v>404</v>
      </c>
      <c r="G116" s="242">
        <v>0.6994035087719298</v>
      </c>
      <c r="H116" s="245">
        <v>109.63073291683598</v>
      </c>
    </row>
    <row r="117" spans="1:8">
      <c r="A117" s="86" t="str">
        <v>SCOPNGBHD_x</v>
      </c>
      <c r="B117" s="239">
        <v>116</v>
      </c>
      <c r="C117" s="86" t="s">
        <v>395</v>
      </c>
      <c r="D117" s="241">
        <f>COUNTIF($C$1:$C117,C117)</f>
        <v>6</v>
      </c>
      <c r="E117" s="241" t="str">
        <f t="shared" si="13"/>
        <v>Isolation6</v>
      </c>
      <c r="F117" s="86" t="s">
        <v>406</v>
      </c>
      <c r="G117" s="242">
        <v>0.44269590643274859</v>
      </c>
      <c r="H117" s="245">
        <v>112.33725129285364</v>
      </c>
    </row>
    <row r="118" spans="1:8">
      <c r="A118" s="86" t="str">
        <v>SCOPNGBHH_x</v>
      </c>
      <c r="B118" s="239">
        <v>117</v>
      </c>
      <c r="C118" s="86" t="s">
        <v>395</v>
      </c>
      <c r="D118" s="241">
        <f>COUNTIF($C$1:$C118,C118)</f>
        <v>7</v>
      </c>
      <c r="E118" s="241" t="str">
        <f t="shared" si="13"/>
        <v>Isolation7</v>
      </c>
      <c r="F118" s="86" t="s">
        <v>408</v>
      </c>
      <c r="G118" s="242">
        <v>0.68308187134502918</v>
      </c>
      <c r="H118" s="245">
        <v>105.87723730179832</v>
      </c>
    </row>
    <row r="119" spans="1:8">
      <c r="A119" s="86" t="str">
        <v>SCOPNGBHC_x</v>
      </c>
      <c r="B119" s="239">
        <v>118</v>
      </c>
      <c r="C119" s="86" t="s">
        <v>395</v>
      </c>
      <c r="D119" s="241">
        <f>COUNTIF($C$1:$C119,C119)</f>
        <v>8</v>
      </c>
      <c r="E119" s="241" t="str">
        <f t="shared" si="13"/>
        <v>Isolation8</v>
      </c>
      <c r="F119" s="86" t="s">
        <v>410</v>
      </c>
      <c r="G119" s="242">
        <v>0.53553216374268997</v>
      </c>
      <c r="H119" s="245">
        <v>110.29396460016233</v>
      </c>
    </row>
    <row r="120" spans="1:8">
      <c r="A120" s="86" t="str">
        <v>ORGM5</v>
      </c>
      <c r="B120" s="239">
        <v>119</v>
      </c>
      <c r="C120" s="86" t="s">
        <v>412</v>
      </c>
      <c r="D120" s="241">
        <f>COUNTIF($C$1:$C120,C120)</f>
        <v>1</v>
      </c>
      <c r="E120" s="241" t="str">
        <f t="shared" si="13"/>
        <v>Community1</v>
      </c>
      <c r="F120" s="86" t="s">
        <v>413</v>
      </c>
      <c r="G120" s="242">
        <v>7.7514619883040939E-2</v>
      </c>
      <c r="H120" s="245">
        <v>118.94491872105237</v>
      </c>
    </row>
    <row r="121" spans="1:8">
      <c r="A121" s="86" t="str">
        <v>ORGM3</v>
      </c>
      <c r="B121" s="239">
        <v>120</v>
      </c>
      <c r="C121" s="86" t="s">
        <v>412</v>
      </c>
      <c r="D121" s="241">
        <f>COUNTIF($C$1:$C121,C121)</f>
        <v>2</v>
      </c>
      <c r="E121" s="241" t="str">
        <f t="shared" si="13"/>
        <v>Community2</v>
      </c>
      <c r="F121" s="86" t="s">
        <v>415</v>
      </c>
      <c r="G121" s="242">
        <v>5.432163742690059E-2</v>
      </c>
      <c r="H121" s="245">
        <v>125.45203088879208</v>
      </c>
    </row>
    <row r="122" spans="1:8">
      <c r="A122" s="86" t="str">
        <v>ORGM11</v>
      </c>
      <c r="B122" s="239">
        <v>121</v>
      </c>
      <c r="C122" s="86" t="s">
        <v>412</v>
      </c>
      <c r="D122" s="241">
        <f>COUNTIF($C$1:$C122,C122)</f>
        <v>3</v>
      </c>
      <c r="E122" s="241" t="str">
        <f t="shared" si="13"/>
        <v>Community3</v>
      </c>
      <c r="F122" s="86" t="s">
        <v>417</v>
      </c>
      <c r="G122" s="242">
        <v>8.1608187134502935E-2</v>
      </c>
      <c r="H122" s="245">
        <v>128.87022649980213</v>
      </c>
    </row>
    <row r="123" spans="1:8">
      <c r="A123" s="86" t="str">
        <v>ORGM12</v>
      </c>
      <c r="B123" s="239">
        <v>122</v>
      </c>
      <c r="C123" s="86" t="s">
        <v>412</v>
      </c>
      <c r="D123" s="241">
        <f>COUNTIF($C$1:$C123,C123)</f>
        <v>4</v>
      </c>
      <c r="E123" s="241" t="str">
        <f t="shared" si="13"/>
        <v>Community4</v>
      </c>
      <c r="F123" s="86" t="s">
        <v>419</v>
      </c>
      <c r="G123" s="242">
        <v>7.7327485380116953E-2</v>
      </c>
      <c r="H123" s="245">
        <v>72.702883292918543</v>
      </c>
    </row>
    <row r="124" spans="1:8">
      <c r="A124" s="86" t="str">
        <v>ORGM7</v>
      </c>
      <c r="B124" s="239">
        <v>123</v>
      </c>
      <c r="C124" s="86" t="s">
        <v>412</v>
      </c>
      <c r="D124" s="241">
        <f>COUNTIF($C$1:$C124,C124)</f>
        <v>5</v>
      </c>
      <c r="E124" s="241" t="str">
        <f t="shared" si="13"/>
        <v>Community5</v>
      </c>
      <c r="F124" s="86" t="s">
        <v>421</v>
      </c>
      <c r="G124" s="242">
        <v>0.11537426900584795</v>
      </c>
      <c r="H124" s="245">
        <v>106.7292674214895</v>
      </c>
    </row>
    <row r="125" spans="1:8">
      <c r="A125" s="86" t="str">
        <v>ORGM5_x</v>
      </c>
      <c r="B125" s="239">
        <v>124</v>
      </c>
      <c r="C125" s="86" t="s">
        <v>412</v>
      </c>
      <c r="D125" s="241">
        <f>COUNTIF($C$1:$C125,C125)</f>
        <v>6</v>
      </c>
      <c r="E125" s="241" t="str">
        <f t="shared" si="13"/>
        <v>Community6</v>
      </c>
      <c r="F125" s="86" t="s">
        <v>423</v>
      </c>
      <c r="G125" s="242">
        <v>0.92223391812865496</v>
      </c>
      <c r="H125" s="245">
        <v>98.653393782260423</v>
      </c>
    </row>
    <row r="126" spans="1:8">
      <c r="A126" s="86" t="str">
        <v>ORGM3_x</v>
      </c>
      <c r="B126" s="239">
        <v>125</v>
      </c>
      <c r="C126" s="86" t="s">
        <v>412</v>
      </c>
      <c r="D126" s="241">
        <f>COUNTIF($C$1:$C126,C126)</f>
        <v>7</v>
      </c>
      <c r="E126" s="241" t="str">
        <f t="shared" si="13"/>
        <v>Community7</v>
      </c>
      <c r="F126" s="86" t="s">
        <v>425</v>
      </c>
      <c r="G126" s="242">
        <v>0.94567836257309945</v>
      </c>
      <c r="H126" s="245">
        <v>98.846913789159146</v>
      </c>
    </row>
    <row r="127" spans="1:8">
      <c r="A127" s="86" t="str">
        <v>ORGM11_x</v>
      </c>
      <c r="B127" s="239">
        <v>126</v>
      </c>
      <c r="C127" s="86" t="s">
        <v>412</v>
      </c>
      <c r="D127" s="241">
        <f>COUNTIF($C$1:$C127,C127)</f>
        <v>8</v>
      </c>
      <c r="E127" s="241" t="str">
        <f t="shared" si="13"/>
        <v>Community8</v>
      </c>
      <c r="F127" s="86" t="s">
        <v>427</v>
      </c>
      <c r="G127" s="242">
        <v>0.91736842105263161</v>
      </c>
      <c r="H127" s="245">
        <v>97.969076954288496</v>
      </c>
    </row>
    <row r="128" spans="1:8">
      <c r="A128" s="86" t="str">
        <v>ORGM12_x</v>
      </c>
      <c r="B128" s="239">
        <v>127</v>
      </c>
      <c r="C128" s="86" t="s">
        <v>412</v>
      </c>
      <c r="D128" s="241">
        <f>COUNTIF($C$1:$C128,C128)</f>
        <v>9</v>
      </c>
      <c r="E128" s="241" t="str">
        <f t="shared" si="13"/>
        <v>Community9</v>
      </c>
      <c r="F128" s="86" t="s">
        <v>429</v>
      </c>
      <c r="G128" s="242">
        <v>0.92292982456140349</v>
      </c>
      <c r="H128" s="245">
        <v>103.29096538646314</v>
      </c>
    </row>
    <row r="129" spans="1:8">
      <c r="A129" s="86" t="str">
        <v>ORGM7_x</v>
      </c>
      <c r="B129" s="239">
        <v>128</v>
      </c>
      <c r="C129" s="86" t="s">
        <v>412</v>
      </c>
      <c r="D129" s="241">
        <f>COUNTIF($C$1:$C129,C129)</f>
        <v>10</v>
      </c>
      <c r="E129" s="241" t="str">
        <f t="shared" si="13"/>
        <v>Community10</v>
      </c>
      <c r="F129" s="86" t="s">
        <v>431</v>
      </c>
      <c r="G129" s="242">
        <v>0.88462573099415198</v>
      </c>
      <c r="H129" s="245">
        <v>99.184442221299591</v>
      </c>
    </row>
    <row r="130" spans="1:8">
      <c r="A130" s="86" t="str">
        <v>NOISYN</v>
      </c>
      <c r="B130" s="239">
        <v>129</v>
      </c>
      <c r="C130" s="86" t="s">
        <v>433</v>
      </c>
      <c r="D130" s="241">
        <f>COUNTIF($C$1:$C130,C130)</f>
        <v>1</v>
      </c>
      <c r="E130" s="241" t="str">
        <f t="shared" si="13"/>
        <v>Accommodation &amp; Neighbourhood1</v>
      </c>
      <c r="F130" s="86" t="s">
        <v>434</v>
      </c>
      <c r="G130" s="242">
        <v>0.12876608187134503</v>
      </c>
      <c r="H130" s="245">
        <v>68.292102858822545</v>
      </c>
    </row>
    <row r="131" spans="1:8">
      <c r="A131" s="86" t="str">
        <v>NOHEATCH</v>
      </c>
      <c r="B131" s="239">
        <v>130</v>
      </c>
      <c r="C131" s="86" t="s">
        <v>433</v>
      </c>
      <c r="D131" s="241">
        <f>COUNTIF($C$1:$C131,C131)</f>
        <v>2</v>
      </c>
      <c r="E131" s="241" t="str">
        <f t="shared" ref="E131:E194" si="22">C131&amp;D131</f>
        <v>Accommodation &amp; Neighbourhood2</v>
      </c>
      <c r="F131" s="86" t="s">
        <v>436</v>
      </c>
      <c r="G131" s="242">
        <v>0.10871345029239764</v>
      </c>
      <c r="H131" s="245">
        <v>101.00659592561479</v>
      </c>
    </row>
    <row r="132" spans="1:8">
      <c r="A132" s="86" t="str">
        <v>GRIMYN</v>
      </c>
      <c r="B132" s="239">
        <v>131</v>
      </c>
      <c r="C132" s="86" t="s">
        <v>433</v>
      </c>
      <c r="D132" s="241">
        <f>COUNTIF($C$1:$C132,C132)</f>
        <v>3</v>
      </c>
      <c r="E132" s="241" t="str">
        <f t="shared" si="22"/>
        <v>Accommodation &amp; Neighbourhood3</v>
      </c>
      <c r="F132" s="86" t="s">
        <v>438</v>
      </c>
      <c r="G132" s="242">
        <v>9.9444444444444433E-2</v>
      </c>
      <c r="H132" s="245">
        <v>86.828281094874399</v>
      </c>
    </row>
    <row r="133" spans="1:8">
      <c r="A133" s="86" t="str">
        <v>CRVAND</v>
      </c>
      <c r="B133" s="239">
        <v>132</v>
      </c>
      <c r="C133" s="86" t="s">
        <v>433</v>
      </c>
      <c r="D133" s="241">
        <f>COUNTIF($C$1:$C133,C133)</f>
        <v>4</v>
      </c>
      <c r="E133" s="241" t="str">
        <f t="shared" si="22"/>
        <v>Accommodation &amp; Neighbourhood4</v>
      </c>
      <c r="F133" s="86" t="s">
        <v>440</v>
      </c>
      <c r="G133" s="242">
        <v>2.9257309941520468E-2</v>
      </c>
      <c r="H133" s="245">
        <v>45.92972197100891</v>
      </c>
    </row>
    <row r="134" spans="1:8">
      <c r="A134" s="86" t="str">
        <v>NOISYN_x</v>
      </c>
      <c r="B134" s="239">
        <v>133</v>
      </c>
      <c r="C134" s="86" t="s">
        <v>433</v>
      </c>
      <c r="D134" s="241">
        <f>COUNTIF($C$1:$C134,C134)</f>
        <v>5</v>
      </c>
      <c r="E134" s="241" t="str">
        <f t="shared" si="22"/>
        <v>Accommodation &amp; Neighbourhood5</v>
      </c>
      <c r="F134" s="86" t="s">
        <v>442</v>
      </c>
      <c r="G134" s="242">
        <v>0.87123391812865492</v>
      </c>
      <c r="H134" s="245">
        <v>107.36547793206196</v>
      </c>
    </row>
    <row r="135" spans="1:8">
      <c r="A135" s="86" t="str">
        <v>HEATCH</v>
      </c>
      <c r="B135" s="239">
        <v>134</v>
      </c>
      <c r="C135" s="86" t="s">
        <v>433</v>
      </c>
      <c r="D135" s="241">
        <f>COUNTIF($C$1:$C135,C135)</f>
        <v>6</v>
      </c>
      <c r="E135" s="241" t="str">
        <f t="shared" si="22"/>
        <v>Accommodation &amp; Neighbourhood6</v>
      </c>
      <c r="F135" s="86" t="s">
        <v>444</v>
      </c>
      <c r="G135" s="242">
        <v>0.89128654970760235</v>
      </c>
      <c r="H135" s="245">
        <v>99.878550853391658</v>
      </c>
    </row>
    <row r="136" spans="1:8">
      <c r="A136" s="86" t="str">
        <v>GRIMYN_x</v>
      </c>
      <c r="B136" s="239">
        <v>135</v>
      </c>
      <c r="C136" s="86" t="s">
        <v>433</v>
      </c>
      <c r="D136" s="241">
        <f>COUNTIF($C$1:$C136,C136)</f>
        <v>7</v>
      </c>
      <c r="E136" s="241" t="str">
        <f t="shared" si="22"/>
        <v>Accommodation &amp; Neighbourhood7</v>
      </c>
      <c r="F136" s="86" t="s">
        <v>446</v>
      </c>
      <c r="G136" s="242">
        <v>0.90092397660818713</v>
      </c>
      <c r="H136" s="245">
        <v>101.74511250029386</v>
      </c>
    </row>
    <row r="137" spans="1:8">
      <c r="A137" s="86" t="str">
        <v>CRVAND_x</v>
      </c>
      <c r="B137" s="239">
        <v>136</v>
      </c>
      <c r="C137" s="86" t="s">
        <v>433</v>
      </c>
      <c r="D137" s="241">
        <f>COUNTIF($C$1:$C137,C137)</f>
        <v>8</v>
      </c>
      <c r="E137" s="241" t="str">
        <f t="shared" si="22"/>
        <v>Accommodation &amp; Neighbourhood8</v>
      </c>
      <c r="F137" s="86" t="s">
        <v>448</v>
      </c>
      <c r="G137" s="242">
        <v>0.9709005847953216</v>
      </c>
      <c r="H137" s="245">
        <v>103.68471972553293</v>
      </c>
    </row>
    <row r="138" spans="1:8">
      <c r="A138" s="86" t="str">
        <v>SCLFSATO_lo</v>
      </c>
      <c r="B138" s="239">
        <v>137</v>
      </c>
      <c r="C138" s="86" t="s">
        <v>450</v>
      </c>
      <c r="D138" s="241">
        <f>COUNTIF($C$1:$C138,C138)</f>
        <v>1</v>
      </c>
      <c r="E138" s="241" t="str">
        <f t="shared" si="22"/>
        <v>Contentment1</v>
      </c>
      <c r="F138" s="86" t="s">
        <v>451</v>
      </c>
      <c r="G138" s="242">
        <v>4.9824561403508771E-2</v>
      </c>
      <c r="H138" s="245">
        <v>76.323563514552845</v>
      </c>
    </row>
    <row r="139" spans="1:8">
      <c r="A139" s="86" t="str">
        <v>SCLFSAT1_lo</v>
      </c>
      <c r="B139" s="239">
        <v>138</v>
      </c>
      <c r="C139" s="86" t="s">
        <v>450</v>
      </c>
      <c r="D139" s="241">
        <f>COUNTIF($C$1:$C139,C139)</f>
        <v>2</v>
      </c>
      <c r="E139" s="241" t="str">
        <f t="shared" si="22"/>
        <v>Contentment2</v>
      </c>
      <c r="F139" s="86" t="s">
        <v>453</v>
      </c>
      <c r="G139" s="242">
        <v>9.0181286549707584E-2</v>
      </c>
      <c r="H139" s="245">
        <v>84.663356825565273</v>
      </c>
    </row>
    <row r="140" spans="1:8">
      <c r="A140" s="86" t="str">
        <v>SCLFSAT2_lo</v>
      </c>
      <c r="B140" s="239">
        <v>139</v>
      </c>
      <c r="C140" s="86" t="s">
        <v>450</v>
      </c>
      <c r="D140" s="241">
        <f>COUNTIF($C$1:$C140,C140)</f>
        <v>3</v>
      </c>
      <c r="E140" s="241" t="str">
        <f t="shared" si="22"/>
        <v>Contentment3</v>
      </c>
      <c r="F140" s="86" t="s">
        <v>455</v>
      </c>
      <c r="G140" s="242">
        <v>7.8280701754385965E-2</v>
      </c>
      <c r="H140" s="245">
        <v>79.869273102165863</v>
      </c>
    </row>
    <row r="141" spans="1:8">
      <c r="A141" s="86" t="str">
        <v>JBSAT_lo</v>
      </c>
      <c r="B141" s="239">
        <v>140</v>
      </c>
      <c r="C141" s="86" t="s">
        <v>450</v>
      </c>
      <c r="D141" s="241">
        <f>COUNTIF($C$1:$C141,C141)</f>
        <v>4</v>
      </c>
      <c r="E141" s="241" t="str">
        <f t="shared" si="22"/>
        <v>Contentment4</v>
      </c>
      <c r="F141" s="86" t="s">
        <v>457</v>
      </c>
      <c r="G141" s="242">
        <v>3.950877192982457E-2</v>
      </c>
      <c r="H141" s="245">
        <v>92.086026254114941</v>
      </c>
    </row>
    <row r="142" spans="1:8">
      <c r="A142" s="86" t="str">
        <v>SCLFSAT7_lo</v>
      </c>
      <c r="B142" s="239">
        <v>141</v>
      </c>
      <c r="C142" s="86" t="s">
        <v>450</v>
      </c>
      <c r="D142" s="241">
        <f>COUNTIF($C$1:$C142,C142)</f>
        <v>5</v>
      </c>
      <c r="E142" s="241" t="str">
        <f t="shared" si="22"/>
        <v>Contentment5</v>
      </c>
      <c r="F142" s="86" t="s">
        <v>459</v>
      </c>
      <c r="G142" s="242">
        <v>7.1122807017543851E-2</v>
      </c>
      <c r="H142" s="245">
        <v>83.533797154171026</v>
      </c>
    </row>
    <row r="143" spans="1:8">
      <c r="A143" s="86" t="str">
        <v>SCLFSATO_med</v>
      </c>
      <c r="B143" s="239">
        <v>142</v>
      </c>
      <c r="C143" s="86" t="s">
        <v>450</v>
      </c>
      <c r="D143" s="241">
        <f>COUNTIF($C$1:$C143,C143)</f>
        <v>6</v>
      </c>
      <c r="E143" s="241" t="str">
        <f t="shared" si="22"/>
        <v>Contentment6</v>
      </c>
      <c r="F143" s="86" t="s">
        <v>461</v>
      </c>
      <c r="G143" s="242">
        <v>0.34135087719298252</v>
      </c>
      <c r="H143" s="245">
        <v>88.229466306541312</v>
      </c>
    </row>
    <row r="144" spans="1:8">
      <c r="A144" s="86" t="str">
        <v>SCLFSAT1_med</v>
      </c>
      <c r="B144" s="239">
        <v>143</v>
      </c>
      <c r="C144" s="86" t="s">
        <v>450</v>
      </c>
      <c r="D144" s="241">
        <f>COUNTIF($C$1:$C144,C144)</f>
        <v>7</v>
      </c>
      <c r="E144" s="241" t="str">
        <f t="shared" si="22"/>
        <v>Contentment7</v>
      </c>
      <c r="F144" s="86" t="s">
        <v>463</v>
      </c>
      <c r="G144" s="242">
        <v>0.36761988304093568</v>
      </c>
      <c r="H144" s="245">
        <v>90.984057468180367</v>
      </c>
    </row>
    <row r="145" spans="1:8">
      <c r="A145" s="86" t="str">
        <v>SCLFSAT2_med</v>
      </c>
      <c r="B145" s="239">
        <v>144</v>
      </c>
      <c r="C145" s="86" t="s">
        <v>450</v>
      </c>
      <c r="D145" s="241">
        <f>COUNTIF($C$1:$C145,C145)</f>
        <v>8</v>
      </c>
      <c r="E145" s="241" t="str">
        <f t="shared" si="22"/>
        <v>Contentment8</v>
      </c>
      <c r="F145" s="86" t="s">
        <v>465</v>
      </c>
      <c r="G145" s="242">
        <v>0.37810526315789478</v>
      </c>
      <c r="H145" s="245">
        <v>84.681128001974812</v>
      </c>
    </row>
    <row r="146" spans="1:8">
      <c r="A146" s="86" t="str">
        <v>JBSAT_med</v>
      </c>
      <c r="B146" s="239">
        <v>145</v>
      </c>
      <c r="C146" s="86" t="s">
        <v>450</v>
      </c>
      <c r="D146" s="241">
        <f>COUNTIF($C$1:$C146,C146)</f>
        <v>9</v>
      </c>
      <c r="E146" s="241" t="str">
        <f t="shared" si="22"/>
        <v>Contentment9</v>
      </c>
      <c r="F146" s="86" t="s">
        <v>467</v>
      </c>
      <c r="G146" s="242">
        <v>0.36247368421052628</v>
      </c>
      <c r="H146" s="245">
        <v>96.22574336946991</v>
      </c>
    </row>
    <row r="147" spans="1:8">
      <c r="A147" s="86" t="str">
        <v>SCLFSAT7_med</v>
      </c>
      <c r="B147" s="239">
        <v>146</v>
      </c>
      <c r="C147" s="86" t="s">
        <v>450</v>
      </c>
      <c r="D147" s="241">
        <f>COUNTIF($C$1:$C147,C147)</f>
        <v>10</v>
      </c>
      <c r="E147" s="241" t="str">
        <f t="shared" si="22"/>
        <v>Contentment10</v>
      </c>
      <c r="F147" s="86" t="s">
        <v>469</v>
      </c>
      <c r="G147" s="242">
        <v>0.41952631578947369</v>
      </c>
      <c r="H147" s="245">
        <v>90.207055697378337</v>
      </c>
    </row>
    <row r="148" spans="1:8">
      <c r="A148" s="86" t="str">
        <v>SCLFSATO_hi</v>
      </c>
      <c r="B148" s="239">
        <v>147</v>
      </c>
      <c r="C148" s="86" t="s">
        <v>450</v>
      </c>
      <c r="D148" s="241">
        <f>COUNTIF($C$1:$C148,C148)</f>
        <v>11</v>
      </c>
      <c r="E148" s="241" t="str">
        <f t="shared" si="22"/>
        <v>Contentment11</v>
      </c>
      <c r="F148" s="86" t="s">
        <v>471</v>
      </c>
      <c r="G148" s="242">
        <v>0.60929239766081866</v>
      </c>
      <c r="H148" s="245">
        <v>111.12990307333044</v>
      </c>
    </row>
    <row r="149" spans="1:8">
      <c r="A149" s="86" t="str">
        <v>SCLFSAT1_hi</v>
      </c>
      <c r="B149" s="239">
        <v>148</v>
      </c>
      <c r="C149" s="86" t="s">
        <v>450</v>
      </c>
      <c r="D149" s="241">
        <f>COUNTIF($C$1:$C149,C149)</f>
        <v>12</v>
      </c>
      <c r="E149" s="241" t="str">
        <f t="shared" si="22"/>
        <v>Contentment12</v>
      </c>
      <c r="F149" s="86" t="s">
        <v>473</v>
      </c>
      <c r="G149" s="242">
        <v>0.54214619883040926</v>
      </c>
      <c r="H149" s="245">
        <v>110.76583726864644</v>
      </c>
    </row>
    <row r="150" spans="1:8">
      <c r="A150" s="86" t="str">
        <v>SCLFSAT2_hi</v>
      </c>
      <c r="B150" s="239">
        <v>149</v>
      </c>
      <c r="C150" s="86" t="s">
        <v>450</v>
      </c>
      <c r="D150" s="241">
        <f>COUNTIF($C$1:$C150,C150)</f>
        <v>13</v>
      </c>
      <c r="E150" s="241" t="str">
        <f t="shared" si="22"/>
        <v>Contentment13</v>
      </c>
      <c r="F150" s="86" t="s">
        <v>475</v>
      </c>
      <c r="G150" s="242">
        <v>0.54361988304093567</v>
      </c>
      <c r="H150" s="245">
        <v>119.35233265054262</v>
      </c>
    </row>
    <row r="151" spans="1:8">
      <c r="A151" s="86" t="str">
        <v>JBSAT_hi</v>
      </c>
      <c r="B151" s="239">
        <v>150</v>
      </c>
      <c r="C151" s="86" t="s">
        <v>450</v>
      </c>
      <c r="D151" s="241">
        <f>COUNTIF($C$1:$C151,C151)</f>
        <v>14</v>
      </c>
      <c r="E151" s="241" t="str">
        <f t="shared" si="22"/>
        <v>Contentment14</v>
      </c>
      <c r="F151" s="86" t="s">
        <v>477</v>
      </c>
      <c r="G151" s="242">
        <v>0.59785964912280698</v>
      </c>
      <c r="H151" s="245">
        <v>103.01703899851145</v>
      </c>
    </row>
    <row r="152" spans="1:8">
      <c r="A152" s="86" t="str">
        <v>SCLFSAT7_hi</v>
      </c>
      <c r="B152" s="239">
        <v>151</v>
      </c>
      <c r="C152" s="86" t="s">
        <v>450</v>
      </c>
      <c r="D152" s="241">
        <f>COUNTIF($C$1:$C152,C152)</f>
        <v>15</v>
      </c>
      <c r="E152" s="241" t="str">
        <f t="shared" si="22"/>
        <v>Contentment15</v>
      </c>
      <c r="F152" s="86" t="s">
        <v>479</v>
      </c>
      <c r="G152" s="242">
        <v>0.50910526315789473</v>
      </c>
      <c r="H152" s="245">
        <v>113.2029731944165</v>
      </c>
    </row>
    <row r="153" spans="1:8">
      <c r="A153" s="86" t="str">
        <v>age0004</v>
      </c>
      <c r="B153" s="239">
        <v>152</v>
      </c>
      <c r="C153" s="86" t="s">
        <v>52</v>
      </c>
      <c r="D153" s="241">
        <f>COUNTIF($C$1:$C153,C153)</f>
        <v>1</v>
      </c>
      <c r="E153" s="241" t="str">
        <f t="shared" si="22"/>
        <v>Age1</v>
      </c>
      <c r="F153" s="86" t="s">
        <v>481</v>
      </c>
      <c r="G153" s="242">
        <v>4.3561403508771926E-2</v>
      </c>
      <c r="H153" s="245">
        <v>83.068032824452757</v>
      </c>
    </row>
    <row r="154" spans="1:8">
      <c r="A154" s="86" t="str">
        <v>age0517</v>
      </c>
      <c r="B154" s="239">
        <v>153</v>
      </c>
      <c r="C154" s="86" t="s">
        <v>52</v>
      </c>
      <c r="D154" s="241">
        <f>COUNTIF($C$1:$C154,C154)</f>
        <v>2</v>
      </c>
      <c r="E154" s="241" t="str">
        <f t="shared" si="22"/>
        <v>Age2</v>
      </c>
      <c r="F154" s="86" t="s">
        <v>482</v>
      </c>
      <c r="G154" s="242">
        <v>0.14972514619883037</v>
      </c>
      <c r="H154" s="245">
        <v>97.306077374230043</v>
      </c>
    </row>
    <row r="155" spans="1:8">
      <c r="A155" s="86" t="str">
        <v>age1824</v>
      </c>
      <c r="B155" s="239">
        <v>154</v>
      </c>
      <c r="C155" s="86" t="s">
        <v>52</v>
      </c>
      <c r="D155" s="241">
        <f>COUNTIF($C$1:$C155,C155)</f>
        <v>3</v>
      </c>
      <c r="E155" s="241" t="str">
        <f t="shared" si="22"/>
        <v>Age3</v>
      </c>
      <c r="F155" s="86" t="s">
        <v>483</v>
      </c>
      <c r="G155" s="242">
        <v>5.5678362573099417E-2</v>
      </c>
      <c r="H155" s="245">
        <v>76.408931574451927</v>
      </c>
    </row>
    <row r="156" spans="1:8">
      <c r="A156" s="86" t="str">
        <v>age2534</v>
      </c>
      <c r="B156" s="239">
        <v>155</v>
      </c>
      <c r="C156" s="86" t="s">
        <v>52</v>
      </c>
      <c r="D156" s="241">
        <f>COUNTIF($C$1:$C156,C156)</f>
        <v>4</v>
      </c>
      <c r="E156" s="241" t="str">
        <f t="shared" si="22"/>
        <v>Age4</v>
      </c>
      <c r="F156" s="86" t="s">
        <v>484</v>
      </c>
      <c r="G156" s="242">
        <v>8.7058479532163752E-2</v>
      </c>
      <c r="H156" s="245">
        <v>73.17751842328444</v>
      </c>
    </row>
    <row r="157" spans="1:8">
      <c r="A157" s="86" t="str">
        <v>age3549</v>
      </c>
      <c r="B157" s="239">
        <v>156</v>
      </c>
      <c r="C157" s="86" t="s">
        <v>52</v>
      </c>
      <c r="D157" s="241">
        <f>COUNTIF($C$1:$C157,C157)</f>
        <v>5</v>
      </c>
      <c r="E157" s="241" t="str">
        <f t="shared" si="22"/>
        <v>Age5</v>
      </c>
      <c r="F157" s="86" t="s">
        <v>485</v>
      </c>
      <c r="G157" s="242">
        <v>0.17666081871345027</v>
      </c>
      <c r="H157" s="245">
        <v>95.885665732159296</v>
      </c>
    </row>
    <row r="158" spans="1:8">
      <c r="A158" s="86" t="str">
        <v>age5064</v>
      </c>
      <c r="B158" s="239">
        <v>157</v>
      </c>
      <c r="C158" s="86" t="s">
        <v>52</v>
      </c>
      <c r="D158" s="241">
        <f>COUNTIF($C$1:$C158,C158)</f>
        <v>6</v>
      </c>
      <c r="E158" s="241" t="str">
        <f t="shared" si="22"/>
        <v>Age6</v>
      </c>
      <c r="F158" s="86" t="s">
        <v>486</v>
      </c>
      <c r="G158" s="242">
        <v>0.23856725146198832</v>
      </c>
      <c r="H158" s="245">
        <v>114.13241839369445</v>
      </c>
    </row>
    <row r="159" spans="1:8">
      <c r="A159" s="86" t="str">
        <v>age6574</v>
      </c>
      <c r="B159" s="239">
        <v>158</v>
      </c>
      <c r="C159" s="86" t="s">
        <v>52</v>
      </c>
      <c r="D159" s="241">
        <f>COUNTIF($C$1:$C159,C159)</f>
        <v>7</v>
      </c>
      <c r="E159" s="241" t="str">
        <f t="shared" si="22"/>
        <v>Age7</v>
      </c>
      <c r="F159" s="86" t="s">
        <v>487</v>
      </c>
      <c r="G159" s="242">
        <v>0.1372456140350877</v>
      </c>
      <c r="H159" s="245">
        <v>121.3195559429597</v>
      </c>
    </row>
    <row r="160" spans="1:8">
      <c r="A160" s="86" t="str">
        <v>age75p</v>
      </c>
      <c r="B160" s="239">
        <v>159</v>
      </c>
      <c r="C160" s="86" t="s">
        <v>52</v>
      </c>
      <c r="D160" s="241">
        <f>COUNTIF($C$1:$C160,C160)</f>
        <v>8</v>
      </c>
      <c r="E160" s="241" t="str">
        <f t="shared" si="22"/>
        <v>Age8</v>
      </c>
      <c r="F160" s="86" t="s">
        <v>488</v>
      </c>
      <c r="G160" s="242">
        <v>0.11208187134502923</v>
      </c>
      <c r="H160" s="245">
        <v>117.32251136655427</v>
      </c>
    </row>
    <row r="161" spans="1:8">
      <c r="A161" s="86" t="str">
        <v>rcd_gor_dv_101</v>
      </c>
      <c r="B161" s="239">
        <v>160</v>
      </c>
      <c r="C161" s="86" t="s">
        <v>491</v>
      </c>
      <c r="D161" s="241">
        <f>COUNTIF($C$1:$C161,C161)</f>
        <v>1</v>
      </c>
      <c r="E161" s="241" t="str">
        <f t="shared" si="22"/>
        <v>Geography1</v>
      </c>
      <c r="F161" s="86" t="s">
        <v>492</v>
      </c>
      <c r="G161" s="242">
        <v>0.84118713450292404</v>
      </c>
      <c r="H161" s="245">
        <v>100.38851874084716</v>
      </c>
    </row>
    <row r="162" spans="1:8">
      <c r="A162" s="86" t="str">
        <v>rcd_gor_dv_102</v>
      </c>
      <c r="B162" s="239">
        <v>161</v>
      </c>
      <c r="C162" s="86" t="s">
        <v>491</v>
      </c>
      <c r="D162" s="241">
        <f>COUNTIF($C$1:$C162,C162)</f>
        <v>2</v>
      </c>
      <c r="E162" s="241" t="str">
        <f t="shared" si="22"/>
        <v>Geography2</v>
      </c>
      <c r="F162" s="86" t="s">
        <v>494</v>
      </c>
      <c r="G162" s="242">
        <v>5.0040935672514622E-2</v>
      </c>
      <c r="H162" s="245">
        <v>100.73952778757915</v>
      </c>
    </row>
    <row r="163" spans="1:8">
      <c r="A163" s="86" t="str">
        <v>rcd_gor_dv_103</v>
      </c>
      <c r="B163" s="239">
        <v>162</v>
      </c>
      <c r="C163" s="86" t="s">
        <v>491</v>
      </c>
      <c r="D163" s="241">
        <f>COUNTIF($C$1:$C163,C163)</f>
        <v>3</v>
      </c>
      <c r="E163" s="241" t="str">
        <f t="shared" si="22"/>
        <v>Geography3</v>
      </c>
      <c r="F163" s="86" t="s">
        <v>496</v>
      </c>
      <c r="G163" s="242">
        <v>8.1538011695906437E-2</v>
      </c>
      <c r="H163" s="245">
        <v>96.648050869479079</v>
      </c>
    </row>
    <row r="164" spans="1:8">
      <c r="A164" s="86" t="str">
        <v>rcd_gor_dv_104</v>
      </c>
      <c r="B164" s="239">
        <v>163</v>
      </c>
      <c r="C164" s="86" t="s">
        <v>491</v>
      </c>
      <c r="D164" s="241">
        <f>COUNTIF($C$1:$C164,C164)</f>
        <v>4</v>
      </c>
      <c r="E164" s="241" t="str">
        <f t="shared" si="22"/>
        <v>Geography4</v>
      </c>
      <c r="F164" s="86" t="s">
        <v>498</v>
      </c>
      <c r="G164" s="242">
        <v>2.7584795321637424E-2</v>
      </c>
      <c r="H164" s="245">
        <v>97.681339435911696</v>
      </c>
    </row>
    <row r="165" spans="1:8">
      <c r="A165" s="86" t="str">
        <v>rcd_RACEL_DV_101</v>
      </c>
      <c r="B165" s="239">
        <v>164</v>
      </c>
      <c r="C165" s="86" t="s">
        <v>500</v>
      </c>
      <c r="D165" s="241">
        <f>COUNTIF($C$1:$C165,C165)</f>
        <v>1</v>
      </c>
      <c r="E165" s="241" t="str">
        <f t="shared" si="22"/>
        <v>Ethnicity1</v>
      </c>
      <c r="F165" s="86" t="s">
        <v>501</v>
      </c>
      <c r="G165" s="242">
        <v>0.95620467836257306</v>
      </c>
      <c r="H165" s="245">
        <v>101.91976677437967</v>
      </c>
    </row>
    <row r="166" spans="1:8">
      <c r="A166" s="86" t="str">
        <v>rcd_RACEL_DV_102</v>
      </c>
      <c r="B166" s="239">
        <v>165</v>
      </c>
      <c r="C166" s="86" t="s">
        <v>500</v>
      </c>
      <c r="D166" s="241">
        <f>COUNTIF($C$1:$C166,C166)</f>
        <v>2</v>
      </c>
      <c r="E166" s="241" t="str">
        <f t="shared" si="22"/>
        <v>Ethnicity2</v>
      </c>
      <c r="F166" s="86" t="s">
        <v>503</v>
      </c>
      <c r="G166" s="242">
        <v>1.0567251461988303E-2</v>
      </c>
      <c r="H166" s="245">
        <v>89.57691269563108</v>
      </c>
    </row>
    <row r="167" spans="1:8">
      <c r="A167" s="86" t="str">
        <v>rcd_RACEL_DV_103</v>
      </c>
      <c r="B167" s="239">
        <v>166</v>
      </c>
      <c r="C167" s="86" t="s">
        <v>500</v>
      </c>
      <c r="D167" s="241">
        <f>COUNTIF($C$1:$C167,C167)</f>
        <v>3</v>
      </c>
      <c r="E167" s="241" t="str">
        <f t="shared" si="22"/>
        <v>Ethnicity3</v>
      </c>
      <c r="F167" s="86" t="s">
        <v>505</v>
      </c>
      <c r="G167" s="242">
        <v>2.2877192982456145E-2</v>
      </c>
      <c r="H167" s="245">
        <v>71.121746608750058</v>
      </c>
    </row>
    <row r="168" spans="1:8">
      <c r="A168" s="86" t="str">
        <v>rcd_RACEL_DV_104</v>
      </c>
      <c r="B168" s="239">
        <v>167</v>
      </c>
      <c r="C168" s="86" t="s">
        <v>500</v>
      </c>
      <c r="D168" s="241">
        <f>COUNTIF($C$1:$C168,C168)</f>
        <v>4</v>
      </c>
      <c r="E168" s="241" t="str">
        <f t="shared" si="22"/>
        <v>Ethnicity4</v>
      </c>
      <c r="F168" s="86" t="s">
        <v>507</v>
      </c>
      <c r="G168" s="242">
        <v>6.5789473684210523E-3</v>
      </c>
      <c r="H168" s="245">
        <v>51.489291840481876</v>
      </c>
    </row>
    <row r="169" spans="1:8">
      <c r="A169" s="86" t="str">
        <v>rcd_RACEL_DV_105</v>
      </c>
      <c r="B169" s="239">
        <v>168</v>
      </c>
      <c r="C169" s="86" t="s">
        <v>500</v>
      </c>
      <c r="D169" s="241">
        <f>COUNTIF($C$1:$C169,C169)</f>
        <v>5</v>
      </c>
      <c r="E169" s="241" t="str">
        <f t="shared" si="22"/>
        <v>Ethnicity5</v>
      </c>
      <c r="F169" s="86" t="s">
        <v>509</v>
      </c>
      <c r="G169" s="242">
        <v>4.029239766081872E-3</v>
      </c>
      <c r="H169" s="245">
        <v>83.562100066508009</v>
      </c>
    </row>
    <row r="170" spans="1:8">
      <c r="A170" s="86" t="str">
        <v>rcd_plbornc_101</v>
      </c>
      <c r="B170" s="239">
        <v>169</v>
      </c>
      <c r="C170" s="86" t="s">
        <v>511</v>
      </c>
      <c r="D170" s="241">
        <f>COUNTIF($C$1:$C170,C170)</f>
        <v>1</v>
      </c>
      <c r="E170" s="241" t="str">
        <f t="shared" si="22"/>
        <v>Country of Birth1</v>
      </c>
      <c r="F170" s="86" t="s">
        <v>512</v>
      </c>
      <c r="G170" s="242">
        <v>0.93422807017543852</v>
      </c>
      <c r="H170" s="245">
        <v>101.75566730622627</v>
      </c>
    </row>
    <row r="171" spans="1:8">
      <c r="A171" s="86" t="str">
        <v>rcd_plbornc_102</v>
      </c>
      <c r="B171" s="239">
        <v>170</v>
      </c>
      <c r="C171" s="86" t="s">
        <v>511</v>
      </c>
      <c r="D171" s="241">
        <f>COUNTIF($C$1:$C171,C171)</f>
        <v>2</v>
      </c>
      <c r="E171" s="241" t="str">
        <f t="shared" si="22"/>
        <v>Country of Birth2</v>
      </c>
      <c r="F171" s="86" t="s">
        <v>514</v>
      </c>
      <c r="G171" s="242">
        <v>1.2684210526315793E-2</v>
      </c>
      <c r="H171" s="245">
        <v>78.59678615838888</v>
      </c>
    </row>
    <row r="172" spans="1:8">
      <c r="A172" s="86" t="str">
        <v>rcd_plbornc_103</v>
      </c>
      <c r="B172" s="239">
        <v>171</v>
      </c>
      <c r="C172" s="86" t="s">
        <v>511</v>
      </c>
      <c r="D172" s="241">
        <f>COUNTIF($C$1:$C172,C172)</f>
        <v>3</v>
      </c>
      <c r="E172" s="241" t="str">
        <f t="shared" si="22"/>
        <v>Country of Birth3</v>
      </c>
      <c r="F172" s="86" t="s">
        <v>516</v>
      </c>
      <c r="G172" s="242">
        <v>2.660818713450292E-3</v>
      </c>
      <c r="H172" s="245">
        <v>120.36694459395272</v>
      </c>
    </row>
    <row r="173" spans="1:8">
      <c r="A173" s="86" t="str">
        <v>rcd_plbornc_104</v>
      </c>
      <c r="B173" s="239">
        <v>172</v>
      </c>
      <c r="C173" s="86" t="s">
        <v>511</v>
      </c>
      <c r="D173" s="241">
        <f>COUNTIF($C$1:$C173,C173)</f>
        <v>4</v>
      </c>
      <c r="E173" s="241" t="str">
        <f t="shared" si="22"/>
        <v>Country of Birth4</v>
      </c>
      <c r="F173" s="86" t="s">
        <v>518</v>
      </c>
      <c r="G173" s="242">
        <v>4.1637426900584798E-3</v>
      </c>
      <c r="H173" s="245">
        <v>98.174919827475975</v>
      </c>
    </row>
    <row r="174" spans="1:8">
      <c r="A174" s="86" t="str">
        <v>rcd_plbornc_105</v>
      </c>
      <c r="B174" s="239">
        <v>173</v>
      </c>
      <c r="C174" s="86" t="s">
        <v>511</v>
      </c>
      <c r="D174" s="241">
        <f>COUNTIF($C$1:$C174,C174)</f>
        <v>5</v>
      </c>
      <c r="E174" s="241" t="str">
        <f t="shared" si="22"/>
        <v>Country of Birth5</v>
      </c>
      <c r="F174" s="86" t="s">
        <v>520</v>
      </c>
      <c r="G174" s="242">
        <v>1.3912280701754388E-2</v>
      </c>
      <c r="H174" s="245">
        <v>76.661522804392277</v>
      </c>
    </row>
    <row r="175" spans="1:8">
      <c r="A175" s="86" t="str">
        <v>rcd_plbornc_106</v>
      </c>
      <c r="B175" s="239">
        <v>174</v>
      </c>
      <c r="C175" s="86" t="s">
        <v>511</v>
      </c>
      <c r="D175" s="241">
        <f>COUNTIF($C$1:$C175,C175)</f>
        <v>6</v>
      </c>
      <c r="E175" s="241" t="str">
        <f t="shared" si="22"/>
        <v>Country of Birth6</v>
      </c>
      <c r="F175" s="86" t="s">
        <v>522</v>
      </c>
      <c r="G175" s="242">
        <v>7.1637426900584798E-3</v>
      </c>
      <c r="H175" s="245">
        <v>87.425847395065887</v>
      </c>
    </row>
    <row r="176" spans="1:8">
      <c r="A176" s="86" t="str">
        <v>rcd_plbornc_107</v>
      </c>
      <c r="B176" s="239">
        <v>175</v>
      </c>
      <c r="C176" s="86" t="s">
        <v>511</v>
      </c>
      <c r="D176" s="241">
        <f>COUNTIF($C$1:$C176,C176)</f>
        <v>7</v>
      </c>
      <c r="E176" s="241" t="str">
        <f t="shared" si="22"/>
        <v>Country of Birth7</v>
      </c>
      <c r="F176" s="86" t="s">
        <v>49</v>
      </c>
      <c r="G176" s="242">
        <v>2.5210526315789475E-2</v>
      </c>
      <c r="H176" s="245">
        <v>76.289591664547444</v>
      </c>
    </row>
    <row r="177" spans="1:8">
      <c r="A177" s="86" t="str">
        <v>rcd_religion_101</v>
      </c>
      <c r="B177" s="239">
        <v>176</v>
      </c>
      <c r="C177" s="86" t="s">
        <v>525</v>
      </c>
      <c r="D177" s="241">
        <f>COUNTIF($C$1:$C177,C177)</f>
        <v>1</v>
      </c>
      <c r="E177" s="241" t="str">
        <f t="shared" si="22"/>
        <v>Religion1</v>
      </c>
      <c r="F177" s="86" t="s">
        <v>526</v>
      </c>
      <c r="G177" s="242">
        <v>0.48340935672514629</v>
      </c>
      <c r="H177" s="245">
        <v>110.81521308972455</v>
      </c>
    </row>
    <row r="178" spans="1:8">
      <c r="A178" s="86" t="str">
        <v>rcd_religion_102</v>
      </c>
      <c r="B178" s="239">
        <v>177</v>
      </c>
      <c r="C178" s="86" t="s">
        <v>525</v>
      </c>
      <c r="D178" s="241">
        <f>COUNTIF($C$1:$C178,C178)</f>
        <v>2</v>
      </c>
      <c r="E178" s="241" t="str">
        <f t="shared" si="22"/>
        <v>Religion2</v>
      </c>
      <c r="F178" s="86" t="s">
        <v>528</v>
      </c>
      <c r="G178" s="242">
        <v>5.146198830409357E-3</v>
      </c>
      <c r="H178" s="245">
        <v>129.61606146949487</v>
      </c>
    </row>
    <row r="179" spans="1:8">
      <c r="A179" s="86" t="str">
        <v>rcd_religion_103</v>
      </c>
      <c r="B179" s="239">
        <v>178</v>
      </c>
      <c r="C179" s="86" t="s">
        <v>525</v>
      </c>
      <c r="D179" s="241">
        <f>COUNTIF($C$1:$C179,C179)</f>
        <v>3</v>
      </c>
      <c r="E179" s="241" t="str">
        <f t="shared" si="22"/>
        <v>Religion3</v>
      </c>
      <c r="F179" s="86" t="s">
        <v>530</v>
      </c>
      <c r="G179" s="242">
        <v>3.2397660818713455E-3</v>
      </c>
      <c r="H179" s="245">
        <v>95.91681961684715</v>
      </c>
    </row>
    <row r="180" spans="1:8">
      <c r="A180" s="86" t="str">
        <v>rcd_religion_104</v>
      </c>
      <c r="B180" s="239">
        <v>179</v>
      </c>
      <c r="C180" s="86" t="s">
        <v>525</v>
      </c>
      <c r="D180" s="241">
        <f>COUNTIF($C$1:$C180,C180)</f>
        <v>4</v>
      </c>
      <c r="E180" s="241" t="str">
        <f t="shared" si="22"/>
        <v>Religion4</v>
      </c>
      <c r="F180" s="86" t="s">
        <v>532</v>
      </c>
      <c r="G180" s="242">
        <v>8.2105263157894737E-3</v>
      </c>
      <c r="H180" s="245">
        <v>49.808233348031834</v>
      </c>
    </row>
    <row r="181" spans="1:8">
      <c r="A181" s="86" t="str">
        <v>rcd_religion_105</v>
      </c>
      <c r="B181" s="239">
        <v>180</v>
      </c>
      <c r="C181" s="86" t="s">
        <v>525</v>
      </c>
      <c r="D181" s="241">
        <f>COUNTIF($C$1:$C181,C181)</f>
        <v>5</v>
      </c>
      <c r="E181" s="241" t="str">
        <f t="shared" si="22"/>
        <v>Religion5</v>
      </c>
      <c r="F181" s="86" t="s">
        <v>534</v>
      </c>
      <c r="G181" s="242">
        <v>8.8421052631578942E-3</v>
      </c>
      <c r="H181" s="245">
        <v>95.035732418376199</v>
      </c>
    </row>
    <row r="182" spans="1:8">
      <c r="A182" s="86" t="str">
        <v>rcd_religion_106</v>
      </c>
      <c r="B182" s="239">
        <v>181</v>
      </c>
      <c r="C182" s="86" t="s">
        <v>525</v>
      </c>
      <c r="D182" s="241">
        <f>COUNTIF($C$1:$C182,C182)</f>
        <v>6</v>
      </c>
      <c r="E182" s="241" t="str">
        <f t="shared" si="22"/>
        <v>Religion6</v>
      </c>
      <c r="F182" s="86" t="s">
        <v>536</v>
      </c>
      <c r="G182" s="242">
        <v>3.0350877192982456E-3</v>
      </c>
      <c r="H182" s="245">
        <v>96.504689566978911</v>
      </c>
    </row>
    <row r="183" spans="1:8">
      <c r="A183" s="86" t="str">
        <v>rcd_religion_107</v>
      </c>
      <c r="B183" s="239">
        <v>182</v>
      </c>
      <c r="C183" s="86" t="s">
        <v>525</v>
      </c>
      <c r="D183" s="241">
        <f>COUNTIF($C$1:$C183,C183)</f>
        <v>7</v>
      </c>
      <c r="E183" s="241" t="str">
        <f t="shared" si="22"/>
        <v>Religion7</v>
      </c>
      <c r="F183" s="86" t="s">
        <v>538</v>
      </c>
      <c r="G183" s="242">
        <v>8.1520467836257316E-3</v>
      </c>
      <c r="H183" s="245">
        <v>83.377122809166394</v>
      </c>
    </row>
    <row r="184" spans="1:8">
      <c r="A184" s="86" t="str">
        <v>rcd_religion_108</v>
      </c>
      <c r="B184" s="239">
        <v>183</v>
      </c>
      <c r="C184" s="86" t="s">
        <v>525</v>
      </c>
      <c r="D184" s="241">
        <f>COUNTIF($C$1:$C184,C184)</f>
        <v>8</v>
      </c>
      <c r="E184" s="241" t="str">
        <f t="shared" si="22"/>
        <v>Religion8</v>
      </c>
      <c r="F184" s="86" t="s">
        <v>540</v>
      </c>
      <c r="G184" s="242">
        <v>0.48035672514619876</v>
      </c>
      <c r="H184" s="245">
        <v>92.744753442174229</v>
      </c>
    </row>
    <row r="185" spans="1:8">
      <c r="A185" s="86" t="str">
        <v>A2_HOUSE5</v>
      </c>
      <c r="B185" s="239">
        <v>184</v>
      </c>
      <c r="C185" s="86" t="s">
        <v>543</v>
      </c>
      <c r="D185" s="241">
        <f>COUNTIF($C$1:$C185,C185)</f>
        <v>1</v>
      </c>
      <c r="E185" s="241" t="str">
        <f t="shared" si="22"/>
        <v>House Type1</v>
      </c>
      <c r="F185" s="86" t="s">
        <v>544</v>
      </c>
      <c r="G185" s="242">
        <v>0.49162573099415202</v>
      </c>
      <c r="H185" s="245">
        <v>174.47439390268465</v>
      </c>
    </row>
    <row r="186" spans="1:8">
      <c r="A186" s="86" t="str">
        <v>A2_HOUSE6</v>
      </c>
      <c r="B186" s="239">
        <v>185</v>
      </c>
      <c r="C186" s="86" t="s">
        <v>543</v>
      </c>
      <c r="D186" s="241">
        <f>COUNTIF($C$1:$C186,C186)</f>
        <v>2</v>
      </c>
      <c r="E186" s="241" t="str">
        <f t="shared" si="22"/>
        <v>House Type2</v>
      </c>
      <c r="F186" s="86" t="s">
        <v>546</v>
      </c>
      <c r="G186" s="242">
        <v>8.3274853801169599E-2</v>
      </c>
      <c r="H186" s="245">
        <v>58.62916786333188</v>
      </c>
    </row>
    <row r="187" spans="1:8">
      <c r="A187" s="86" t="str">
        <v>A2_HOUSE7</v>
      </c>
      <c r="B187" s="239">
        <v>186</v>
      </c>
      <c r="C187" s="86" t="s">
        <v>543</v>
      </c>
      <c r="D187" s="241">
        <f>COUNTIF($C$1:$C187,C187)</f>
        <v>3</v>
      </c>
      <c r="E187" s="241" t="str">
        <f t="shared" si="22"/>
        <v>House Type3</v>
      </c>
      <c r="F187" s="86" t="s">
        <v>548</v>
      </c>
      <c r="G187" s="242">
        <v>0.31169005847953213</v>
      </c>
      <c r="H187" s="245">
        <v>88.495273815669577</v>
      </c>
    </row>
    <row r="188" spans="1:8">
      <c r="A188" s="86" t="str">
        <v>A2_HOUSE8</v>
      </c>
      <c r="B188" s="239">
        <v>187</v>
      </c>
      <c r="C188" s="86" t="s">
        <v>543</v>
      </c>
      <c r="D188" s="241">
        <f>COUNTIF($C$1:$C188,C188)</f>
        <v>4</v>
      </c>
      <c r="E188" s="241" t="str">
        <f t="shared" si="22"/>
        <v>House Type4</v>
      </c>
      <c r="F188" s="86" t="s">
        <v>550</v>
      </c>
      <c r="G188" s="242">
        <v>0.11346198830409357</v>
      </c>
      <c r="H188" s="245">
        <v>50.609564181372093</v>
      </c>
    </row>
    <row r="189" spans="1:8">
      <c r="A189" s="86" t="str">
        <v>TENURE2</v>
      </c>
      <c r="B189" s="239">
        <v>188</v>
      </c>
      <c r="C189" s="86" t="s">
        <v>552</v>
      </c>
      <c r="D189" s="241">
        <f>COUNTIF($C$1:$C189,C189)</f>
        <v>1</v>
      </c>
      <c r="E189" s="241" t="str">
        <f t="shared" si="22"/>
        <v>House Tenure1</v>
      </c>
      <c r="F189" s="86" t="s">
        <v>553</v>
      </c>
      <c r="G189" s="242">
        <v>0.48478362573099415</v>
      </c>
      <c r="H189" s="245">
        <v>126.79255666286969</v>
      </c>
    </row>
    <row r="190" spans="1:8">
      <c r="A190" s="86" t="str">
        <v>TENURE1</v>
      </c>
      <c r="B190" s="239">
        <v>189</v>
      </c>
      <c r="C190" s="86" t="s">
        <v>552</v>
      </c>
      <c r="D190" s="241">
        <f>COUNTIF($C$1:$C190,C190)</f>
        <v>2</v>
      </c>
      <c r="E190" s="241" t="str">
        <f t="shared" si="22"/>
        <v>House Tenure2</v>
      </c>
      <c r="F190" s="86" t="s">
        <v>555</v>
      </c>
      <c r="G190" s="242">
        <v>0.2924444444444444</v>
      </c>
      <c r="H190" s="245">
        <v>107.86638571487563</v>
      </c>
    </row>
    <row r="191" spans="1:8">
      <c r="A191" s="86" t="str">
        <v>TENURE7</v>
      </c>
      <c r="B191" s="239">
        <v>190</v>
      </c>
      <c r="C191" s="86" t="s">
        <v>552</v>
      </c>
      <c r="D191" s="241">
        <f>COUNTIF($C$1:$C191,C191)</f>
        <v>3</v>
      </c>
      <c r="E191" s="241" t="str">
        <f t="shared" si="22"/>
        <v>House Tenure3</v>
      </c>
      <c r="F191" s="86" t="s">
        <v>557</v>
      </c>
      <c r="G191" s="242">
        <v>7.1228070175438597E-3</v>
      </c>
      <c r="H191" s="245">
        <v>92.961059087289115</v>
      </c>
    </row>
    <row r="192" spans="1:8">
      <c r="A192" s="86" t="str">
        <v>TENURE4</v>
      </c>
      <c r="B192" s="239">
        <v>191</v>
      </c>
      <c r="C192" s="86" t="s">
        <v>552</v>
      </c>
      <c r="D192" s="241">
        <f>COUNTIF($C$1:$C192,C192)</f>
        <v>4</v>
      </c>
      <c r="E192" s="241" t="str">
        <f t="shared" si="22"/>
        <v>House Tenure4</v>
      </c>
      <c r="F192" s="86" t="s">
        <v>559</v>
      </c>
      <c r="G192" s="242">
        <v>0.13270760233918127</v>
      </c>
      <c r="H192" s="245">
        <v>78.29914446275636</v>
      </c>
    </row>
    <row r="193" spans="1:8">
      <c r="A193" s="86" t="str">
        <v>TENURE9</v>
      </c>
      <c r="B193" s="239">
        <v>192</v>
      </c>
      <c r="C193" s="86" t="s">
        <v>552</v>
      </c>
      <c r="D193" s="241">
        <f>COUNTIF($C$1:$C193,C193)</f>
        <v>5</v>
      </c>
      <c r="E193" s="241" t="str">
        <f t="shared" si="22"/>
        <v>House Tenure5</v>
      </c>
      <c r="F193" s="86" t="s">
        <v>561</v>
      </c>
      <c r="G193" s="242">
        <v>8.3087719298245627E-2</v>
      </c>
      <c r="H193" s="245">
        <v>49.048852728765233</v>
      </c>
    </row>
    <row r="194" spans="1:8">
      <c r="A194" s="86" t="str">
        <v>NBEDS1</v>
      </c>
      <c r="B194" s="239">
        <v>193</v>
      </c>
      <c r="C194" s="86" t="s">
        <v>563</v>
      </c>
      <c r="D194" s="241">
        <f>COUNTIF($C$1:$C194,C194)</f>
        <v>1</v>
      </c>
      <c r="E194" s="241" t="str">
        <f t="shared" si="22"/>
        <v>House Size1</v>
      </c>
      <c r="F194" s="86" t="s">
        <v>564</v>
      </c>
      <c r="G194" s="242">
        <v>4.5836257309941515E-2</v>
      </c>
      <c r="H194" s="245">
        <v>64.547619810012364</v>
      </c>
    </row>
    <row r="195" spans="1:8">
      <c r="A195" s="86" t="str">
        <v>NBEDS2</v>
      </c>
      <c r="B195" s="239">
        <v>194</v>
      </c>
      <c r="C195" s="86" t="s">
        <v>563</v>
      </c>
      <c r="D195" s="241">
        <f>COUNTIF($C$1:$C195,C195)</f>
        <v>2</v>
      </c>
      <c r="E195" s="241" t="str">
        <f t="shared" ref="E195:E258" si="23">C195&amp;D195</f>
        <v>House Size2</v>
      </c>
      <c r="F195" s="86" t="s">
        <v>566</v>
      </c>
      <c r="G195" s="242">
        <v>0.17128654970760235</v>
      </c>
      <c r="H195" s="245">
        <v>70.690506329146118</v>
      </c>
    </row>
    <row r="196" spans="1:8">
      <c r="A196" s="86" t="str">
        <v>NBEDS3</v>
      </c>
      <c r="B196" s="239">
        <v>195</v>
      </c>
      <c r="C196" s="86" t="s">
        <v>563</v>
      </c>
      <c r="D196" s="241">
        <f>COUNTIF($C$1:$C196,C196)</f>
        <v>3</v>
      </c>
      <c r="E196" s="241" t="str">
        <f t="shared" si="23"/>
        <v>House Size3</v>
      </c>
      <c r="F196" s="86" t="s">
        <v>568</v>
      </c>
      <c r="G196" s="242">
        <v>0.39387134502923976</v>
      </c>
      <c r="H196" s="245">
        <v>88.641520007606019</v>
      </c>
    </row>
    <row r="197" spans="1:8">
      <c r="A197" s="86" t="str">
        <v>NBEDS4</v>
      </c>
      <c r="B197" s="239">
        <v>196</v>
      </c>
      <c r="C197" s="86" t="s">
        <v>563</v>
      </c>
      <c r="D197" s="241">
        <f>COUNTIF($C$1:$C197,C197)</f>
        <v>4</v>
      </c>
      <c r="E197" s="241" t="str">
        <f t="shared" si="23"/>
        <v>House Size4</v>
      </c>
      <c r="F197" s="86" t="s">
        <v>570</v>
      </c>
      <c r="G197" s="242">
        <v>0.28452046783625728</v>
      </c>
      <c r="H197" s="245">
        <v>152.65509216750539</v>
      </c>
    </row>
    <row r="198" spans="1:8">
      <c r="A198" s="86" t="str">
        <v>NBEDS5P</v>
      </c>
      <c r="B198" s="239">
        <v>197</v>
      </c>
      <c r="C198" s="86" t="s">
        <v>563</v>
      </c>
      <c r="D198" s="241">
        <f>COUNTIF($C$1:$C198,C198)</f>
        <v>5</v>
      </c>
      <c r="E198" s="241" t="str">
        <f t="shared" si="23"/>
        <v>House Size5</v>
      </c>
      <c r="F198" s="86" t="s">
        <v>572</v>
      </c>
      <c r="G198" s="242">
        <v>0.10346783625730993</v>
      </c>
      <c r="H198" s="245">
        <v>186.13089973953561</v>
      </c>
    </row>
    <row r="199" spans="1:8">
      <c r="A199" s="86" t="str">
        <v>hhdval0to100k</v>
      </c>
      <c r="B199" s="239">
        <v>198</v>
      </c>
      <c r="C199" s="86" t="s">
        <v>574</v>
      </c>
      <c r="D199" s="241">
        <f>COUNTIF($C$1:$C199,C199)</f>
        <v>1</v>
      </c>
      <c r="E199" s="241" t="str">
        <f t="shared" si="23"/>
        <v>House Value1</v>
      </c>
      <c r="F199" s="86" t="s">
        <v>575</v>
      </c>
      <c r="G199" s="242">
        <v>2.9040935672514617E-2</v>
      </c>
      <c r="H199" s="245">
        <v>26.24508953662869</v>
      </c>
    </row>
    <row r="200" spans="1:8">
      <c r="A200" s="86" t="str">
        <v>hhdval100to150k</v>
      </c>
      <c r="B200" s="239">
        <v>199</v>
      </c>
      <c r="C200" s="86" t="s">
        <v>574</v>
      </c>
      <c r="D200" s="241">
        <f>COUNTIF($C$1:$C200,C200)</f>
        <v>2</v>
      </c>
      <c r="E200" s="241" t="str">
        <f t="shared" si="23"/>
        <v>House Value2</v>
      </c>
      <c r="F200" s="86" t="s">
        <v>577</v>
      </c>
      <c r="G200" s="242">
        <v>5.7736842105263156E-2</v>
      </c>
      <c r="H200" s="245">
        <v>42.082743941239805</v>
      </c>
    </row>
    <row r="201" spans="1:8">
      <c r="A201" s="86" t="str">
        <v>hhdval150to250k</v>
      </c>
      <c r="B201" s="239">
        <v>200</v>
      </c>
      <c r="C201" s="86" t="s">
        <v>574</v>
      </c>
      <c r="D201" s="241">
        <f>COUNTIF($C$1:$C201,C201)</f>
        <v>3</v>
      </c>
      <c r="E201" s="241" t="str">
        <f t="shared" si="23"/>
        <v>House Value3</v>
      </c>
      <c r="F201" s="86" t="s">
        <v>579</v>
      </c>
      <c r="G201" s="242">
        <v>0.17770175438596492</v>
      </c>
      <c r="H201" s="245">
        <v>68.930701911464141</v>
      </c>
    </row>
    <row r="202" spans="1:8">
      <c r="A202" s="86" t="str">
        <v>hhdval250to500k</v>
      </c>
      <c r="B202" s="239">
        <v>201</v>
      </c>
      <c r="C202" s="86" t="s">
        <v>574</v>
      </c>
      <c r="D202" s="241">
        <f>COUNTIF($C$1:$C202,C202)</f>
        <v>4</v>
      </c>
      <c r="E202" s="241" t="str">
        <f t="shared" si="23"/>
        <v>House Value4</v>
      </c>
      <c r="F202" s="86" t="s">
        <v>581</v>
      </c>
      <c r="G202" s="242">
        <v>0.37135672514619883</v>
      </c>
      <c r="H202" s="245">
        <v>114.0854349136101</v>
      </c>
    </row>
    <row r="203" spans="1:8">
      <c r="A203" s="86" t="str">
        <v>hhdval500to750k</v>
      </c>
      <c r="B203" s="239">
        <v>202</v>
      </c>
      <c r="C203" s="86" t="s">
        <v>574</v>
      </c>
      <c r="D203" s="241">
        <f>COUNTIF($C$1:$C203,C203)</f>
        <v>5</v>
      </c>
      <c r="E203" s="241" t="str">
        <f t="shared" si="23"/>
        <v>House Value5</v>
      </c>
      <c r="F203" s="86" t="s">
        <v>583</v>
      </c>
      <c r="G203" s="242">
        <v>0.18274269005847951</v>
      </c>
      <c r="H203" s="245">
        <v>184.50660232381063</v>
      </c>
    </row>
    <row r="204" spans="1:8">
      <c r="A204" s="86" t="str">
        <v>hhdval750kto1m</v>
      </c>
      <c r="B204" s="239">
        <v>203</v>
      </c>
      <c r="C204" s="86" t="s">
        <v>574</v>
      </c>
      <c r="D204" s="241">
        <f>COUNTIF($C$1:$C204,C204)</f>
        <v>6</v>
      </c>
      <c r="E204" s="241" t="str">
        <f t="shared" si="23"/>
        <v>House Value6</v>
      </c>
      <c r="F204" s="86" t="s">
        <v>585</v>
      </c>
      <c r="G204" s="242">
        <v>8.558479532163743E-2</v>
      </c>
      <c r="H204" s="245">
        <v>236.1916659970758</v>
      </c>
    </row>
    <row r="205" spans="1:8">
      <c r="A205" s="86" t="str">
        <v>hhdval1mplus</v>
      </c>
      <c r="B205" s="239">
        <v>204</v>
      </c>
      <c r="C205" s="86" t="s">
        <v>574</v>
      </c>
      <c r="D205" s="241">
        <f>COUNTIF($C$1:$C205,C205)</f>
        <v>7</v>
      </c>
      <c r="E205" s="241" t="str">
        <f t="shared" si="23"/>
        <v>House Value7</v>
      </c>
      <c r="F205" s="86" t="s">
        <v>587</v>
      </c>
      <c r="G205" s="242">
        <v>9.6286549707602337E-2</v>
      </c>
      <c r="H205" s="245">
        <v>285.37604401329003</v>
      </c>
    </row>
    <row r="206" spans="1:8">
      <c r="A206" s="86" t="str">
        <v>move_ind</v>
      </c>
      <c r="B206" s="239">
        <v>205</v>
      </c>
      <c r="C206" s="86" t="s">
        <v>589</v>
      </c>
      <c r="D206" s="241">
        <f>COUNTIF($C$1:$C206,C206)</f>
        <v>1</v>
      </c>
      <c r="E206" s="241" t="str">
        <f t="shared" si="23"/>
        <v>House Move1</v>
      </c>
      <c r="F206" s="86" t="s">
        <v>590</v>
      </c>
      <c r="G206" s="242">
        <v>0.14318713450292392</v>
      </c>
      <c r="H206" s="245">
        <v>90.166531023845252</v>
      </c>
    </row>
    <row r="207" spans="1:8">
      <c r="A207" s="86" t="str">
        <v>RCD_HHTYPE_DV_101</v>
      </c>
      <c r="B207" s="239">
        <v>206</v>
      </c>
      <c r="C207" s="86" t="s">
        <v>54</v>
      </c>
      <c r="D207" s="241">
        <f>COUNTIF($C$1:$C207,C207)</f>
        <v>1</v>
      </c>
      <c r="E207" s="241" t="str">
        <f t="shared" si="23"/>
        <v>Structure1</v>
      </c>
      <c r="F207" s="86" t="s">
        <v>591</v>
      </c>
      <c r="G207" s="242">
        <v>0.13369005847953214</v>
      </c>
      <c r="H207" s="245">
        <v>79.594621790837579</v>
      </c>
    </row>
    <row r="208" spans="1:8">
      <c r="A208" s="86" t="str">
        <v>RCD_HHTYPE_DV_102</v>
      </c>
      <c r="B208" s="239">
        <v>207</v>
      </c>
      <c r="C208" s="86" t="s">
        <v>54</v>
      </c>
      <c r="D208" s="241">
        <f>COUNTIF($C$1:$C208,C208)</f>
        <v>2</v>
      </c>
      <c r="E208" s="241" t="str">
        <f t="shared" si="23"/>
        <v>Structure2</v>
      </c>
      <c r="F208" s="86" t="s">
        <v>592</v>
      </c>
      <c r="G208" s="242">
        <v>2.1052631578947368E-2</v>
      </c>
      <c r="H208" s="245">
        <v>68.384613023990411</v>
      </c>
    </row>
    <row r="209" spans="1:8">
      <c r="A209" s="86" t="str">
        <v>RCD_HHTYPE_DV_103</v>
      </c>
      <c r="B209" s="239">
        <v>208</v>
      </c>
      <c r="C209" s="86" t="s">
        <v>54</v>
      </c>
      <c r="D209" s="241">
        <f>COUNTIF($C$1:$C209,C209)</f>
        <v>3</v>
      </c>
      <c r="E209" s="241" t="str">
        <f t="shared" si="23"/>
        <v>Structure3</v>
      </c>
      <c r="F209" s="86" t="s">
        <v>593</v>
      </c>
      <c r="G209" s="242">
        <v>0.37005263157894736</v>
      </c>
      <c r="H209" s="245">
        <v>122.37179026555715</v>
      </c>
    </row>
    <row r="210" spans="1:8">
      <c r="A210" s="86" t="str">
        <v>RCD_HHTYPE_DV_104</v>
      </c>
      <c r="B210" s="239">
        <v>209</v>
      </c>
      <c r="C210" s="86" t="s">
        <v>54</v>
      </c>
      <c r="D210" s="241">
        <f>COUNTIF($C$1:$C210,C210)</f>
        <v>4</v>
      </c>
      <c r="E210" s="241" t="str">
        <f t="shared" si="23"/>
        <v>Structure4</v>
      </c>
      <c r="F210" s="86" t="s">
        <v>160</v>
      </c>
      <c r="G210" s="242">
        <v>0.18417543859649121</v>
      </c>
      <c r="H210" s="245">
        <v>99.031447873844968</v>
      </c>
    </row>
    <row r="211" spans="1:8">
      <c r="A211" s="86" t="str">
        <v>RCD_HHTYPE_DV_105</v>
      </c>
      <c r="B211" s="239">
        <v>210</v>
      </c>
      <c r="C211" s="86" t="s">
        <v>54</v>
      </c>
      <c r="D211" s="241">
        <f>COUNTIF($C$1:$C211,C211)</f>
        <v>5</v>
      </c>
      <c r="E211" s="241" t="str">
        <f t="shared" si="23"/>
        <v>Structure5</v>
      </c>
      <c r="F211" s="86" t="s">
        <v>594</v>
      </c>
      <c r="G211" s="242">
        <v>0.29126315789473683</v>
      </c>
      <c r="H211" s="245">
        <v>93.039895795502957</v>
      </c>
    </row>
    <row r="212" spans="1:8">
      <c r="A212" s="86" t="str">
        <v>RCD_NKIDS05_101</v>
      </c>
      <c r="B212" s="239">
        <v>211</v>
      </c>
      <c r="C212" s="86" t="s">
        <v>596</v>
      </c>
      <c r="D212" s="241">
        <f>COUNTIF($C$1:$C212,C212)</f>
        <v>1</v>
      </c>
      <c r="E212" s="241" t="str">
        <f t="shared" si="23"/>
        <v>Number of Children by Age1</v>
      </c>
      <c r="F212" s="86" t="s">
        <v>597</v>
      </c>
      <c r="G212" s="242">
        <v>0.91894736842105273</v>
      </c>
      <c r="H212" s="245">
        <v>102.06670845831177</v>
      </c>
    </row>
    <row r="213" spans="1:8">
      <c r="A213" s="86" t="str">
        <v>RCD_NKIDS05_102</v>
      </c>
      <c r="B213" s="239">
        <v>212</v>
      </c>
      <c r="C213" s="86" t="s">
        <v>596</v>
      </c>
      <c r="D213" s="241">
        <f>COUNTIF($C$1:$C213,C213)</f>
        <v>2</v>
      </c>
      <c r="E213" s="241" t="str">
        <f t="shared" si="23"/>
        <v>Number of Children by Age2</v>
      </c>
      <c r="F213" s="86" t="s">
        <v>599</v>
      </c>
      <c r="G213" s="242">
        <v>5.7824561403508772E-2</v>
      </c>
      <c r="H213" s="245">
        <v>78.069708732050088</v>
      </c>
    </row>
    <row r="214" spans="1:8">
      <c r="A214" s="86" t="str">
        <v>RCD_NKIDS05_103</v>
      </c>
      <c r="B214" s="239">
        <v>213</v>
      </c>
      <c r="C214" s="86" t="s">
        <v>596</v>
      </c>
      <c r="D214" s="241">
        <f>COUNTIF($C$1:$C214,C214)</f>
        <v>3</v>
      </c>
      <c r="E214" s="241" t="str">
        <f t="shared" si="23"/>
        <v>Number of Children by Age3</v>
      </c>
      <c r="F214" s="86" t="s">
        <v>601</v>
      </c>
      <c r="G214" s="242">
        <v>2.2877192982456145E-2</v>
      </c>
      <c r="H214" s="245">
        <v>89.668755656492465</v>
      </c>
    </row>
    <row r="215" spans="1:8">
      <c r="A215" s="86" t="str">
        <v>RCD_NKIDS615_101</v>
      </c>
      <c r="B215" s="239">
        <v>214</v>
      </c>
      <c r="C215" s="86" t="s">
        <v>596</v>
      </c>
      <c r="D215" s="241">
        <f>COUNTIF($C$1:$C215,C215)</f>
        <v>4</v>
      </c>
      <c r="E215" s="241" t="str">
        <f t="shared" si="23"/>
        <v>Number of Children by Age4</v>
      </c>
      <c r="F215" s="86" t="s">
        <v>603</v>
      </c>
      <c r="G215" s="242">
        <v>0.80069590643274846</v>
      </c>
      <c r="H215" s="245">
        <v>101.7696312826078</v>
      </c>
    </row>
    <row r="216" spans="1:8">
      <c r="A216" s="86" t="str">
        <v>RCD_NKIDS615_102</v>
      </c>
      <c r="B216" s="239">
        <v>215</v>
      </c>
      <c r="C216" s="86" t="s">
        <v>596</v>
      </c>
      <c r="D216" s="241">
        <f>COUNTIF($C$1:$C216,C216)</f>
        <v>5</v>
      </c>
      <c r="E216" s="241" t="str">
        <f t="shared" si="23"/>
        <v>Number of Children by Age5</v>
      </c>
      <c r="F216" s="86" t="s">
        <v>605</v>
      </c>
      <c r="G216" s="242">
        <v>0.11064912280701754</v>
      </c>
      <c r="H216" s="245">
        <v>90.885403922249154</v>
      </c>
    </row>
    <row r="217" spans="1:8">
      <c r="A217" s="86" t="str">
        <v>RCD_NKIDS615_103</v>
      </c>
      <c r="B217" s="239">
        <v>216</v>
      </c>
      <c r="C217" s="86" t="s">
        <v>596</v>
      </c>
      <c r="D217" s="241">
        <f>COUNTIF($C$1:$C217,C217)</f>
        <v>6</v>
      </c>
      <c r="E217" s="241" t="str">
        <f t="shared" si="23"/>
        <v>Number of Children by Age6</v>
      </c>
      <c r="F217" s="86" t="s">
        <v>607</v>
      </c>
      <c r="G217" s="242">
        <v>8.8783625730994145E-2</v>
      </c>
      <c r="H217" s="245">
        <v>96.856032103996696</v>
      </c>
    </row>
    <row r="218" spans="1:8">
      <c r="A218" s="86" t="str">
        <v>A2_CHILDREN1</v>
      </c>
      <c r="B218" s="239">
        <v>217</v>
      </c>
      <c r="C218" s="86" t="s">
        <v>608</v>
      </c>
      <c r="D218" s="241">
        <f>COUNTIF($C$1:$C218,C218)</f>
        <v>1</v>
      </c>
      <c r="E218" s="241" t="str">
        <f t="shared" si="23"/>
        <v>Children in household1</v>
      </c>
      <c r="F218" s="86" t="s">
        <v>609</v>
      </c>
      <c r="G218" s="242">
        <v>0.76033918128654976</v>
      </c>
      <c r="H218" s="245">
        <v>104.37941360024693</v>
      </c>
    </row>
    <row r="219" spans="1:8">
      <c r="A219" s="86" t="str">
        <v>A2_CHILDREN2A</v>
      </c>
      <c r="B219" s="239">
        <v>218</v>
      </c>
      <c r="C219" s="86" t="s">
        <v>608</v>
      </c>
      <c r="D219" s="241">
        <f>COUNTIF($C$1:$C219,C219)</f>
        <v>2</v>
      </c>
      <c r="E219" s="241" t="str">
        <f t="shared" si="23"/>
        <v>Children in household2</v>
      </c>
      <c r="F219" s="86" t="s">
        <v>610</v>
      </c>
      <c r="G219" s="242">
        <v>0.11145029239766081</v>
      </c>
      <c r="H219" s="245">
        <v>88.518714385655912</v>
      </c>
    </row>
    <row r="220" spans="1:8">
      <c r="A220" s="86" t="str">
        <v>A2_CHILDREN2B</v>
      </c>
      <c r="B220" s="239">
        <v>219</v>
      </c>
      <c r="C220" s="86" t="s">
        <v>608</v>
      </c>
      <c r="D220" s="241">
        <f>COUNTIF($C$1:$C220,C220)</f>
        <v>3</v>
      </c>
      <c r="E220" s="241" t="str">
        <f t="shared" si="23"/>
        <v>Children in household3</v>
      </c>
      <c r="F220" s="86" t="s">
        <v>611</v>
      </c>
      <c r="G220" s="242">
        <v>9.7491228070175434E-2</v>
      </c>
      <c r="H220" s="245">
        <v>91.905380519111858</v>
      </c>
    </row>
    <row r="221" spans="1:8">
      <c r="A221" s="86" t="str">
        <v>A2_CHILDREN3</v>
      </c>
      <c r="B221" s="239">
        <v>220</v>
      </c>
      <c r="C221" s="86" t="s">
        <v>608</v>
      </c>
      <c r="D221" s="241">
        <f>COUNTIF($C$1:$C221,C221)</f>
        <v>4</v>
      </c>
      <c r="E221" s="241" t="str">
        <f t="shared" si="23"/>
        <v>Children in household4</v>
      </c>
      <c r="F221" s="86" t="s">
        <v>612</v>
      </c>
      <c r="G221" s="242">
        <v>3.0830409356725149E-2</v>
      </c>
      <c r="H221" s="245">
        <v>77.50072962173185</v>
      </c>
    </row>
    <row r="222" spans="1:8">
      <c r="A222" s="86" t="str">
        <v>A2_HHD1</v>
      </c>
      <c r="B222" s="239">
        <v>221</v>
      </c>
      <c r="C222" s="86" t="s">
        <v>613</v>
      </c>
      <c r="D222" s="241">
        <f>COUNTIF($C$1:$C222,C222)</f>
        <v>1</v>
      </c>
      <c r="E222" s="241" t="str">
        <f t="shared" si="23"/>
        <v>Household Size1</v>
      </c>
      <c r="F222" s="86" t="s">
        <v>614</v>
      </c>
      <c r="G222" s="242">
        <v>0.15974269005847952</v>
      </c>
      <c r="H222" s="245">
        <v>83.770956120034228</v>
      </c>
    </row>
    <row r="223" spans="1:8">
      <c r="A223" s="86" t="str">
        <v>A2_HHD2</v>
      </c>
      <c r="B223" s="239">
        <v>222</v>
      </c>
      <c r="C223" s="86" t="s">
        <v>613</v>
      </c>
      <c r="D223" s="241">
        <f>COUNTIF($C$1:$C223,C223)</f>
        <v>2</v>
      </c>
      <c r="E223" s="241" t="str">
        <f t="shared" si="23"/>
        <v>Household Size2</v>
      </c>
      <c r="F223" s="86" t="s">
        <v>615</v>
      </c>
      <c r="G223" s="242">
        <v>0.42861988304093573</v>
      </c>
      <c r="H223" s="245">
        <v>110.37481697859018</v>
      </c>
    </row>
    <row r="224" spans="1:8">
      <c r="A224" s="86" t="str">
        <v>A2_HHD5</v>
      </c>
      <c r="B224" s="239">
        <v>223</v>
      </c>
      <c r="C224" s="86" t="s">
        <v>613</v>
      </c>
      <c r="D224" s="241">
        <f>COUNTIF($C$1:$C224,C224)</f>
        <v>3</v>
      </c>
      <c r="E224" s="241" t="str">
        <f t="shared" si="23"/>
        <v>Household Size3</v>
      </c>
      <c r="F224" s="86" t="s">
        <v>616</v>
      </c>
      <c r="G224" s="242">
        <v>0.33797076023391814</v>
      </c>
      <c r="H224" s="245">
        <v>98.977157561283107</v>
      </c>
    </row>
    <row r="225" spans="1:8">
      <c r="A225" s="86" t="str">
        <v>A2_HHD6</v>
      </c>
      <c r="B225" s="239">
        <v>224</v>
      </c>
      <c r="C225" s="86" t="s">
        <v>613</v>
      </c>
      <c r="D225" s="241">
        <f>COUNTIF($C$1:$C225,C225)</f>
        <v>4</v>
      </c>
      <c r="E225" s="241" t="str">
        <f t="shared" si="23"/>
        <v>Household Size4</v>
      </c>
      <c r="F225" s="86" t="s">
        <v>617</v>
      </c>
      <c r="G225" s="242">
        <v>7.4228070175438601E-2</v>
      </c>
      <c r="H225" s="245">
        <v>93.14563041558651</v>
      </c>
    </row>
    <row r="226" spans="1:8">
      <c r="A226" s="86" t="str">
        <v>rcd_jbnssec8_dv_101</v>
      </c>
      <c r="B226" s="239">
        <v>225</v>
      </c>
      <c r="C226" s="86" t="s">
        <v>620</v>
      </c>
      <c r="D226" s="241">
        <f>COUNTIF($C$1:$C226,C226)</f>
        <v>1</v>
      </c>
      <c r="E226" s="241" t="str">
        <f t="shared" si="23"/>
        <v>NS SEC (% of people in employment)1</v>
      </c>
      <c r="F226" s="86" t="s">
        <v>621</v>
      </c>
      <c r="G226" s="242">
        <v>0.17150877192982453</v>
      </c>
      <c r="H226" s="245">
        <v>131.21718171796851</v>
      </c>
    </row>
    <row r="227" spans="1:8">
      <c r="A227" s="86" t="str">
        <v>rcd_jbnssec8_dv_102</v>
      </c>
      <c r="B227" s="239">
        <v>226</v>
      </c>
      <c r="C227" s="86" t="s">
        <v>620</v>
      </c>
      <c r="D227" s="241">
        <f>COUNTIF($C$1:$C227,C227)</f>
        <v>2</v>
      </c>
      <c r="E227" s="241" t="str">
        <f t="shared" si="23"/>
        <v>NS SEC (% of people in employment)2</v>
      </c>
      <c r="F227" s="86" t="s">
        <v>623</v>
      </c>
      <c r="G227" s="242">
        <v>0.32479532163742691</v>
      </c>
      <c r="H227" s="245">
        <v>112.43839250334153</v>
      </c>
    </row>
    <row r="228" spans="1:8">
      <c r="A228" s="86" t="str">
        <v>rcd_jbnssec8_dv_103</v>
      </c>
      <c r="B228" s="239">
        <v>227</v>
      </c>
      <c r="C228" s="86" t="s">
        <v>620</v>
      </c>
      <c r="D228" s="241">
        <f>COUNTIF($C$1:$C228,C228)</f>
        <v>3</v>
      </c>
      <c r="E228" s="241" t="str">
        <f t="shared" si="23"/>
        <v>NS SEC (% of people in employment)3</v>
      </c>
      <c r="F228" s="86" t="s">
        <v>625</v>
      </c>
      <c r="G228" s="242">
        <v>0.12771345029239764</v>
      </c>
      <c r="H228" s="245">
        <v>96.215598159994684</v>
      </c>
    </row>
    <row r="229" spans="1:8">
      <c r="A229" s="86" t="str">
        <v>rcd_jbnssec8_dv_104</v>
      </c>
      <c r="B229" s="239">
        <v>228</v>
      </c>
      <c r="C229" s="86" t="s">
        <v>620</v>
      </c>
      <c r="D229" s="241">
        <f>COUNTIF($C$1:$C229,C229)</f>
        <v>4</v>
      </c>
      <c r="E229" s="241" t="str">
        <f t="shared" si="23"/>
        <v>NS SEC (% of people in employment)4</v>
      </c>
      <c r="F229" s="86" t="s">
        <v>627</v>
      </c>
      <c r="G229" s="242">
        <v>0.11647953216374268</v>
      </c>
      <c r="H229" s="245">
        <v>113.53219972885277</v>
      </c>
    </row>
    <row r="230" spans="1:8">
      <c r="A230" s="86" t="str">
        <v>rcd_jbnssec8_dv_105</v>
      </c>
      <c r="B230" s="239">
        <v>229</v>
      </c>
      <c r="C230" s="86" t="s">
        <v>620</v>
      </c>
      <c r="D230" s="241">
        <f>COUNTIF($C$1:$C230,C230)</f>
        <v>5</v>
      </c>
      <c r="E230" s="241" t="str">
        <f t="shared" si="23"/>
        <v>NS SEC (% of people in employment)5</v>
      </c>
      <c r="F230" s="86" t="s">
        <v>629</v>
      </c>
      <c r="G230" s="242">
        <v>5.4959064327485388E-2</v>
      </c>
      <c r="H230" s="245">
        <v>82.018558640393337</v>
      </c>
    </row>
    <row r="231" spans="1:8">
      <c r="A231" s="86" t="str">
        <v>rcd_jbnssec8_dv_106</v>
      </c>
      <c r="B231" s="239">
        <v>230</v>
      </c>
      <c r="C231" s="86" t="s">
        <v>620</v>
      </c>
      <c r="D231" s="241">
        <f>COUNTIF($C$1:$C231,C231)</f>
        <v>6</v>
      </c>
      <c r="E231" s="241" t="str">
        <f t="shared" si="23"/>
        <v>NS SEC (% of people in employment)6</v>
      </c>
      <c r="F231" s="86" t="s">
        <v>631</v>
      </c>
      <c r="G231" s="242">
        <v>0.12919298245614033</v>
      </c>
      <c r="H231" s="245">
        <v>72.650372647204165</v>
      </c>
    </row>
    <row r="232" spans="1:8">
      <c r="A232" s="86" t="str">
        <v>rcd_jbnssec8_dv_107</v>
      </c>
      <c r="B232" s="239">
        <v>231</v>
      </c>
      <c r="C232" s="86" t="s">
        <v>620</v>
      </c>
      <c r="D232" s="241">
        <f>COUNTIF($C$1:$C232,C232)</f>
        <v>7</v>
      </c>
      <c r="E232" s="241" t="str">
        <f t="shared" si="23"/>
        <v>NS SEC (% of people in employment)7</v>
      </c>
      <c r="F232" s="86" t="s">
        <v>633</v>
      </c>
      <c r="G232" s="242">
        <v>7.5760233918128653E-2</v>
      </c>
      <c r="H232" s="245">
        <v>75.437158139092858</v>
      </c>
    </row>
    <row r="233" spans="1:8">
      <c r="A233" s="86" t="str">
        <v>CLASS1</v>
      </c>
      <c r="B233" s="239">
        <v>232</v>
      </c>
      <c r="C233" s="86" t="s">
        <v>635</v>
      </c>
      <c r="D233" s="241">
        <f>COUNTIF($C$1:$C233,C233)</f>
        <v>1</v>
      </c>
      <c r="E233" s="241" t="str">
        <f t="shared" si="23"/>
        <v>Social Grade1</v>
      </c>
      <c r="F233" s="86" t="s">
        <v>636</v>
      </c>
      <c r="G233" s="242">
        <v>9.373684210526316E-2</v>
      </c>
      <c r="H233" s="245">
        <v>167.33423175028543</v>
      </c>
    </row>
    <row r="234" spans="1:8">
      <c r="A234" s="86" t="str">
        <v>CLASS2</v>
      </c>
      <c r="B234" s="239">
        <v>233</v>
      </c>
      <c r="C234" s="86" t="s">
        <v>635</v>
      </c>
      <c r="D234" s="241">
        <f>COUNTIF($C$1:$C234,C234)</f>
        <v>2</v>
      </c>
      <c r="E234" s="241" t="str">
        <f t="shared" si="23"/>
        <v>Social Grade2</v>
      </c>
      <c r="F234" s="86" t="s">
        <v>638</v>
      </c>
      <c r="G234" s="242">
        <v>0.32217543859649123</v>
      </c>
      <c r="H234" s="245">
        <v>130.13363485337561</v>
      </c>
    </row>
    <row r="235" spans="1:8">
      <c r="A235" s="86" t="str">
        <v>CLASS3</v>
      </c>
      <c r="B235" s="239">
        <v>234</v>
      </c>
      <c r="C235" s="86" t="s">
        <v>635</v>
      </c>
      <c r="D235" s="241">
        <f>COUNTIF($C$1:$C235,C235)</f>
        <v>3</v>
      </c>
      <c r="E235" s="241" t="str">
        <f t="shared" si="23"/>
        <v>Social Grade3</v>
      </c>
      <c r="F235" s="86" t="s">
        <v>640</v>
      </c>
      <c r="G235" s="242">
        <v>0.26882456140350874</v>
      </c>
      <c r="H235" s="245">
        <v>98.546813105815332</v>
      </c>
    </row>
    <row r="236" spans="1:8">
      <c r="A236" s="86" t="str">
        <v>CLASS4</v>
      </c>
      <c r="B236" s="239">
        <v>235</v>
      </c>
      <c r="C236" s="86" t="s">
        <v>635</v>
      </c>
      <c r="D236" s="241">
        <f>COUNTIF($C$1:$C236,C236)</f>
        <v>4</v>
      </c>
      <c r="E236" s="241" t="str">
        <f t="shared" si="23"/>
        <v>Social Grade4</v>
      </c>
      <c r="F236" s="86" t="s">
        <v>642</v>
      </c>
      <c r="G236" s="242">
        <v>0.17164912280701755</v>
      </c>
      <c r="H236" s="245">
        <v>83.069656621116209</v>
      </c>
    </row>
    <row r="237" spans="1:8">
      <c r="A237" s="86" t="str">
        <v>CLASS5</v>
      </c>
      <c r="B237" s="239">
        <v>236</v>
      </c>
      <c r="C237" s="86" t="s">
        <v>635</v>
      </c>
      <c r="D237" s="241">
        <f>COUNTIF($C$1:$C237,C237)</f>
        <v>5</v>
      </c>
      <c r="E237" s="241" t="str">
        <f t="shared" si="23"/>
        <v>Social Grade5</v>
      </c>
      <c r="F237" s="86" t="s">
        <v>644</v>
      </c>
      <c r="G237" s="242">
        <v>7.9660818713450293E-2</v>
      </c>
      <c r="H237" s="245">
        <v>63.601312892361697</v>
      </c>
    </row>
    <row r="238" spans="1:8">
      <c r="A238" s="86" t="str">
        <v>CLASS6</v>
      </c>
      <c r="B238" s="239">
        <v>237</v>
      </c>
      <c r="C238" s="86" t="s">
        <v>635</v>
      </c>
      <c r="D238" s="241">
        <f>COUNTIF($C$1:$C238,C238)</f>
        <v>6</v>
      </c>
      <c r="E238" s="241" t="str">
        <f t="shared" si="23"/>
        <v>Social Grade6</v>
      </c>
      <c r="F238" s="86" t="s">
        <v>646</v>
      </c>
      <c r="G238" s="242">
        <v>6.3590643274853809E-2</v>
      </c>
      <c r="H238" s="245">
        <v>69.478864382430373</v>
      </c>
    </row>
    <row r="239" spans="1:8">
      <c r="A239" s="86" t="str">
        <v>OCCD2</v>
      </c>
      <c r="B239" s="239">
        <v>238</v>
      </c>
      <c r="C239" s="86" t="s">
        <v>648</v>
      </c>
      <c r="D239" s="241">
        <f>COUNTIF($C$1:$C239,C239)</f>
        <v>1</v>
      </c>
      <c r="E239" s="241" t="str">
        <f t="shared" si="23"/>
        <v>Occupation1</v>
      </c>
      <c r="F239" s="86" t="s">
        <v>649</v>
      </c>
      <c r="G239" s="242">
        <v>8.0719298245614038E-2</v>
      </c>
      <c r="H239" s="245">
        <v>126.08853900362188</v>
      </c>
    </row>
    <row r="240" spans="1:8">
      <c r="A240" s="86" t="str">
        <v>OCCD6</v>
      </c>
      <c r="B240" s="239">
        <v>239</v>
      </c>
      <c r="C240" s="86" t="s">
        <v>648</v>
      </c>
      <c r="D240" s="241">
        <f>COUNTIF($C$1:$C240,C240)</f>
        <v>2</v>
      </c>
      <c r="E240" s="241" t="str">
        <f t="shared" si="23"/>
        <v>Occupation2</v>
      </c>
      <c r="F240" s="86" t="s">
        <v>651</v>
      </c>
      <c r="G240" s="242">
        <v>0.23087134502923976</v>
      </c>
      <c r="H240" s="245">
        <v>108.40435921635161</v>
      </c>
    </row>
    <row r="241" spans="1:8">
      <c r="A241" s="86" t="str">
        <v>OCCD3</v>
      </c>
      <c r="B241" s="239">
        <v>240</v>
      </c>
      <c r="C241" s="86" t="s">
        <v>648</v>
      </c>
      <c r="D241" s="241">
        <f>COUNTIF($C$1:$C241,C241)</f>
        <v>3</v>
      </c>
      <c r="E241" s="241" t="str">
        <f t="shared" si="23"/>
        <v>Occupation3</v>
      </c>
      <c r="F241" s="86" t="s">
        <v>653</v>
      </c>
      <c r="G241" s="242">
        <v>0.14761988304093565</v>
      </c>
      <c r="H241" s="245">
        <v>98.438835146604092</v>
      </c>
    </row>
    <row r="242" spans="1:8">
      <c r="A242" s="86" t="str">
        <v>OCCD5</v>
      </c>
      <c r="B242" s="239">
        <v>241</v>
      </c>
      <c r="C242" s="86" t="s">
        <v>648</v>
      </c>
      <c r="D242" s="241">
        <f>COUNTIF($C$1:$C242,C242)</f>
        <v>4</v>
      </c>
      <c r="E242" s="241" t="str">
        <f t="shared" si="23"/>
        <v>Occupation4</v>
      </c>
      <c r="F242" s="86" t="s">
        <v>655</v>
      </c>
      <c r="G242" s="242">
        <v>5.2695906432748546E-2</v>
      </c>
      <c r="H242" s="245">
        <v>96.099129016217034</v>
      </c>
    </row>
    <row r="243" spans="1:8">
      <c r="A243" s="86" t="str">
        <v>OCCD8</v>
      </c>
      <c r="B243" s="239">
        <v>242</v>
      </c>
      <c r="C243" s="86" t="s">
        <v>648</v>
      </c>
      <c r="D243" s="241">
        <f>COUNTIF($C$1:$C243,C243)</f>
        <v>5</v>
      </c>
      <c r="E243" s="241" t="str">
        <f t="shared" si="23"/>
        <v>Occupation5</v>
      </c>
      <c r="F243" s="86" t="s">
        <v>657</v>
      </c>
      <c r="G243" s="242">
        <v>0.17036257309941524</v>
      </c>
      <c r="H243" s="245">
        <v>112.26783018827808</v>
      </c>
    </row>
    <row r="244" spans="1:8">
      <c r="A244" s="86" t="str">
        <v>OCCD9</v>
      </c>
      <c r="B244" s="239">
        <v>243</v>
      </c>
      <c r="C244" s="86" t="s">
        <v>648</v>
      </c>
      <c r="D244" s="241">
        <f>COUNTIF($C$1:$C244,C244)</f>
        <v>6</v>
      </c>
      <c r="E244" s="241" t="str">
        <f t="shared" si="23"/>
        <v>Occupation6</v>
      </c>
      <c r="F244" s="86" t="s">
        <v>659</v>
      </c>
      <c r="G244" s="242">
        <v>8.770175438596492E-2</v>
      </c>
      <c r="H244" s="245">
        <v>117.59222613354</v>
      </c>
    </row>
    <row r="245" spans="1:8">
      <c r="A245" s="86" t="str">
        <v>OCCD10</v>
      </c>
      <c r="B245" s="239">
        <v>244</v>
      </c>
      <c r="C245" s="86" t="s">
        <v>648</v>
      </c>
      <c r="D245" s="241">
        <f>COUNTIF($C$1:$C245,C245)</f>
        <v>7</v>
      </c>
      <c r="E245" s="241" t="str">
        <f t="shared" si="23"/>
        <v>Occupation7</v>
      </c>
      <c r="F245" s="86" t="s">
        <v>661</v>
      </c>
      <c r="G245" s="242">
        <v>6.2970760233918135E-2</v>
      </c>
      <c r="H245" s="245">
        <v>74.744022325277683</v>
      </c>
    </row>
    <row r="246" spans="1:8">
      <c r="A246" s="86" t="str">
        <v>OCCD11</v>
      </c>
      <c r="B246" s="239">
        <v>245</v>
      </c>
      <c r="C246" s="86" t="s">
        <v>648</v>
      </c>
      <c r="D246" s="241">
        <f>COUNTIF($C$1:$C246,C246)</f>
        <v>8</v>
      </c>
      <c r="E246" s="241" t="str">
        <f t="shared" si="23"/>
        <v>Occupation8</v>
      </c>
      <c r="F246" s="86" t="s">
        <v>663</v>
      </c>
      <c r="G246" s="242">
        <v>0.10151461988304095</v>
      </c>
      <c r="H246" s="245">
        <v>76.74282638106888</v>
      </c>
    </row>
    <row r="247" spans="1:8">
      <c r="A247" s="86" t="str">
        <v>OCCD12</v>
      </c>
      <c r="B247" s="239">
        <v>246</v>
      </c>
      <c r="C247" s="86" t="s">
        <v>648</v>
      </c>
      <c r="D247" s="241">
        <f>COUNTIF($C$1:$C247,C247)</f>
        <v>9</v>
      </c>
      <c r="E247" s="241" t="str">
        <f t="shared" si="23"/>
        <v>Occupation9</v>
      </c>
      <c r="F247" s="86" t="s">
        <v>665</v>
      </c>
      <c r="G247" s="242">
        <v>4.7409356725146193E-2</v>
      </c>
      <c r="H247" s="245">
        <v>97.970290183989832</v>
      </c>
    </row>
    <row r="248" spans="1:8">
      <c r="A248" s="86" t="str">
        <v>OCCD13</v>
      </c>
      <c r="B248" s="239">
        <v>247</v>
      </c>
      <c r="C248" s="86" t="s">
        <v>648</v>
      </c>
      <c r="D248" s="241">
        <f>COUNTIF($C$1:$C248,C248)</f>
        <v>10</v>
      </c>
      <c r="E248" s="241" t="str">
        <f t="shared" si="23"/>
        <v>Occupation10</v>
      </c>
      <c r="F248" s="86" t="s">
        <v>667</v>
      </c>
      <c r="G248" s="242">
        <v>1.7771929824561401E-2</v>
      </c>
      <c r="H248" s="245">
        <v>66.89008360608824</v>
      </c>
    </row>
    <row r="249" spans="1:8">
      <c r="A249" s="86" t="str">
        <v>rcd_qfhigh_101</v>
      </c>
      <c r="B249" s="239">
        <v>248</v>
      </c>
      <c r="C249" s="86" t="s">
        <v>670</v>
      </c>
      <c r="D249" s="241">
        <f>COUNTIF($C$1:$C249,C249)</f>
        <v>1</v>
      </c>
      <c r="E249" s="241" t="str">
        <f t="shared" si="23"/>
        <v>Highest Level of Qualifications (Adults)1</v>
      </c>
      <c r="F249" s="86" t="s">
        <v>671</v>
      </c>
      <c r="G249" s="242">
        <v>0.30267836257309938</v>
      </c>
      <c r="H249" s="245">
        <v>133.28021711077574</v>
      </c>
    </row>
    <row r="250" spans="1:8">
      <c r="A250" s="86" t="str">
        <v>rcd_qfhigh_102</v>
      </c>
      <c r="B250" s="239">
        <v>249</v>
      </c>
      <c r="C250" s="86" t="s">
        <v>670</v>
      </c>
      <c r="D250" s="241">
        <f>COUNTIF($C$1:$C250,C250)</f>
        <v>2</v>
      </c>
      <c r="E250" s="241" t="str">
        <f t="shared" si="23"/>
        <v>Highest Level of Qualifications (Adults)2</v>
      </c>
      <c r="F250" s="86" t="s">
        <v>673</v>
      </c>
      <c r="G250" s="242">
        <v>0.10560233918128654</v>
      </c>
      <c r="H250" s="245">
        <v>106.5759218905913</v>
      </c>
    </row>
    <row r="251" spans="1:8">
      <c r="A251" s="86" t="str">
        <v>rcd_qfhigh_103</v>
      </c>
      <c r="B251" s="239">
        <v>250</v>
      </c>
      <c r="C251" s="86" t="s">
        <v>670</v>
      </c>
      <c r="D251" s="241">
        <f>COUNTIF($C$1:$C251,C251)</f>
        <v>3</v>
      </c>
      <c r="E251" s="241" t="str">
        <f t="shared" si="23"/>
        <v>Highest Level of Qualifications (Adults)3</v>
      </c>
      <c r="F251" s="86" t="s">
        <v>675</v>
      </c>
      <c r="G251" s="242">
        <v>8.6982456140350883E-2</v>
      </c>
      <c r="H251" s="245">
        <v>99.036610996800178</v>
      </c>
    </row>
    <row r="252" spans="1:8">
      <c r="A252" s="86" t="str">
        <v>rcd_qfhigh_104</v>
      </c>
      <c r="B252" s="239">
        <v>251</v>
      </c>
      <c r="C252" s="86" t="s">
        <v>670</v>
      </c>
      <c r="D252" s="241">
        <f>COUNTIF($C$1:$C252,C252)</f>
        <v>4</v>
      </c>
      <c r="E252" s="241" t="str">
        <f t="shared" si="23"/>
        <v>Highest Level of Qualifications (Adults)4</v>
      </c>
      <c r="F252" s="86" t="s">
        <v>677</v>
      </c>
      <c r="G252" s="242">
        <v>0.33714035087719296</v>
      </c>
      <c r="H252" s="245">
        <v>91.196630245246197</v>
      </c>
    </row>
    <row r="253" spans="1:8">
      <c r="A253" s="86" t="str">
        <v>rcd_qfhigh_105</v>
      </c>
      <c r="B253" s="239">
        <v>252</v>
      </c>
      <c r="C253" s="86" t="s">
        <v>670</v>
      </c>
      <c r="D253" s="241">
        <f>COUNTIF($C$1:$C253,C253)</f>
        <v>5</v>
      </c>
      <c r="E253" s="241" t="str">
        <f t="shared" si="23"/>
        <v>Highest Level of Qualifications (Adults)5</v>
      </c>
      <c r="F253" s="86" t="s">
        <v>679</v>
      </c>
      <c r="G253" s="242">
        <v>0.16786549707602341</v>
      </c>
      <c r="H253" s="245">
        <v>77.59568239876377</v>
      </c>
    </row>
    <row r="254" spans="1:8">
      <c r="A254" s="86" t="str">
        <v>Num_reading</v>
      </c>
      <c r="B254" s="239">
        <v>253</v>
      </c>
      <c r="C254" s="86" t="s">
        <v>681</v>
      </c>
      <c r="D254" s="241">
        <f>COUNTIF($C$1:$C254,C254)</f>
        <v>1</v>
      </c>
      <c r="E254" s="241" t="str">
        <f t="shared" si="23"/>
        <v>England: Pupils at the end of KS11</v>
      </c>
      <c r="F254" s="86" t="s">
        <v>682</v>
      </c>
      <c r="G254" s="242">
        <v>0.93529824561403496</v>
      </c>
      <c r="H254" s="245">
        <v>102.57934455718171</v>
      </c>
    </row>
    <row r="255" spans="1:8">
      <c r="A255" s="86" t="str">
        <v>Num_writing</v>
      </c>
      <c r="B255" s="239">
        <v>254</v>
      </c>
      <c r="C255" s="86" t="s">
        <v>681</v>
      </c>
      <c r="D255" s="241">
        <f>COUNTIF($C$1:$C255,C255)</f>
        <v>2</v>
      </c>
      <c r="E255" s="241" t="str">
        <f t="shared" si="23"/>
        <v>England: Pupils at the end of KS12</v>
      </c>
      <c r="F255" s="86" t="s">
        <v>684</v>
      </c>
      <c r="G255" s="242">
        <v>0.90370175438596501</v>
      </c>
      <c r="H255" s="245">
        <v>103.37837780334485</v>
      </c>
    </row>
    <row r="256" spans="1:8">
      <c r="A256" s="86" t="str">
        <v>Num_maths</v>
      </c>
      <c r="B256" s="239">
        <v>255</v>
      </c>
      <c r="C256" s="86" t="s">
        <v>681</v>
      </c>
      <c r="D256" s="241">
        <f>COUNTIF($C$1:$C256,C256)</f>
        <v>3</v>
      </c>
      <c r="E256" s="241" t="str">
        <f t="shared" si="23"/>
        <v>England: Pupils at the end of KS13</v>
      </c>
      <c r="F256" s="86" t="s">
        <v>686</v>
      </c>
      <c r="G256" s="242">
        <v>0.95543859649122809</v>
      </c>
      <c r="H256" s="245">
        <v>101.98464336576598</v>
      </c>
    </row>
    <row r="257" spans="1:8">
      <c r="A257" s="86" t="str">
        <v>Num_science</v>
      </c>
      <c r="B257" s="239">
        <v>256</v>
      </c>
      <c r="C257" s="86" t="s">
        <v>681</v>
      </c>
      <c r="D257" s="241">
        <f>COUNTIF($C$1:$C257,C257)</f>
        <v>4</v>
      </c>
      <c r="E257" s="241" t="str">
        <f t="shared" si="23"/>
        <v>England: Pupils at the end of KS14</v>
      </c>
      <c r="F257" s="86" t="s">
        <v>688</v>
      </c>
      <c r="G257" s="242">
        <v>0.94987134502923976</v>
      </c>
      <c r="H257" s="245">
        <v>102.80852133962416</v>
      </c>
    </row>
    <row r="258" spans="1:8">
      <c r="A258" s="86" t="str">
        <v>Num_All_Reading</v>
      </c>
      <c r="B258" s="239">
        <v>257</v>
      </c>
      <c r="C258" s="86" t="s">
        <v>690</v>
      </c>
      <c r="D258" s="241">
        <f>COUNTIF($C$1:$C258,C258)</f>
        <v>1</v>
      </c>
      <c r="E258" s="241" t="str">
        <f t="shared" si="23"/>
        <v>England: Pupils at the end of KS21</v>
      </c>
      <c r="F258" s="86" t="s">
        <v>682</v>
      </c>
      <c r="G258" s="242">
        <v>0.92760818713450299</v>
      </c>
      <c r="H258" s="245">
        <v>102.77811003507982</v>
      </c>
    </row>
    <row r="259" spans="1:8">
      <c r="A259" s="86" t="str">
        <v>Num_All_Writing</v>
      </c>
      <c r="B259" s="239">
        <v>258</v>
      </c>
      <c r="C259" s="86" t="s">
        <v>690</v>
      </c>
      <c r="D259" s="241">
        <f>COUNTIF($C$1:$C259,C259)</f>
        <v>2</v>
      </c>
      <c r="E259" s="241" t="str">
        <f t="shared" ref="E259:E322" si="24">C259&amp;D259</f>
        <v>England: Pupils at the end of KS22</v>
      </c>
      <c r="F259" s="86" t="s">
        <v>684</v>
      </c>
      <c r="G259" s="242">
        <v>0.88972514619883025</v>
      </c>
      <c r="H259" s="245">
        <v>103.22310041742209</v>
      </c>
    </row>
    <row r="260" spans="1:8">
      <c r="A260" s="86" t="str">
        <v>Num_All_maths</v>
      </c>
      <c r="B260" s="239">
        <v>259</v>
      </c>
      <c r="C260" s="86" t="s">
        <v>690</v>
      </c>
      <c r="D260" s="241">
        <f>COUNTIF($C$1:$C260,C260)</f>
        <v>3</v>
      </c>
      <c r="E260" s="241" t="str">
        <f t="shared" si="24"/>
        <v>England: Pupils at the end of KS23</v>
      </c>
      <c r="F260" s="86" t="s">
        <v>686</v>
      </c>
      <c r="G260" s="242">
        <v>0.89332163742690052</v>
      </c>
      <c r="H260" s="245">
        <v>102.7836511434993</v>
      </c>
    </row>
    <row r="261" spans="1:8">
      <c r="A261" s="86" t="str">
        <v>Num_All_RWM</v>
      </c>
      <c r="B261" s="239">
        <v>260</v>
      </c>
      <c r="C261" s="86" t="s">
        <v>690</v>
      </c>
      <c r="D261" s="241">
        <f>COUNTIF($C$1:$C261,C261)</f>
        <v>4</v>
      </c>
      <c r="E261" s="241" t="str">
        <f t="shared" si="24"/>
        <v>England: Pupils at the end of KS24</v>
      </c>
      <c r="F261" s="86" t="s">
        <v>694</v>
      </c>
      <c r="G261" s="242">
        <v>0.82439766081871335</v>
      </c>
      <c r="H261" s="245">
        <v>104.37764058488197</v>
      </c>
    </row>
    <row r="262" spans="1:8">
      <c r="A262" s="86" t="str">
        <v>LEVEL2_all</v>
      </c>
      <c r="B262" s="239">
        <v>261</v>
      </c>
      <c r="C262" s="86" t="s">
        <v>696</v>
      </c>
      <c r="D262" s="241">
        <f>COUNTIF($C$1:$C262,C262)</f>
        <v>1</v>
      </c>
      <c r="E262" s="241" t="str">
        <f t="shared" si="24"/>
        <v>England: Pupils at the end of KS41</v>
      </c>
      <c r="F262" s="86" t="s">
        <v>697</v>
      </c>
      <c r="G262" s="242">
        <v>0.7314502923976608</v>
      </c>
      <c r="H262" s="245">
        <v>110.35045602954095</v>
      </c>
    </row>
    <row r="263" spans="1:8">
      <c r="A263" s="86" t="str">
        <v>LEVEL2_EM_all</v>
      </c>
      <c r="B263" s="239">
        <v>262</v>
      </c>
      <c r="C263" s="86" t="s">
        <v>696</v>
      </c>
      <c r="D263" s="241">
        <f>COUNTIF($C$1:$C263,C263)</f>
        <v>2</v>
      </c>
      <c r="E263" s="241" t="str">
        <f t="shared" si="24"/>
        <v>England: Pupils at the end of KS42</v>
      </c>
      <c r="F263" s="86" t="s">
        <v>699</v>
      </c>
      <c r="G263" s="242">
        <v>0.64659649122807017</v>
      </c>
      <c r="H263" s="245">
        <v>111.99191183567601</v>
      </c>
    </row>
    <row r="264" spans="1:8">
      <c r="A264" s="86" t="str">
        <v>NS4T5PAL5P</v>
      </c>
      <c r="B264" s="239">
        <v>263</v>
      </c>
      <c r="C264" s="86" t="s">
        <v>701</v>
      </c>
      <c r="D264" s="241">
        <f>COUNTIF($C$1:$C264,C264)</f>
        <v>1</v>
      </c>
      <c r="E264" s="241" t="str">
        <f t="shared" si="24"/>
        <v>Scotland: Pupils in the S4 cohort1</v>
      </c>
      <c r="F264" s="86" t="s">
        <v>702</v>
      </c>
      <c r="G264" s="242">
        <v>0.54192982456140348</v>
      </c>
      <c r="H264" s="245">
        <v>124.18741557689476</v>
      </c>
    </row>
    <row r="265" spans="1:8">
      <c r="A265" s="86" t="str">
        <v>NS5T3PAL6P</v>
      </c>
      <c r="B265" s="239">
        <v>264</v>
      </c>
      <c r="C265" s="86" t="s">
        <v>704</v>
      </c>
      <c r="D265" s="241">
        <f>COUNTIF($C$1:$C265,C265)</f>
        <v>1</v>
      </c>
      <c r="E265" s="241" t="str">
        <f t="shared" si="24"/>
        <v>Scotland: Pupils in the S5 cohort1</v>
      </c>
      <c r="F265" s="86" t="s">
        <v>705</v>
      </c>
      <c r="G265" s="242">
        <v>0.47182456140350876</v>
      </c>
      <c r="H265" s="245">
        <v>128.82749022789866</v>
      </c>
    </row>
    <row r="266" spans="1:8">
      <c r="A266" s="86" t="str">
        <v>NS5T5PAL6P</v>
      </c>
      <c r="B266" s="239">
        <v>265</v>
      </c>
      <c r="C266" s="86" t="s">
        <v>704</v>
      </c>
      <c r="D266" s="241">
        <f>COUNTIF($C$1:$C266,C266)</f>
        <v>2</v>
      </c>
      <c r="E266" s="241" t="str">
        <f t="shared" si="24"/>
        <v>Scotland: Pupils in the S5 cohort2</v>
      </c>
      <c r="F266" s="86" t="s">
        <v>707</v>
      </c>
      <c r="G266" s="242">
        <v>0.25595906432748539</v>
      </c>
      <c r="H266" s="245">
        <v>143.30835264484534</v>
      </c>
    </row>
    <row r="267" spans="1:8">
      <c r="A267" s="86" t="str">
        <v>rcd_worktrav_101</v>
      </c>
      <c r="B267" s="239">
        <v>266</v>
      </c>
      <c r="C267" s="86" t="s">
        <v>710</v>
      </c>
      <c r="D267" s="241">
        <f>COUNTIF($C$1:$C267,C267)</f>
        <v>1</v>
      </c>
      <c r="E267" s="241" t="str">
        <f t="shared" si="24"/>
        <v>Travel To Work (% of Workers)1</v>
      </c>
      <c r="F267" s="86" t="s">
        <v>711</v>
      </c>
      <c r="G267" s="242">
        <v>6.5298245614035091E-2</v>
      </c>
      <c r="H267" s="245">
        <v>99.415009932984503</v>
      </c>
    </row>
    <row r="268" spans="1:8">
      <c r="A268" s="86" t="str">
        <v>rcd_worktrav_102</v>
      </c>
      <c r="B268" s="239">
        <v>267</v>
      </c>
      <c r="C268" s="86" t="s">
        <v>710</v>
      </c>
      <c r="D268" s="241">
        <f>COUNTIF($C$1:$C268,C268)</f>
        <v>2</v>
      </c>
      <c r="E268" s="241" t="str">
        <f t="shared" si="24"/>
        <v>Travel To Work (% of Workers)2</v>
      </c>
      <c r="F268" s="86" t="s">
        <v>713</v>
      </c>
      <c r="G268" s="242">
        <v>0.69773099415204676</v>
      </c>
      <c r="H268" s="245">
        <v>104.83830136233448</v>
      </c>
    </row>
    <row r="269" spans="1:8">
      <c r="A269" s="86" t="str">
        <v>rcd_worktrav_103</v>
      </c>
      <c r="B269" s="239">
        <v>268</v>
      </c>
      <c r="C269" s="86" t="s">
        <v>710</v>
      </c>
      <c r="D269" s="241">
        <f>COUNTIF($C$1:$C269,C269)</f>
        <v>3</v>
      </c>
      <c r="E269" s="241" t="str">
        <f t="shared" si="24"/>
        <v>Travel To Work (% of Workers)3</v>
      </c>
      <c r="F269" s="86" t="s">
        <v>715</v>
      </c>
      <c r="G269" s="242">
        <v>3.7578947368421052E-2</v>
      </c>
      <c r="H269" s="245">
        <v>62.581004848120529</v>
      </c>
    </row>
    <row r="270" spans="1:8">
      <c r="A270" s="86" t="str">
        <v>rcd_worktrav_104</v>
      </c>
      <c r="B270" s="239">
        <v>269</v>
      </c>
      <c r="C270" s="86" t="s">
        <v>710</v>
      </c>
      <c r="D270" s="241">
        <f>COUNTIF($C$1:$C270,C270)</f>
        <v>4</v>
      </c>
      <c r="E270" s="241" t="str">
        <f t="shared" si="24"/>
        <v>Travel To Work (% of Workers)4</v>
      </c>
      <c r="F270" s="86" t="s">
        <v>717</v>
      </c>
      <c r="G270" s="242">
        <v>3.3128654970760237E-2</v>
      </c>
      <c r="H270" s="245">
        <v>97.61226310206645</v>
      </c>
    </row>
    <row r="271" spans="1:8">
      <c r="A271" s="86" t="str">
        <v>rcd_worktrav_105</v>
      </c>
      <c r="B271" s="239">
        <v>270</v>
      </c>
      <c r="C271" s="86" t="s">
        <v>710</v>
      </c>
      <c r="D271" s="241">
        <f>COUNTIF($C$1:$C271,C271)</f>
        <v>5</v>
      </c>
      <c r="E271" s="241" t="str">
        <f t="shared" si="24"/>
        <v>Travel To Work (% of Workers)5</v>
      </c>
      <c r="F271" s="86" t="s">
        <v>719</v>
      </c>
      <c r="G271" s="242">
        <v>9.0970760233918146E-2</v>
      </c>
      <c r="H271" s="245">
        <v>74.458537736218176</v>
      </c>
    </row>
    <row r="272" spans="1:8">
      <c r="A272" s="86" t="str">
        <v>rcd_worktrav_106</v>
      </c>
      <c r="B272" s="239">
        <v>271</v>
      </c>
      <c r="C272" s="86" t="s">
        <v>710</v>
      </c>
      <c r="D272" s="241">
        <f>COUNTIF($C$1:$C272,C272)</f>
        <v>6</v>
      </c>
      <c r="E272" s="241" t="str">
        <f t="shared" si="24"/>
        <v>Travel To Work (% of Workers)6</v>
      </c>
      <c r="F272" s="86" t="s">
        <v>721</v>
      </c>
      <c r="G272" s="242">
        <v>9.6900584795321636E-3</v>
      </c>
      <c r="H272" s="245">
        <v>97.94433773999971</v>
      </c>
    </row>
    <row r="273" spans="1:8">
      <c r="A273" s="86" t="str">
        <v>rcd_worktrav_107</v>
      </c>
      <c r="B273" s="239">
        <v>272</v>
      </c>
      <c r="C273" s="86" t="s">
        <v>710</v>
      </c>
      <c r="D273" s="241">
        <f>COUNTIF($C$1:$C273,C273)</f>
        <v>7</v>
      </c>
      <c r="E273" s="241" t="str">
        <f t="shared" si="24"/>
        <v>Travel To Work (% of Workers)7</v>
      </c>
      <c r="F273" s="86" t="s">
        <v>723</v>
      </c>
      <c r="G273" s="242">
        <v>6.5614035087719319E-2</v>
      </c>
      <c r="H273" s="245">
        <v>154.03601715243423</v>
      </c>
    </row>
    <row r="274" spans="1:8">
      <c r="A274" s="86" t="str">
        <v>car0</v>
      </c>
      <c r="B274" s="239">
        <v>273</v>
      </c>
      <c r="C274" s="86" t="s">
        <v>725</v>
      </c>
      <c r="D274" s="241">
        <f>COUNTIF($C$1:$C274,C274)</f>
        <v>1</v>
      </c>
      <c r="E274" s="241" t="str">
        <f t="shared" si="24"/>
        <v>Car Ownership1</v>
      </c>
      <c r="F274" s="86" t="s">
        <v>726</v>
      </c>
      <c r="G274" s="242">
        <v>9.7228070175438608E-2</v>
      </c>
      <c r="H274" s="245">
        <v>52.20914528832067</v>
      </c>
    </row>
    <row r="275" spans="1:8">
      <c r="A275" s="86" t="str">
        <v>car1</v>
      </c>
      <c r="B275" s="239">
        <v>274</v>
      </c>
      <c r="C275" s="86" t="s">
        <v>725</v>
      </c>
      <c r="D275" s="241">
        <f>COUNTIF($C$1:$C275,C275)</f>
        <v>2</v>
      </c>
      <c r="E275" s="241" t="str">
        <f t="shared" si="24"/>
        <v>Car Ownership2</v>
      </c>
      <c r="F275" s="86" t="s">
        <v>728</v>
      </c>
      <c r="G275" s="242">
        <v>0.34798830409356729</v>
      </c>
      <c r="H275" s="245">
        <v>87.091070282367284</v>
      </c>
    </row>
    <row r="276" spans="1:8">
      <c r="A276" s="86" t="str">
        <v>car2</v>
      </c>
      <c r="B276" s="239">
        <v>275</v>
      </c>
      <c r="C276" s="86" t="s">
        <v>725</v>
      </c>
      <c r="D276" s="241">
        <f>COUNTIF($C$1:$C276,C276)</f>
        <v>3</v>
      </c>
      <c r="E276" s="241" t="str">
        <f t="shared" si="24"/>
        <v>Car Ownership3</v>
      </c>
      <c r="F276" s="86" t="s">
        <v>730</v>
      </c>
      <c r="G276" s="242">
        <v>0.40788304093567257</v>
      </c>
      <c r="H276" s="245">
        <v>127.08484290994203</v>
      </c>
    </row>
    <row r="277" spans="1:8">
      <c r="A277" s="86" t="str">
        <v>car3p</v>
      </c>
      <c r="B277" s="239">
        <v>276</v>
      </c>
      <c r="C277" s="86" t="s">
        <v>725</v>
      </c>
      <c r="D277" s="241">
        <f>COUNTIF($C$1:$C277,C277)</f>
        <v>4</v>
      </c>
      <c r="E277" s="241" t="str">
        <f t="shared" si="24"/>
        <v>Car Ownership4</v>
      </c>
      <c r="F277" s="86" t="s">
        <v>732</v>
      </c>
      <c r="G277" s="242">
        <v>0.14685964912280702</v>
      </c>
      <c r="H277" s="245">
        <v>157.58982407438097</v>
      </c>
    </row>
    <row r="278" spans="1:8">
      <c r="A278" s="86" t="str">
        <v>car1recent</v>
      </c>
      <c r="B278" s="239">
        <v>277</v>
      </c>
      <c r="C278" s="86" t="s">
        <v>725</v>
      </c>
      <c r="D278" s="241">
        <f>COUNTIF($C$1:$C278,C278)</f>
        <v>5</v>
      </c>
      <c r="E278" s="241" t="str">
        <f t="shared" si="24"/>
        <v>Car Ownership5</v>
      </c>
      <c r="F278" s="86" t="s">
        <v>734</v>
      </c>
      <c r="G278" s="242">
        <v>0.16402923976608186</v>
      </c>
      <c r="H278" s="245">
        <v>122.32419324992993</v>
      </c>
    </row>
    <row r="279" spans="1:8">
      <c r="A279" s="86" t="str">
        <v>car1co</v>
      </c>
      <c r="B279" s="239">
        <v>278</v>
      </c>
      <c r="C279" s="86" t="s">
        <v>736</v>
      </c>
      <c r="D279" s="241">
        <f>COUNTIF($C$1:$C279,C279)</f>
        <v>1</v>
      </c>
      <c r="E279" s="241" t="str">
        <f t="shared" si="24"/>
        <v>Main Car (% of car owners)1</v>
      </c>
      <c r="F279" s="86" t="s">
        <v>737</v>
      </c>
      <c r="G279" s="242">
        <v>1.7345029239766083E-2</v>
      </c>
      <c r="H279" s="245">
        <v>109.7977764699029</v>
      </c>
    </row>
    <row r="280" spans="1:8">
      <c r="A280" s="86" t="str">
        <v>car1priv</v>
      </c>
      <c r="B280" s="239">
        <v>279</v>
      </c>
      <c r="C280" s="86" t="s">
        <v>736</v>
      </c>
      <c r="D280" s="241">
        <f>COUNTIF($C$1:$C280,C280)</f>
        <v>2</v>
      </c>
      <c r="E280" s="241" t="str">
        <f t="shared" si="24"/>
        <v>Main Car (% of car owners)2</v>
      </c>
      <c r="F280" s="86" t="s">
        <v>739</v>
      </c>
      <c r="G280" s="242">
        <v>0.98265497076023389</v>
      </c>
      <c r="H280" s="245">
        <v>99.842737764849474</v>
      </c>
    </row>
    <row r="281" spans="1:8">
      <c r="A281" s="86" t="str">
        <v>carsaloon</v>
      </c>
      <c r="B281" s="239">
        <v>280</v>
      </c>
      <c r="C281" s="86" t="s">
        <v>736</v>
      </c>
      <c r="D281" s="241">
        <f>COUNTIF($C$1:$C281,C281)</f>
        <v>3</v>
      </c>
      <c r="E281" s="241" t="str">
        <f t="shared" si="24"/>
        <v>Main Car (% of car owners)3</v>
      </c>
      <c r="F281" s="86" t="s">
        <v>741</v>
      </c>
      <c r="G281" s="242">
        <v>0.17480116959064326</v>
      </c>
      <c r="H281" s="245">
        <v>97.12624327506461</v>
      </c>
    </row>
    <row r="282" spans="1:8">
      <c r="A282" s="86" t="str">
        <v>carhatchback</v>
      </c>
      <c r="B282" s="239">
        <v>281</v>
      </c>
      <c r="C282" s="86" t="s">
        <v>736</v>
      </c>
      <c r="D282" s="241">
        <f>COUNTIF($C$1:$C282,C282)</f>
        <v>4</v>
      </c>
      <c r="E282" s="241" t="str">
        <f t="shared" si="24"/>
        <v>Main Car (% of car owners)4</v>
      </c>
      <c r="F282" s="86" t="s">
        <v>743</v>
      </c>
      <c r="G282" s="242">
        <v>0.47538596491228069</v>
      </c>
      <c r="H282" s="245">
        <v>94.640818169303245</v>
      </c>
    </row>
    <row r="283" spans="1:8">
      <c r="A283" s="86" t="str">
        <v>carestate</v>
      </c>
      <c r="B283" s="239">
        <v>282</v>
      </c>
      <c r="C283" s="86" t="s">
        <v>736</v>
      </c>
      <c r="D283" s="241">
        <f>COUNTIF($C$1:$C283,C283)</f>
        <v>5</v>
      </c>
      <c r="E283" s="241" t="str">
        <f t="shared" si="24"/>
        <v>Main Car (% of car owners)5</v>
      </c>
      <c r="F283" s="86" t="s">
        <v>745</v>
      </c>
      <c r="G283" s="242">
        <v>7.883625730994151E-2</v>
      </c>
      <c r="H283" s="245">
        <v>112.04330727790494</v>
      </c>
    </row>
    <row r="284" spans="1:8">
      <c r="A284" s="86" t="str">
        <v>carlux</v>
      </c>
      <c r="B284" s="239">
        <v>283</v>
      </c>
      <c r="C284" s="86" t="s">
        <v>736</v>
      </c>
      <c r="D284" s="241">
        <f>COUNTIF($C$1:$C284,C284)</f>
        <v>6</v>
      </c>
      <c r="E284" s="241" t="str">
        <f t="shared" si="24"/>
        <v>Main Car (% of car owners)6</v>
      </c>
      <c r="F284" s="86" t="s">
        <v>747</v>
      </c>
      <c r="G284" s="242">
        <v>7.8964912280701752E-2</v>
      </c>
      <c r="H284" s="245">
        <v>101.17780265371452</v>
      </c>
    </row>
    <row r="285" spans="1:8">
      <c r="A285" s="86" t="str">
        <v>carother</v>
      </c>
      <c r="B285" s="239">
        <v>284</v>
      </c>
      <c r="C285" s="86" t="s">
        <v>736</v>
      </c>
      <c r="D285" s="241">
        <f>COUNTIF($C$1:$C285,C285)</f>
        <v>7</v>
      </c>
      <c r="E285" s="241" t="str">
        <f t="shared" si="24"/>
        <v>Main Car (% of car owners)7</v>
      </c>
      <c r="F285" s="86" t="s">
        <v>749</v>
      </c>
      <c r="G285" s="242">
        <v>0.19199415204678363</v>
      </c>
      <c r="H285" s="245">
        <v>113.42541485280022</v>
      </c>
    </row>
    <row r="286" spans="1:8">
      <c r="A286" s="86" t="str">
        <v>car1btnew</v>
      </c>
      <c r="B286" s="239">
        <v>285</v>
      </c>
      <c r="C286" s="86" t="s">
        <v>736</v>
      </c>
      <c r="D286" s="241">
        <f>COUNTIF($C$1:$C286,C286)</f>
        <v>8</v>
      </c>
      <c r="E286" s="241" t="str">
        <f t="shared" si="24"/>
        <v>Main Car (% of car owners)8</v>
      </c>
      <c r="F286" s="86" t="s">
        <v>751</v>
      </c>
      <c r="G286" s="242">
        <v>0.41717543859649125</v>
      </c>
      <c r="H286" s="245">
        <v>111.69791283089523</v>
      </c>
    </row>
    <row r="287" spans="1:8">
      <c r="A287" s="86" t="str">
        <v>car1btused</v>
      </c>
      <c r="B287" s="239">
        <v>286</v>
      </c>
      <c r="C287" s="86" t="s">
        <v>736</v>
      </c>
      <c r="D287" s="241">
        <f>COUNTIF($C$1:$C287,C287)</f>
        <v>9</v>
      </c>
      <c r="E287" s="241" t="str">
        <f t="shared" si="24"/>
        <v>Main Car (% of car owners)9</v>
      </c>
      <c r="F287" s="86" t="s">
        <v>753</v>
      </c>
      <c r="G287" s="242">
        <v>0.58282456140350869</v>
      </c>
      <c r="H287" s="245">
        <v>93.026498734384489</v>
      </c>
    </row>
    <row r="288" spans="1:8">
      <c r="A288" s="86" t="str">
        <v>rcd_hhdyrinc_101</v>
      </c>
      <c r="B288" s="239">
        <v>287</v>
      </c>
      <c r="C288" s="86" t="s">
        <v>755</v>
      </c>
      <c r="D288" s="241">
        <f>COUNTIF($C$1:$C288,C288)</f>
        <v>1</v>
      </c>
      <c r="E288" s="241" t="str">
        <f t="shared" si="24"/>
        <v>Household Annual Income1</v>
      </c>
      <c r="F288" s="86" t="s">
        <v>756</v>
      </c>
      <c r="G288" s="242">
        <v>0.12438596491228072</v>
      </c>
      <c r="H288" s="245">
        <v>73.920910467112691</v>
      </c>
    </row>
    <row r="289" spans="1:8">
      <c r="A289" s="86" t="str">
        <v>rcd_hhdyrinc_102</v>
      </c>
      <c r="B289" s="239">
        <v>288</v>
      </c>
      <c r="C289" s="86" t="s">
        <v>755</v>
      </c>
      <c r="D289" s="241">
        <f>COUNTIF($C$1:$C289,C289)</f>
        <v>2</v>
      </c>
      <c r="E289" s="241" t="str">
        <f t="shared" si="24"/>
        <v>Household Annual Income2</v>
      </c>
      <c r="F289" s="86" t="s">
        <v>757</v>
      </c>
      <c r="G289" s="242">
        <v>0.27557309941520464</v>
      </c>
      <c r="H289" s="245">
        <v>87.468500731123498</v>
      </c>
    </row>
    <row r="290" spans="1:8">
      <c r="A290" s="86" t="str">
        <v>rcd_hhdyrinc_103</v>
      </c>
      <c r="B290" s="239">
        <v>289</v>
      </c>
      <c r="C290" s="86" t="s">
        <v>755</v>
      </c>
      <c r="D290" s="241">
        <f>COUNTIF($C$1:$C290,C290)</f>
        <v>3</v>
      </c>
      <c r="E290" s="241" t="str">
        <f t="shared" si="24"/>
        <v>Household Annual Income3</v>
      </c>
      <c r="F290" s="86" t="s">
        <v>758</v>
      </c>
      <c r="G290" s="242">
        <v>0.21132748538011698</v>
      </c>
      <c r="H290" s="245">
        <v>99.853344759340104</v>
      </c>
    </row>
    <row r="291" spans="1:8">
      <c r="A291" s="86" t="str">
        <v>rcd_hhdyrinc_104</v>
      </c>
      <c r="B291" s="239">
        <v>290</v>
      </c>
      <c r="C291" s="86" t="s">
        <v>755</v>
      </c>
      <c r="D291" s="241">
        <f>COUNTIF($C$1:$C291,C291)</f>
        <v>4</v>
      </c>
      <c r="E291" s="241" t="str">
        <f t="shared" si="24"/>
        <v>Household Annual Income4</v>
      </c>
      <c r="F291" s="86" t="s">
        <v>759</v>
      </c>
      <c r="G291" s="242">
        <v>0.14641520467836255</v>
      </c>
      <c r="H291" s="245">
        <v>104.80786913595985</v>
      </c>
    </row>
    <row r="292" spans="1:8">
      <c r="A292" s="86" t="str">
        <v>rcd_hhdyrinc_105</v>
      </c>
      <c r="B292" s="239">
        <v>291</v>
      </c>
      <c r="C292" s="86" t="s">
        <v>755</v>
      </c>
      <c r="D292" s="241">
        <f>COUNTIF($C$1:$C292,C292)</f>
        <v>5</v>
      </c>
      <c r="E292" s="241" t="str">
        <f t="shared" si="24"/>
        <v>Household Annual Income5</v>
      </c>
      <c r="F292" s="86" t="s">
        <v>760</v>
      </c>
      <c r="G292" s="242">
        <v>9.3578947368421067E-2</v>
      </c>
      <c r="H292" s="245">
        <v>128.04621971290848</v>
      </c>
    </row>
    <row r="293" spans="1:8">
      <c r="A293" s="86" t="str">
        <v>rcd_hhdyrinc_106</v>
      </c>
      <c r="B293" s="239">
        <v>292</v>
      </c>
      <c r="C293" s="86" t="s">
        <v>755</v>
      </c>
      <c r="D293" s="241">
        <f>COUNTIF($C$1:$C293,C293)</f>
        <v>6</v>
      </c>
      <c r="E293" s="241" t="str">
        <f t="shared" si="24"/>
        <v>Household Annual Income6</v>
      </c>
      <c r="F293" s="86" t="s">
        <v>761</v>
      </c>
      <c r="G293" s="242">
        <v>0.14834502923976609</v>
      </c>
      <c r="H293" s="245">
        <v>160.92336151133767</v>
      </c>
    </row>
    <row r="294" spans="1:8">
      <c r="A294" s="86" t="str">
        <v>incmean</v>
      </c>
      <c r="B294" s="239">
        <v>293</v>
      </c>
      <c r="C294" s="86" t="s">
        <v>755</v>
      </c>
      <c r="D294" s="241">
        <f>COUNTIF($C$1:$C294,C294)</f>
        <v>7</v>
      </c>
      <c r="E294" s="241" t="str">
        <f t="shared" si="24"/>
        <v>Household Annual Income7</v>
      </c>
      <c r="F294" s="86" t="s">
        <v>763</v>
      </c>
      <c r="G294" s="242">
        <v>519.49320357309944</v>
      </c>
      <c r="H294" s="245">
        <v>122.80745180496729</v>
      </c>
    </row>
    <row r="295" spans="1:8">
      <c r="A295" s="86" t="str">
        <v>benbase1</v>
      </c>
      <c r="B295" s="239">
        <v>294</v>
      </c>
      <c r="C295" s="86" t="s">
        <v>765</v>
      </c>
      <c r="D295" s="241">
        <f>COUNTIF($C$1:$C295,C295)</f>
        <v>1</v>
      </c>
      <c r="E295" s="241" t="str">
        <f t="shared" si="24"/>
        <v>Benefits1</v>
      </c>
      <c r="F295" s="86" t="s">
        <v>766</v>
      </c>
      <c r="G295" s="242">
        <v>1.095906432748538E-2</v>
      </c>
      <c r="H295" s="245">
        <v>55.273246973916621</v>
      </c>
    </row>
    <row r="296" spans="1:8">
      <c r="A296" s="86" t="str">
        <v>benbase2</v>
      </c>
      <c r="B296" s="239">
        <v>295</v>
      </c>
      <c r="C296" s="86" t="s">
        <v>765</v>
      </c>
      <c r="D296" s="241">
        <f>COUNTIF($C$1:$C296,C296)</f>
        <v>2</v>
      </c>
      <c r="E296" s="241" t="str">
        <f t="shared" si="24"/>
        <v>Benefits2</v>
      </c>
      <c r="F296" s="86" t="s">
        <v>768</v>
      </c>
      <c r="G296" s="242">
        <v>3.6140350877192982E-3</v>
      </c>
      <c r="H296" s="245">
        <v>49.598796072581457</v>
      </c>
    </row>
    <row r="297" spans="1:8">
      <c r="A297" s="86" t="str">
        <v>benbase3</v>
      </c>
      <c r="B297" s="239">
        <v>296</v>
      </c>
      <c r="C297" s="86" t="s">
        <v>765</v>
      </c>
      <c r="D297" s="241">
        <f>COUNTIF($C$1:$C297,C297)</f>
        <v>3</v>
      </c>
      <c r="E297" s="241" t="str">
        <f t="shared" si="24"/>
        <v>Benefits3</v>
      </c>
      <c r="F297" s="86" t="s">
        <v>770</v>
      </c>
      <c r="G297" s="242">
        <v>0.11615204678362574</v>
      </c>
      <c r="H297" s="245">
        <v>82.232023914545167</v>
      </c>
    </row>
    <row r="298" spans="1:8">
      <c r="A298" s="86" t="str">
        <v>benbase4</v>
      </c>
      <c r="B298" s="239">
        <v>297</v>
      </c>
      <c r="C298" s="86" t="s">
        <v>765</v>
      </c>
      <c r="D298" s="241">
        <f>COUNTIF($C$1:$C298,C298)</f>
        <v>4</v>
      </c>
      <c r="E298" s="241" t="str">
        <f t="shared" si="24"/>
        <v>Benefits4</v>
      </c>
      <c r="F298" s="86" t="s">
        <v>772</v>
      </c>
      <c r="G298" s="242">
        <v>1.1871345029239765E-2</v>
      </c>
      <c r="H298" s="245">
        <v>52.216850696944782</v>
      </c>
    </row>
    <row r="299" spans="1:8">
      <c r="A299" s="86" t="str">
        <v>finsit_savalot</v>
      </c>
      <c r="B299" s="239">
        <v>298</v>
      </c>
      <c r="C299" s="86" t="s">
        <v>774</v>
      </c>
      <c r="D299" s="241">
        <f>COUNTIF($C$1:$C299,C299)</f>
        <v>1</v>
      </c>
      <c r="E299" s="241" t="str">
        <f t="shared" si="24"/>
        <v>Financial Situation1</v>
      </c>
      <c r="F299" s="86" t="s">
        <v>775</v>
      </c>
      <c r="G299" s="242">
        <v>0.14081286549707603</v>
      </c>
      <c r="H299" s="245">
        <v>124.80213568775041</v>
      </c>
    </row>
    <row r="300" spans="1:8">
      <c r="A300" s="86" t="str">
        <v>finsit_savlittle</v>
      </c>
      <c r="B300" s="239">
        <v>299</v>
      </c>
      <c r="C300" s="86" t="s">
        <v>774</v>
      </c>
      <c r="D300" s="241">
        <f>COUNTIF($C$1:$C300,C300)</f>
        <v>2</v>
      </c>
      <c r="E300" s="241" t="str">
        <f t="shared" si="24"/>
        <v>Financial Situation2</v>
      </c>
      <c r="F300" s="86" t="s">
        <v>777</v>
      </c>
      <c r="G300" s="242">
        <v>0.55082456140350877</v>
      </c>
      <c r="H300" s="245">
        <v>103.47216344141368</v>
      </c>
    </row>
    <row r="301" spans="1:8">
      <c r="A301" s="86" t="str">
        <v>finsit_even</v>
      </c>
      <c r="B301" s="239">
        <v>300</v>
      </c>
      <c r="C301" s="86" t="s">
        <v>774</v>
      </c>
      <c r="D301" s="241">
        <f>COUNTIF($C$1:$C301,C301)</f>
        <v>3</v>
      </c>
      <c r="E301" s="241" t="str">
        <f t="shared" si="24"/>
        <v>Financial Situation3</v>
      </c>
      <c r="F301" s="86" t="s">
        <v>779</v>
      </c>
      <c r="G301" s="242">
        <v>0.24108187134502926</v>
      </c>
      <c r="H301" s="245">
        <v>82.974146650902071</v>
      </c>
    </row>
    <row r="302" spans="1:8">
      <c r="A302" s="86" t="str">
        <v>finsit_debt</v>
      </c>
      <c r="B302" s="239">
        <v>301</v>
      </c>
      <c r="C302" s="86" t="s">
        <v>774</v>
      </c>
      <c r="D302" s="241">
        <f>COUNTIF($C$1:$C302,C302)</f>
        <v>4</v>
      </c>
      <c r="E302" s="241" t="str">
        <f t="shared" si="24"/>
        <v>Financial Situation4</v>
      </c>
      <c r="F302" s="86" t="s">
        <v>781</v>
      </c>
      <c r="G302" s="242">
        <v>6.7994152046783621E-2</v>
      </c>
      <c r="H302" s="245">
        <v>105.30137338353592</v>
      </c>
    </row>
    <row r="303" spans="1:8">
      <c r="A303" s="86" t="str">
        <v>smartband</v>
      </c>
      <c r="B303" s="239">
        <v>302</v>
      </c>
      <c r="C303" s="86" t="s">
        <v>783</v>
      </c>
      <c r="D303" s="241">
        <f>COUNTIF($C$1:$C303,C303)</f>
        <v>1</v>
      </c>
      <c r="E303" s="241" t="str">
        <f t="shared" si="24"/>
        <v>Contactless1</v>
      </c>
      <c r="F303" s="86" t="s">
        <v>784</v>
      </c>
      <c r="G303" s="242">
        <v>0.14919298245614035</v>
      </c>
      <c r="H303" s="245">
        <v>114.55863284818244</v>
      </c>
    </row>
    <row r="304" spans="1:8">
      <c r="A304" s="86" t="str">
        <v>cur_contless</v>
      </c>
      <c r="B304" s="239">
        <v>303</v>
      </c>
      <c r="C304" s="86" t="s">
        <v>783</v>
      </c>
      <c r="D304" s="241">
        <f>COUNTIF($C$1:$C304,C304)</f>
        <v>2</v>
      </c>
      <c r="E304" s="241" t="str">
        <f t="shared" si="24"/>
        <v>Contactless2</v>
      </c>
      <c r="F304" s="86" t="s">
        <v>786</v>
      </c>
      <c r="G304" s="242">
        <v>0.61288304093567247</v>
      </c>
      <c r="H304" s="245">
        <v>101.70762465798788</v>
      </c>
    </row>
    <row r="305" spans="1:8">
      <c r="A305" s="86" t="str">
        <v>CDS_1PLUS</v>
      </c>
      <c r="B305" s="239">
        <v>304</v>
      </c>
      <c r="C305" s="86" t="s">
        <v>788</v>
      </c>
      <c r="D305" s="241">
        <f>COUNTIF($C$1:$C305,C305)</f>
        <v>1</v>
      </c>
      <c r="E305" s="241" t="str">
        <f t="shared" si="24"/>
        <v>Credit Cards1</v>
      </c>
      <c r="F305" s="86" t="s">
        <v>789</v>
      </c>
      <c r="G305" s="242">
        <v>0.62433918128654975</v>
      </c>
      <c r="H305" s="245">
        <v>116.73889047999421</v>
      </c>
    </row>
    <row r="306" spans="1:8">
      <c r="A306" s="86" t="str">
        <v>CDS_2PLUS</v>
      </c>
      <c r="B306" s="239">
        <v>305</v>
      </c>
      <c r="C306" s="86" t="s">
        <v>788</v>
      </c>
      <c r="D306" s="241">
        <f>COUNTIF($C$1:$C306,C306)</f>
        <v>2</v>
      </c>
      <c r="E306" s="241" t="str">
        <f t="shared" si="24"/>
        <v>Credit Cards2</v>
      </c>
      <c r="F306" s="86" t="s">
        <v>791</v>
      </c>
      <c r="G306" s="242">
        <v>0.28628654970760231</v>
      </c>
      <c r="H306" s="245">
        <v>130.18463812911088</v>
      </c>
    </row>
    <row r="307" spans="1:8">
      <c r="A307" s="86" t="str">
        <v>CDS_SPE500PLUS</v>
      </c>
      <c r="B307" s="239">
        <v>306</v>
      </c>
      <c r="C307" s="86" t="s">
        <v>788</v>
      </c>
      <c r="D307" s="241">
        <f>COUNTIF($C$1:$C307,C307)</f>
        <v>3</v>
      </c>
      <c r="E307" s="241" t="str">
        <f t="shared" si="24"/>
        <v>Credit Cards3</v>
      </c>
      <c r="F307" s="86" t="s">
        <v>793</v>
      </c>
      <c r="G307" s="242">
        <v>0.2047485380116959</v>
      </c>
      <c r="H307" s="245">
        <v>146.51159609390945</v>
      </c>
    </row>
    <row r="308" spans="1:8">
      <c r="A308" s="86" t="str">
        <v>CDS_USE6T1M</v>
      </c>
      <c r="B308" s="239">
        <v>307</v>
      </c>
      <c r="C308" s="86" t="s">
        <v>788</v>
      </c>
      <c r="D308" s="241">
        <f>COUNTIF($C$1:$C308,C308)</f>
        <v>4</v>
      </c>
      <c r="E308" s="241" t="str">
        <f t="shared" si="24"/>
        <v>Credit Cards4</v>
      </c>
      <c r="F308" s="86" t="s">
        <v>795</v>
      </c>
      <c r="G308" s="242">
        <v>0.287766081871345</v>
      </c>
      <c r="H308" s="245">
        <v>137.28641067847141</v>
      </c>
    </row>
    <row r="309" spans="1:8">
      <c r="A309" s="86" t="str">
        <v>CDS_REVOL</v>
      </c>
      <c r="B309" s="239">
        <v>308</v>
      </c>
      <c r="C309" s="86" t="s">
        <v>788</v>
      </c>
      <c r="D309" s="241">
        <f>COUNTIF($C$1:$C309,C309)</f>
        <v>5</v>
      </c>
      <c r="E309" s="241" t="str">
        <f t="shared" si="24"/>
        <v>Credit Cards5</v>
      </c>
      <c r="F309" s="86" t="s">
        <v>797</v>
      </c>
      <c r="G309" s="242">
        <v>7.8602339181286549E-2</v>
      </c>
      <c r="H309" s="245">
        <v>96.32686226479926</v>
      </c>
    </row>
    <row r="310" spans="1:8">
      <c r="A310" s="86" t="str">
        <v>CDS_TRANS</v>
      </c>
      <c r="B310" s="239">
        <v>309</v>
      </c>
      <c r="C310" s="86" t="s">
        <v>788</v>
      </c>
      <c r="D310" s="241">
        <f>COUNTIF($C$1:$C310,C310)</f>
        <v>6</v>
      </c>
      <c r="E310" s="241" t="str">
        <f t="shared" si="24"/>
        <v>Credit Cards6</v>
      </c>
      <c r="F310" s="86" t="s">
        <v>799</v>
      </c>
      <c r="G310" s="242">
        <v>0.49198830409356725</v>
      </c>
      <c r="H310" s="245">
        <v>127.29222173923651</v>
      </c>
    </row>
    <row r="311" spans="1:8">
      <c r="A311" s="86" t="str">
        <v>ca_have</v>
      </c>
      <c r="B311" s="239">
        <v>310</v>
      </c>
      <c r="C311" s="86" t="s">
        <v>801</v>
      </c>
      <c r="D311" s="241">
        <f>COUNTIF($C$1:$C311,C311)</f>
        <v>1</v>
      </c>
      <c r="E311" s="241" t="str">
        <f t="shared" si="24"/>
        <v>Current account, Savings and Investments1</v>
      </c>
      <c r="F311" s="86" t="s">
        <v>802</v>
      </c>
      <c r="G311" s="242">
        <v>0.89891812865497078</v>
      </c>
      <c r="H311" s="245">
        <v>99.631334803998882</v>
      </c>
    </row>
    <row r="312" spans="1:8">
      <c r="A312" s="86" t="str">
        <v>sv_have</v>
      </c>
      <c r="B312" s="239">
        <v>311</v>
      </c>
      <c r="C312" s="86" t="s">
        <v>801</v>
      </c>
      <c r="D312" s="241">
        <f>COUNTIF($C$1:$C312,C312)</f>
        <v>2</v>
      </c>
      <c r="E312" s="241" t="str">
        <f t="shared" si="24"/>
        <v>Current account, Savings and Investments2</v>
      </c>
      <c r="F312" s="86" t="s">
        <v>804</v>
      </c>
      <c r="G312" s="242">
        <v>0.64933333333333332</v>
      </c>
      <c r="H312" s="245">
        <v>111.88733708357113</v>
      </c>
    </row>
    <row r="313" spans="1:8">
      <c r="A313" s="86" t="str">
        <v>unreg_have</v>
      </c>
      <c r="B313" s="239">
        <v>312</v>
      </c>
      <c r="C313" s="86" t="s">
        <v>801</v>
      </c>
      <c r="D313" s="241">
        <f>COUNTIF($C$1:$C313,C313)</f>
        <v>3</v>
      </c>
      <c r="E313" s="241" t="str">
        <f t="shared" si="24"/>
        <v>Current account, Savings and Investments3</v>
      </c>
      <c r="F313" s="86" t="s">
        <v>806</v>
      </c>
      <c r="G313" s="242">
        <v>0.88607017543859634</v>
      </c>
      <c r="H313" s="245">
        <v>103.61414139700757</v>
      </c>
    </row>
    <row r="314" spans="1:8">
      <c r="A314" s="86" t="str">
        <v>reg_have</v>
      </c>
      <c r="B314" s="239">
        <v>313</v>
      </c>
      <c r="C314" s="86" t="s">
        <v>801</v>
      </c>
      <c r="D314" s="241">
        <f>COUNTIF($C$1:$C314,C314)</f>
        <v>4</v>
      </c>
      <c r="E314" s="241" t="str">
        <f t="shared" si="24"/>
        <v>Current account, Savings and Investments4</v>
      </c>
      <c r="F314" s="86" t="s">
        <v>808</v>
      </c>
      <c r="G314" s="242">
        <v>0.64273684210526316</v>
      </c>
      <c r="H314" s="245">
        <v>103.68108521253593</v>
      </c>
    </row>
    <row r="315" spans="1:8">
      <c r="A315" s="86" t="str">
        <v>SAV_INSTANT</v>
      </c>
      <c r="B315" s="239">
        <v>314</v>
      </c>
      <c r="C315" s="86" t="s">
        <v>801</v>
      </c>
      <c r="D315" s="241">
        <f>COUNTIF($C$1:$C315,C315)</f>
        <v>5</v>
      </c>
      <c r="E315" s="241" t="str">
        <f t="shared" si="24"/>
        <v>Current account, Savings and Investments5</v>
      </c>
      <c r="F315" s="86" t="s">
        <v>810</v>
      </c>
      <c r="G315" s="242">
        <v>0.46950877192982454</v>
      </c>
      <c r="H315" s="245">
        <v>108.40635219782027</v>
      </c>
    </row>
    <row r="316" spans="1:8">
      <c r="A316" s="86" t="str">
        <v>SAV_CASHISA</v>
      </c>
      <c r="B316" s="239">
        <v>315</v>
      </c>
      <c r="C316" s="86" t="s">
        <v>801</v>
      </c>
      <c r="D316" s="241">
        <f>COUNTIF($C$1:$C316,C316)</f>
        <v>6</v>
      </c>
      <c r="E316" s="241" t="str">
        <f t="shared" si="24"/>
        <v>Current account, Savings and Investments6</v>
      </c>
      <c r="F316" s="86" t="s">
        <v>812</v>
      </c>
      <c r="G316" s="242">
        <v>0.30360818713450294</v>
      </c>
      <c r="H316" s="245">
        <v>109.87367511472942</v>
      </c>
    </row>
    <row r="317" spans="1:8">
      <c r="A317" s="86" t="str">
        <v>INV_SHARESISA</v>
      </c>
      <c r="B317" s="239">
        <v>316</v>
      </c>
      <c r="C317" s="86" t="s">
        <v>801</v>
      </c>
      <c r="D317" s="241">
        <f>COUNTIF($C$1:$C317,C317)</f>
        <v>7</v>
      </c>
      <c r="E317" s="241" t="str">
        <f t="shared" si="24"/>
        <v>Current account, Savings and Investments7</v>
      </c>
      <c r="F317" s="86" t="s">
        <v>814</v>
      </c>
      <c r="G317" s="242">
        <v>0.15381286549707601</v>
      </c>
      <c r="H317" s="245">
        <v>144.70897212139266</v>
      </c>
    </row>
    <row r="318" spans="1:8">
      <c r="A318" s="86" t="str">
        <v>INV_UNITTRUST</v>
      </c>
      <c r="B318" s="239">
        <v>317</v>
      </c>
      <c r="C318" s="86" t="s">
        <v>801</v>
      </c>
      <c r="D318" s="241">
        <f>COUNTIF($C$1:$C318,C318)</f>
        <v>8</v>
      </c>
      <c r="E318" s="241" t="str">
        <f t="shared" si="24"/>
        <v>Current account, Savings and Investments8</v>
      </c>
      <c r="F318" s="86" t="s">
        <v>816</v>
      </c>
      <c r="G318" s="242">
        <v>2.3058479532163747E-2</v>
      </c>
      <c r="H318" s="245">
        <v>163.30399715068677</v>
      </c>
    </row>
    <row r="319" spans="1:8">
      <c r="A319" s="86" t="str">
        <v>INV_SHARES</v>
      </c>
      <c r="B319" s="239">
        <v>318</v>
      </c>
      <c r="C319" s="86" t="s">
        <v>801</v>
      </c>
      <c r="D319" s="241">
        <f>COUNTIF($C$1:$C319,C319)</f>
        <v>9</v>
      </c>
      <c r="E319" s="241" t="str">
        <f t="shared" si="24"/>
        <v>Current account, Savings and Investments9</v>
      </c>
      <c r="F319" s="86" t="s">
        <v>818</v>
      </c>
      <c r="G319" s="242">
        <v>0.14922222222222223</v>
      </c>
      <c r="H319" s="245">
        <v>151.63418088865518</v>
      </c>
    </row>
    <row r="320" spans="1:8">
      <c r="A320" s="86" t="str">
        <v>INV_BONDS</v>
      </c>
      <c r="B320" s="239">
        <v>319</v>
      </c>
      <c r="C320" s="86" t="s">
        <v>801</v>
      </c>
      <c r="D320" s="241">
        <f>COUNTIF($C$1:$C320,C320)</f>
        <v>10</v>
      </c>
      <c r="E320" s="241" t="str">
        <f t="shared" si="24"/>
        <v>Current account, Savings and Investments10</v>
      </c>
      <c r="F320" s="86" t="s">
        <v>820</v>
      </c>
      <c r="G320" s="242">
        <v>3.6678362573099414E-2</v>
      </c>
      <c r="H320" s="245">
        <v>136.46024939067121</v>
      </c>
    </row>
    <row r="321" spans="1:8">
      <c r="A321" s="86" t="str">
        <v>SAV_NATSAV</v>
      </c>
      <c r="B321" s="239">
        <v>320</v>
      </c>
      <c r="C321" s="86" t="s">
        <v>801</v>
      </c>
      <c r="D321" s="241">
        <f>COUNTIF($C$1:$C321,C321)</f>
        <v>11</v>
      </c>
      <c r="E321" s="241" t="str">
        <f t="shared" si="24"/>
        <v>Current account, Savings and Investments11</v>
      </c>
      <c r="F321" s="86" t="s">
        <v>822</v>
      </c>
      <c r="G321" s="242">
        <v>0.26540935672514621</v>
      </c>
      <c r="H321" s="245">
        <v>137.01373676675803</v>
      </c>
    </row>
    <row r="322" spans="1:8">
      <c r="A322" s="86" t="str">
        <v>INV_ANY</v>
      </c>
      <c r="B322" s="239">
        <v>321</v>
      </c>
      <c r="C322" s="86" t="s">
        <v>801</v>
      </c>
      <c r="D322" s="241">
        <f>COUNTIF($C$1:$C322,C322)</f>
        <v>12</v>
      </c>
      <c r="E322" s="241" t="str">
        <f t="shared" si="24"/>
        <v>Current account, Savings and Investments12</v>
      </c>
      <c r="F322" s="86" t="s">
        <v>824</v>
      </c>
      <c r="G322" s="242">
        <v>0.2963216374269006</v>
      </c>
      <c r="H322" s="245">
        <v>139.34229592869434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0.1067485380116959</v>
      </c>
      <c r="H323" s="245">
        <v>162.06976238232636</v>
      </c>
    </row>
    <row r="324" spans="1:8">
      <c r="A324" s="86" t="str">
        <v>SAV_VALA</v>
      </c>
      <c r="B324" s="239">
        <v>323</v>
      </c>
      <c r="C324" s="86" t="s">
        <v>801</v>
      </c>
      <c r="D324" s="241">
        <f>COUNTIF($C$1:$C324,C324)</f>
        <v>14</v>
      </c>
      <c r="E324" s="241" t="str">
        <f t="shared" si="25"/>
        <v>Current account, Savings and Investments14</v>
      </c>
      <c r="F324" s="86" t="s">
        <v>828</v>
      </c>
      <c r="G324" s="242">
        <v>0.12119883040935674</v>
      </c>
      <c r="H324" s="245">
        <v>92.093269036171961</v>
      </c>
    </row>
    <row r="325" spans="1:8">
      <c r="A325" s="86" t="str">
        <v>SAV_VAL3</v>
      </c>
      <c r="B325" s="239">
        <v>324</v>
      </c>
      <c r="C325" s="86" t="s">
        <v>801</v>
      </c>
      <c r="D325" s="241">
        <f>COUNTIF($C$1:$C325,C325)</f>
        <v>15</v>
      </c>
      <c r="E325" s="241" t="str">
        <f t="shared" si="25"/>
        <v>Current account, Savings and Investments15</v>
      </c>
      <c r="F325" s="86" t="s">
        <v>830</v>
      </c>
      <c r="G325" s="242">
        <v>0.10188304093567252</v>
      </c>
      <c r="H325" s="245">
        <v>96.383783932837446</v>
      </c>
    </row>
    <row r="326" spans="1:8">
      <c r="A326" s="86" t="str">
        <v>SAV_VAL4</v>
      </c>
      <c r="B326" s="239">
        <v>325</v>
      </c>
      <c r="C326" s="86" t="s">
        <v>801</v>
      </c>
      <c r="D326" s="241">
        <f>COUNTIF($C$1:$C326,C326)</f>
        <v>16</v>
      </c>
      <c r="E326" s="241" t="str">
        <f t="shared" si="25"/>
        <v>Current account, Savings and Investments16</v>
      </c>
      <c r="F326" s="86" t="s">
        <v>832</v>
      </c>
      <c r="G326" s="242">
        <v>0.13560818713450293</v>
      </c>
      <c r="H326" s="245">
        <v>106.14416889760636</v>
      </c>
    </row>
    <row r="327" spans="1:8">
      <c r="A327" s="86" t="str">
        <v>SAV_VALC</v>
      </c>
      <c r="B327" s="239">
        <v>326</v>
      </c>
      <c r="C327" s="86" t="s">
        <v>801</v>
      </c>
      <c r="D327" s="241">
        <f>COUNTIF($C$1:$C327,C327)</f>
        <v>17</v>
      </c>
      <c r="E327" s="241" t="str">
        <f t="shared" si="25"/>
        <v>Current account, Savings and Investments17</v>
      </c>
      <c r="F327" s="86" t="s">
        <v>834</v>
      </c>
      <c r="G327" s="242">
        <v>0.29060818713450287</v>
      </c>
      <c r="H327" s="245">
        <v>135.06947936146946</v>
      </c>
    </row>
    <row r="328" spans="1:8">
      <c r="A328" s="86" t="str">
        <v>LOA_HAS</v>
      </c>
      <c r="B328" s="239">
        <v>327</v>
      </c>
      <c r="C328" s="86" t="s">
        <v>836</v>
      </c>
      <c r="D328" s="241">
        <f>COUNTIF($C$1:$C328,C328)</f>
        <v>1</v>
      </c>
      <c r="E328" s="241" t="str">
        <f t="shared" si="25"/>
        <v>Loans1</v>
      </c>
      <c r="F328" s="86" t="s">
        <v>837</v>
      </c>
      <c r="G328" s="242">
        <v>0.12729239766081871</v>
      </c>
      <c r="H328" s="245">
        <v>103.16456924221353</v>
      </c>
    </row>
    <row r="329" spans="1:8">
      <c r="A329" s="86" t="str">
        <v>LOA_UNS</v>
      </c>
      <c r="B329" s="239">
        <v>328</v>
      </c>
      <c r="C329" s="86" t="s">
        <v>836</v>
      </c>
      <c r="D329" s="241">
        <f>COUNTIF($C$1:$C329,C329)</f>
        <v>2</v>
      </c>
      <c r="E329" s="241" t="str">
        <f t="shared" si="25"/>
        <v>Loans2</v>
      </c>
      <c r="F329" s="86" t="s">
        <v>839</v>
      </c>
      <c r="G329" s="242">
        <v>6.5081871345029241E-2</v>
      </c>
      <c r="H329" s="245">
        <v>97.581175613453041</v>
      </c>
    </row>
    <row r="330" spans="1:8">
      <c r="A330" s="86" t="str">
        <v>LOA_2PLUS</v>
      </c>
      <c r="B330" s="239">
        <v>329</v>
      </c>
      <c r="C330" s="86" t="s">
        <v>836</v>
      </c>
      <c r="D330" s="241">
        <f>COUNTIF($C$1:$C330,C330)</f>
        <v>3</v>
      </c>
      <c r="E330" s="241" t="str">
        <f t="shared" si="25"/>
        <v>Loans3</v>
      </c>
      <c r="F330" s="86" t="s">
        <v>841</v>
      </c>
      <c r="G330" s="242">
        <v>2.5374269005847955E-2</v>
      </c>
      <c r="H330" s="245">
        <v>101.32119691129047</v>
      </c>
    </row>
    <row r="331" spans="1:8">
      <c r="A331" s="86" t="str">
        <v>UNSECGT15K</v>
      </c>
      <c r="B331" s="239">
        <v>330</v>
      </c>
      <c r="C331" s="86" t="s">
        <v>836</v>
      </c>
      <c r="D331" s="241">
        <f>COUNTIF($C$1:$C331,C331)</f>
        <v>4</v>
      </c>
      <c r="E331" s="241" t="str">
        <f t="shared" si="25"/>
        <v>Loans4</v>
      </c>
      <c r="F331" s="86" t="s">
        <v>843</v>
      </c>
      <c r="G331" s="242">
        <v>1.3719298245614036E-2</v>
      </c>
      <c r="H331" s="245">
        <v>115.8923693893763</v>
      </c>
    </row>
    <row r="332" spans="1:8">
      <c r="A332" s="86" t="str">
        <v>PHLTH</v>
      </c>
      <c r="B332" s="239">
        <v>331</v>
      </c>
      <c r="C332" s="86" t="s">
        <v>845</v>
      </c>
      <c r="D332" s="241">
        <f>COUNTIF($C$1:$C332,C332)</f>
        <v>1</v>
      </c>
      <c r="E332" s="241" t="str">
        <f t="shared" si="25"/>
        <v>Insurance and Pensions1</v>
      </c>
      <c r="F332" s="86" t="s">
        <v>846</v>
      </c>
      <c r="G332" s="242">
        <v>5.4543859649122797E-2</v>
      </c>
      <c r="H332" s="245">
        <v>127.15216404509464</v>
      </c>
    </row>
    <row r="333" spans="1:8">
      <c r="A333" s="86" t="str">
        <v>CHLTH</v>
      </c>
      <c r="B333" s="239">
        <v>332</v>
      </c>
      <c r="C333" s="86" t="s">
        <v>845</v>
      </c>
      <c r="D333" s="241">
        <f>COUNTIF($C$1:$C333,C333)</f>
        <v>2</v>
      </c>
      <c r="E333" s="241" t="str">
        <f t="shared" si="25"/>
        <v>Insurance and Pensions2</v>
      </c>
      <c r="F333" s="86" t="s">
        <v>848</v>
      </c>
      <c r="G333" s="242">
        <v>5.5099415204678363E-2</v>
      </c>
      <c r="H333" s="245">
        <v>129.06823906633838</v>
      </c>
    </row>
    <row r="334" spans="1:8">
      <c r="A334" s="86" t="str">
        <v>LIF_ASSUR</v>
      </c>
      <c r="B334" s="239">
        <v>333</v>
      </c>
      <c r="C334" s="86" t="s">
        <v>845</v>
      </c>
      <c r="D334" s="241">
        <f>COUNTIF($C$1:$C334,C334)</f>
        <v>3</v>
      </c>
      <c r="E334" s="241" t="str">
        <f t="shared" si="25"/>
        <v>Insurance and Pensions3</v>
      </c>
      <c r="F334" s="86" t="s">
        <v>850</v>
      </c>
      <c r="G334" s="242">
        <v>0.34785964912280704</v>
      </c>
      <c r="H334" s="245">
        <v>102.12191656363075</v>
      </c>
    </row>
    <row r="335" spans="1:8">
      <c r="A335" s="86" t="str">
        <v>LIF_PROTECT</v>
      </c>
      <c r="B335" s="239">
        <v>334</v>
      </c>
      <c r="C335" s="86" t="s">
        <v>845</v>
      </c>
      <c r="D335" s="241">
        <f>COUNTIF($C$1:$C335,C335)</f>
        <v>4</v>
      </c>
      <c r="E335" s="241" t="str">
        <f t="shared" si="25"/>
        <v>Insurance and Pensions4</v>
      </c>
      <c r="F335" s="86" t="s">
        <v>852</v>
      </c>
      <c r="G335" s="242">
        <v>0.2381169590643275</v>
      </c>
      <c r="H335" s="245">
        <v>99.532440783215293</v>
      </c>
    </row>
    <row r="336" spans="1:8">
      <c r="A336" s="86" t="str">
        <v>PEN_CO</v>
      </c>
      <c r="B336" s="239">
        <v>335</v>
      </c>
      <c r="C336" s="86" t="s">
        <v>845</v>
      </c>
      <c r="D336" s="241">
        <f>COUNTIF($C$1:$C336,C336)</f>
        <v>5</v>
      </c>
      <c r="E336" s="241" t="str">
        <f t="shared" si="25"/>
        <v>Insurance and Pensions5</v>
      </c>
      <c r="F336" s="86" t="s">
        <v>854</v>
      </c>
      <c r="G336" s="242">
        <v>0.31658479532163747</v>
      </c>
      <c r="H336" s="245">
        <v>93.500082043616928</v>
      </c>
    </row>
    <row r="337" spans="1:8">
      <c r="A337" s="86" t="str">
        <v>PEN_PERS</v>
      </c>
      <c r="B337" s="239">
        <v>336</v>
      </c>
      <c r="C337" s="86" t="s">
        <v>845</v>
      </c>
      <c r="D337" s="241">
        <f>COUNTIF($C$1:$C337,C337)</f>
        <v>6</v>
      </c>
      <c r="E337" s="241" t="str">
        <f t="shared" si="25"/>
        <v>Insurance and Pensions6</v>
      </c>
      <c r="F337" s="86" t="s">
        <v>856</v>
      </c>
      <c r="G337" s="242">
        <v>7.0175438596491224E-2</v>
      </c>
      <c r="H337" s="245">
        <v>114.22558281866124</v>
      </c>
    </row>
    <row r="338" spans="1:8">
      <c r="A338" s="86" t="str">
        <v>PEN_OTHER</v>
      </c>
      <c r="B338" s="239">
        <v>337</v>
      </c>
      <c r="C338" s="86" t="s">
        <v>845</v>
      </c>
      <c r="D338" s="241">
        <f>COUNTIF($C$1:$C338,C338)</f>
        <v>7</v>
      </c>
      <c r="E338" s="241" t="str">
        <f t="shared" si="25"/>
        <v>Insurance and Pensions7</v>
      </c>
      <c r="F338" s="86" t="s">
        <v>858</v>
      </c>
      <c r="G338" s="242">
        <v>0.2100233918128655</v>
      </c>
      <c r="H338" s="245">
        <v>113.43505279048071</v>
      </c>
    </row>
    <row r="339" spans="1:8">
      <c r="A339" s="86" t="str">
        <v>banktool</v>
      </c>
      <c r="B339" s="239">
        <v>338</v>
      </c>
      <c r="C339" s="86" t="s">
        <v>860</v>
      </c>
      <c r="D339" s="241">
        <f>COUNTIF($C$1:$C339,C339)</f>
        <v>1</v>
      </c>
      <c r="E339" s="241" t="str">
        <f t="shared" si="25"/>
        <v>FinTech1</v>
      </c>
      <c r="F339" s="86" t="s">
        <v>861</v>
      </c>
      <c r="G339" s="242">
        <v>5.6801169590643283E-2</v>
      </c>
      <c r="H339" s="245">
        <v>103.74479536695233</v>
      </c>
    </row>
    <row r="340" spans="1:8">
      <c r="A340" s="86" t="str">
        <v>mmgttool</v>
      </c>
      <c r="B340" s="239">
        <v>339</v>
      </c>
      <c r="C340" s="86" t="s">
        <v>860</v>
      </c>
      <c r="D340" s="241">
        <f>COUNTIF($C$1:$C340,C340)</f>
        <v>2</v>
      </c>
      <c r="E340" s="241" t="str">
        <f t="shared" si="25"/>
        <v>FinTech2</v>
      </c>
      <c r="F340" s="86" t="s">
        <v>863</v>
      </c>
      <c r="G340" s="242">
        <v>4.5660818713450291E-2</v>
      </c>
      <c r="H340" s="245">
        <v>98.501237813066325</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0.37128654970760233</v>
      </c>
      <c r="H341" s="245">
        <v>95.872340732142064</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0.40423976608187134</v>
      </c>
      <c r="H342" s="245">
        <v>104.33292024131858</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0.11847368421052631</v>
      </c>
      <c r="H343" s="245">
        <v>100.31331577136184</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4.870175438596492E-2</v>
      </c>
      <c r="H344" s="245">
        <v>95.994822254803907</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5.785380116959065E-2</v>
      </c>
      <c r="H345" s="245">
        <v>102.49426419957727</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0.13276023391812863</v>
      </c>
      <c r="H346" s="245">
        <v>92.68393498835637</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0.39366666666666672</v>
      </c>
      <c r="H347" s="245">
        <v>102.26271610499296</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0.2287485380116959</v>
      </c>
      <c r="H348" s="245">
        <v>108.71664934686787</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7.3134502923976635E-2</v>
      </c>
      <c r="H349" s="245">
        <v>87.038387879311131</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0.17159649122807016</v>
      </c>
      <c r="H350" s="245">
        <v>96.868146035085502</v>
      </c>
    </row>
    <row r="351" spans="1:8">
      <c r="A351" s="86" t="str">
        <v>reg_fac</v>
      </c>
      <c r="B351" s="239">
        <v>350</v>
      </c>
      <c r="C351" s="86" t="s">
        <v>883</v>
      </c>
      <c r="D351" s="241">
        <f>COUNTIF($C$1:$C351,C351)</f>
        <v>1</v>
      </c>
      <c r="E351" s="241" t="str">
        <f t="shared" si="25"/>
        <v>Arrange mortgage (% of all people with a mortgage)1</v>
      </c>
      <c r="F351" s="86" t="s">
        <v>867</v>
      </c>
      <c r="G351" s="242">
        <v>0.57201169590643275</v>
      </c>
      <c r="H351" s="245">
        <v>93.603764260590168</v>
      </c>
    </row>
    <row r="352" spans="1:8">
      <c r="A352" s="86" t="str">
        <v>reg_net</v>
      </c>
      <c r="B352" s="239">
        <v>351</v>
      </c>
      <c r="C352" s="86" t="s">
        <v>883</v>
      </c>
      <c r="D352" s="241">
        <f>COUNTIF($C$1:$C352,C352)</f>
        <v>2</v>
      </c>
      <c r="E352" s="241" t="str">
        <f t="shared" si="25"/>
        <v>Arrange mortgage (% of all people with a mortgage)2</v>
      </c>
      <c r="F352" s="86" t="s">
        <v>869</v>
      </c>
      <c r="G352" s="242">
        <v>0.11522807017543862</v>
      </c>
      <c r="H352" s="245">
        <v>112.45658985454929</v>
      </c>
    </row>
    <row r="353" spans="1:8">
      <c r="A353" s="86" t="str">
        <v>reg_pho</v>
      </c>
      <c r="B353" s="239">
        <v>352</v>
      </c>
      <c r="C353" s="86" t="s">
        <v>883</v>
      </c>
      <c r="D353" s="241">
        <f>COUNTIF($C$1:$C353,C353)</f>
        <v>3</v>
      </c>
      <c r="E353" s="241" t="str">
        <f t="shared" si="25"/>
        <v>Arrange mortgage (% of all people with a mortgage)3</v>
      </c>
      <c r="F353" s="86" t="s">
        <v>871</v>
      </c>
      <c r="G353" s="242">
        <v>0.21048538011695908</v>
      </c>
      <c r="H353" s="245">
        <v>112.30986813456656</v>
      </c>
    </row>
    <row r="354" spans="1:8">
      <c r="A354" s="86" t="str">
        <v>reg_pst</v>
      </c>
      <c r="B354" s="239">
        <v>353</v>
      </c>
      <c r="C354" s="86" t="s">
        <v>883</v>
      </c>
      <c r="D354" s="241">
        <f>COUNTIF($C$1:$C354,C354)</f>
        <v>4</v>
      </c>
      <c r="E354" s="241" t="str">
        <f t="shared" si="25"/>
        <v>Arrange mortgage (% of all people with a mortgage)4</v>
      </c>
      <c r="F354" s="86" t="s">
        <v>873</v>
      </c>
      <c r="G354" s="242">
        <v>6.0853801169590639E-2</v>
      </c>
      <c r="H354" s="245">
        <v>101.94085919809379</v>
      </c>
    </row>
    <row r="355" spans="1:8">
      <c r="A355" s="86" t="str">
        <v>reg_pcs</v>
      </c>
      <c r="B355" s="239">
        <v>354</v>
      </c>
      <c r="C355" s="86" t="s">
        <v>883</v>
      </c>
      <c r="D355" s="241">
        <f>COUNTIF($C$1:$C355,C355)</f>
        <v>5</v>
      </c>
      <c r="E355" s="241" t="str">
        <f t="shared" si="25"/>
        <v>Arrange mortgage (% of all people with a mortgage)5</v>
      </c>
      <c r="F355" s="86" t="s">
        <v>875</v>
      </c>
      <c r="G355" s="242">
        <v>1.0070175438596493E-2</v>
      </c>
      <c r="H355" s="245">
        <v>105.47209265028086</v>
      </c>
    </row>
    <row r="356" spans="1:8">
      <c r="A356" s="86" t="str">
        <v>reg_ifa</v>
      </c>
      <c r="B356" s="239">
        <v>355</v>
      </c>
      <c r="C356" s="86" t="s">
        <v>883</v>
      </c>
      <c r="D356" s="241">
        <f>COUNTIF($C$1:$C356,C356)</f>
        <v>6</v>
      </c>
      <c r="E356" s="241" t="str">
        <f t="shared" si="25"/>
        <v>Arrange mortgage (% of all people with a mortgage)6</v>
      </c>
      <c r="F356" s="86" t="s">
        <v>889</v>
      </c>
      <c r="G356" s="242">
        <v>3.1742690058479531E-2</v>
      </c>
      <c r="H356" s="245">
        <v>106.19029008867547</v>
      </c>
    </row>
    <row r="357" spans="1:8">
      <c r="A357" s="86" t="str">
        <v>manca_branch</v>
      </c>
      <c r="B357" s="239">
        <v>356</v>
      </c>
      <c r="C357" s="86" t="s">
        <v>891</v>
      </c>
      <c r="D357" s="241">
        <f>COUNTIF($C$1:$C357,C357)</f>
        <v>1</v>
      </c>
      <c r="E357" s="241" t="str">
        <f t="shared" si="25"/>
        <v>Manage current account1</v>
      </c>
      <c r="F357" s="86" t="s">
        <v>892</v>
      </c>
      <c r="G357" s="242">
        <v>0.55742105263157893</v>
      </c>
      <c r="H357" s="245">
        <v>97.069990678304734</v>
      </c>
    </row>
    <row r="358" spans="1:8">
      <c r="A358" s="86" t="str">
        <v>manca_net</v>
      </c>
      <c r="B358" s="239">
        <v>357</v>
      </c>
      <c r="C358" s="86" t="s">
        <v>891</v>
      </c>
      <c r="D358" s="241">
        <f>COUNTIF($C$1:$C358,C358)</f>
        <v>2</v>
      </c>
      <c r="E358" s="241" t="str">
        <f t="shared" si="25"/>
        <v>Manage current account2</v>
      </c>
      <c r="F358" s="86" t="s">
        <v>869</v>
      </c>
      <c r="G358" s="242">
        <v>0.63202923976608194</v>
      </c>
      <c r="H358" s="245">
        <v>107.46624789632287</v>
      </c>
    </row>
    <row r="359" spans="1:8">
      <c r="A359" s="86" t="str">
        <v>manca_mobnet</v>
      </c>
      <c r="B359" s="239">
        <v>358</v>
      </c>
      <c r="C359" s="86" t="s">
        <v>891</v>
      </c>
      <c r="D359" s="241">
        <f>COUNTIF($C$1:$C359,C359)</f>
        <v>3</v>
      </c>
      <c r="E359" s="241" t="str">
        <f t="shared" si="25"/>
        <v>Manage current account3</v>
      </c>
      <c r="F359" s="86" t="s">
        <v>895</v>
      </c>
      <c r="G359" s="242">
        <v>0.37381871345029238</v>
      </c>
      <c r="H359" s="245">
        <v>99.686737087621268</v>
      </c>
    </row>
    <row r="360" spans="1:8">
      <c r="A360" s="86" t="str">
        <v>manca_fixnet</v>
      </c>
      <c r="B360" s="239">
        <v>359</v>
      </c>
      <c r="C360" s="86" t="s">
        <v>891</v>
      </c>
      <c r="D360" s="241">
        <f>COUNTIF($C$1:$C360,C360)</f>
        <v>4</v>
      </c>
      <c r="E360" s="241" t="str">
        <f t="shared" si="25"/>
        <v>Manage current account4</v>
      </c>
      <c r="F360" s="86" t="s">
        <v>897</v>
      </c>
      <c r="G360" s="242">
        <v>0.46925146198830403</v>
      </c>
      <c r="H360" s="245">
        <v>116.48683621478466</v>
      </c>
    </row>
    <row r="361" spans="1:8">
      <c r="A361" s="86" t="str">
        <v>manca_pho</v>
      </c>
      <c r="B361" s="239">
        <v>360</v>
      </c>
      <c r="C361" s="86" t="s">
        <v>891</v>
      </c>
      <c r="D361" s="241">
        <f>COUNTIF($C$1:$C361,C361)</f>
        <v>5</v>
      </c>
      <c r="E361" s="241" t="str">
        <f t="shared" si="25"/>
        <v>Manage current account5</v>
      </c>
      <c r="F361" s="86" t="s">
        <v>871</v>
      </c>
      <c r="G361" s="242">
        <v>7.3596491228070174E-2</v>
      </c>
      <c r="H361" s="245">
        <v>106.10418082589523</v>
      </c>
    </row>
    <row r="362" spans="1:8">
      <c r="A362" s="86" t="str">
        <v>manca_pst</v>
      </c>
      <c r="B362" s="239">
        <v>361</v>
      </c>
      <c r="C362" s="86" t="s">
        <v>891</v>
      </c>
      <c r="D362" s="241">
        <f>COUNTIF($C$1:$C362,C362)</f>
        <v>6</v>
      </c>
      <c r="E362" s="241" t="str">
        <f t="shared" si="25"/>
        <v>Manage current account6</v>
      </c>
      <c r="F362" s="86" t="s">
        <v>873</v>
      </c>
      <c r="G362" s="242">
        <v>0.24974269005847952</v>
      </c>
      <c r="H362" s="245">
        <v>98.126287247334503</v>
      </c>
    </row>
    <row r="363" spans="1:8">
      <c r="A363" s="86" t="str">
        <v>mansv_branch</v>
      </c>
      <c r="B363" s="239">
        <v>362</v>
      </c>
      <c r="C363" s="86" t="s">
        <v>901</v>
      </c>
      <c r="D363" s="241">
        <f>COUNTIF($C$1:$C363,C363)</f>
        <v>1</v>
      </c>
      <c r="E363" s="241" t="str">
        <f t="shared" si="25"/>
        <v>Manage savings account1</v>
      </c>
      <c r="F363" s="86" t="s">
        <v>892</v>
      </c>
      <c r="G363" s="242">
        <v>0.178093567251462</v>
      </c>
      <c r="H363" s="245">
        <v>98.774363699164994</v>
      </c>
    </row>
    <row r="364" spans="1:8">
      <c r="A364" s="86" t="str">
        <v>mansv_net</v>
      </c>
      <c r="B364" s="239">
        <v>363</v>
      </c>
      <c r="C364" s="86" t="s">
        <v>901</v>
      </c>
      <c r="D364" s="241">
        <f>COUNTIF($C$1:$C364,C364)</f>
        <v>2</v>
      </c>
      <c r="E364" s="241" t="str">
        <f t="shared" si="25"/>
        <v>Manage savings account2</v>
      </c>
      <c r="F364" s="86" t="s">
        <v>869</v>
      </c>
      <c r="G364" s="242">
        <v>0.39932163742690052</v>
      </c>
      <c r="H364" s="245">
        <v>114.78368969147942</v>
      </c>
    </row>
    <row r="365" spans="1:8">
      <c r="A365" s="86" t="str">
        <v>mansv_mobnet</v>
      </c>
      <c r="B365" s="239">
        <v>364</v>
      </c>
      <c r="C365" s="86" t="s">
        <v>901</v>
      </c>
      <c r="D365" s="241">
        <f>COUNTIF($C$1:$C365,C365)</f>
        <v>3</v>
      </c>
      <c r="E365" s="241" t="str">
        <f t="shared" si="25"/>
        <v>Manage savings account3</v>
      </c>
      <c r="F365" s="86" t="s">
        <v>895</v>
      </c>
      <c r="G365" s="242">
        <v>0.20171929824561402</v>
      </c>
      <c r="H365" s="245">
        <v>105.06288618453843</v>
      </c>
    </row>
    <row r="366" spans="1:8">
      <c r="A366" s="86" t="str">
        <v>mansv_fixnet</v>
      </c>
      <c r="B366" s="239">
        <v>365</v>
      </c>
      <c r="C366" s="86" t="s">
        <v>901</v>
      </c>
      <c r="D366" s="241">
        <f>COUNTIF($C$1:$C366,C366)</f>
        <v>4</v>
      </c>
      <c r="E366" s="241" t="str">
        <f t="shared" si="25"/>
        <v>Manage savings account4</v>
      </c>
      <c r="F366" s="86" t="s">
        <v>897</v>
      </c>
      <c r="G366" s="242">
        <v>0.26263742690058478</v>
      </c>
      <c r="H366" s="245">
        <v>123.27025690188007</v>
      </c>
    </row>
    <row r="367" spans="1:8">
      <c r="A367" s="86" t="str">
        <v>mansv_pho</v>
      </c>
      <c r="B367" s="239">
        <v>366</v>
      </c>
      <c r="C367" s="86" t="s">
        <v>901</v>
      </c>
      <c r="D367" s="241">
        <f>COUNTIF($C$1:$C367,C367)</f>
        <v>5</v>
      </c>
      <c r="E367" s="241" t="str">
        <f t="shared" si="25"/>
        <v>Manage savings account5</v>
      </c>
      <c r="F367" s="86" t="s">
        <v>871</v>
      </c>
      <c r="G367" s="242">
        <v>8.4257309941520475E-2</v>
      </c>
      <c r="H367" s="245">
        <v>104.27728408461492</v>
      </c>
    </row>
    <row r="368" spans="1:8">
      <c r="A368" s="86" t="str">
        <v>mansv_pst</v>
      </c>
      <c r="B368" s="239">
        <v>367</v>
      </c>
      <c r="C368" s="86" t="s">
        <v>901</v>
      </c>
      <c r="D368" s="241">
        <f>COUNTIF($C$1:$C368,C368)</f>
        <v>6</v>
      </c>
      <c r="E368" s="241" t="str">
        <f t="shared" si="25"/>
        <v>Manage savings account6</v>
      </c>
      <c r="F368" s="86" t="s">
        <v>873</v>
      </c>
      <c r="G368" s="242">
        <v>0.11952631578947369</v>
      </c>
      <c r="H368" s="245">
        <v>111.14270399433828</v>
      </c>
    </row>
    <row r="369" spans="1:8">
      <c r="A369" s="86" t="str">
        <v>actmanca_branch</v>
      </c>
      <c r="B369" s="239">
        <v>368</v>
      </c>
      <c r="C369" s="86" t="s">
        <v>908</v>
      </c>
      <c r="D369" s="241">
        <f>COUNTIF($C$1:$C369,C369)</f>
        <v>1</v>
      </c>
      <c r="E369" s="241" t="str">
        <f t="shared" si="25"/>
        <v>Actively manage current account1</v>
      </c>
      <c r="F369" s="86" t="s">
        <v>892</v>
      </c>
      <c r="G369" s="242">
        <v>3.0608187134502925E-2</v>
      </c>
      <c r="H369" s="245">
        <v>91.929885714844346</v>
      </c>
    </row>
    <row r="370" spans="1:8">
      <c r="A370" s="86" t="str">
        <v>actmanca_net</v>
      </c>
      <c r="B370" s="239">
        <v>369</v>
      </c>
      <c r="C370" s="86" t="s">
        <v>908</v>
      </c>
      <c r="D370" s="241">
        <f>COUNTIF($C$1:$C370,C370)</f>
        <v>2</v>
      </c>
      <c r="E370" s="241" t="str">
        <f t="shared" si="25"/>
        <v>Actively manage current account2</v>
      </c>
      <c r="F370" s="86" t="s">
        <v>869</v>
      </c>
      <c r="G370" s="242">
        <v>0.39736842105263159</v>
      </c>
      <c r="H370" s="245">
        <v>106.72617084278767</v>
      </c>
    </row>
    <row r="371" spans="1:8">
      <c r="A371" s="86" t="str">
        <v>actmanca_mobnet</v>
      </c>
      <c r="B371" s="239">
        <v>370</v>
      </c>
      <c r="C371" s="86" t="s">
        <v>908</v>
      </c>
      <c r="D371" s="241">
        <f>COUNTIF($C$1:$C371,C371)</f>
        <v>3</v>
      </c>
      <c r="E371" s="241" t="str">
        <f t="shared" si="25"/>
        <v>Actively manage current account3</v>
      </c>
      <c r="F371" s="86" t="s">
        <v>895</v>
      </c>
      <c r="G371" s="242">
        <v>0.24293567251461989</v>
      </c>
      <c r="H371" s="245">
        <v>99.132725969115299</v>
      </c>
    </row>
    <row r="372" spans="1:8">
      <c r="A372" s="86" t="str">
        <v>actmanca_fixnet</v>
      </c>
      <c r="B372" s="239">
        <v>371</v>
      </c>
      <c r="C372" s="86" t="s">
        <v>908</v>
      </c>
      <c r="D372" s="241">
        <f>COUNTIF($C$1:$C372,C372)</f>
        <v>4</v>
      </c>
      <c r="E372" s="241" t="str">
        <f t="shared" si="25"/>
        <v>Actively manage current account4</v>
      </c>
      <c r="F372" s="86" t="s">
        <v>897</v>
      </c>
      <c r="G372" s="242">
        <v>0.18909941520467841</v>
      </c>
      <c r="H372" s="245">
        <v>117.77034974786341</v>
      </c>
    </row>
    <row r="373" spans="1:8">
      <c r="A373" s="86" t="str">
        <v>actmanca_pho</v>
      </c>
      <c r="B373" s="239">
        <v>372</v>
      </c>
      <c r="C373" s="86" t="s">
        <v>908</v>
      </c>
      <c r="D373" s="241">
        <f>COUNTIF($C$1:$C373,C373)</f>
        <v>5</v>
      </c>
      <c r="E373" s="241" t="str">
        <f t="shared" si="25"/>
        <v>Actively manage current account5</v>
      </c>
      <c r="F373" s="86" t="s">
        <v>871</v>
      </c>
      <c r="G373" s="242">
        <v>1.1520467836257311E-2</v>
      </c>
      <c r="H373" s="245">
        <v>95.96333771396435</v>
      </c>
    </row>
    <row r="374" spans="1:8">
      <c r="A374" s="86" t="str">
        <v>P600T</v>
      </c>
      <c r="B374" s="239">
        <v>373</v>
      </c>
      <c r="C374" s="86" t="s">
        <v>914</v>
      </c>
      <c r="D374" s="241">
        <f>COUNTIF($C$1:$C374,C374)</f>
        <v>1</v>
      </c>
      <c r="E374" s="241" t="str">
        <f t="shared" si="25"/>
        <v>Expenditure per adult per week1</v>
      </c>
      <c r="F374" s="86" t="s">
        <v>915</v>
      </c>
      <c r="G374" s="242">
        <v>6.1051169590643273</v>
      </c>
      <c r="H374" s="245">
        <v>124.75856283536515</v>
      </c>
    </row>
    <row r="375" spans="1:8">
      <c r="A375" s="86" t="str">
        <v>P601T</v>
      </c>
      <c r="B375" s="239">
        <v>374</v>
      </c>
      <c r="C375" s="86" t="s">
        <v>914</v>
      </c>
      <c r="D375" s="241">
        <f>COUNTIF($C$1:$C375,C375)</f>
        <v>2</v>
      </c>
      <c r="E375" s="241" t="str">
        <f t="shared" si="25"/>
        <v>Expenditure per adult per week2</v>
      </c>
      <c r="F375" s="86" t="s">
        <v>917</v>
      </c>
      <c r="G375" s="242">
        <v>0.69231578947368422</v>
      </c>
      <c r="H375" s="245">
        <v>114.25654544738057</v>
      </c>
    </row>
    <row r="376" spans="1:8">
      <c r="A376" s="86" t="str">
        <v>ALC</v>
      </c>
      <c r="B376" s="239">
        <v>375</v>
      </c>
      <c r="C376" s="86" t="s">
        <v>914</v>
      </c>
      <c r="D376" s="241">
        <f>COUNTIF($C$1:$C376,C376)</f>
        <v>3</v>
      </c>
      <c r="E376" s="241" t="str">
        <f t="shared" si="25"/>
        <v>Expenditure per adult per week3</v>
      </c>
      <c r="F376" s="86" t="s">
        <v>919</v>
      </c>
      <c r="G376" s="242">
        <v>0.11384795321637427</v>
      </c>
      <c r="H376" s="245">
        <v>128.9718337992247</v>
      </c>
    </row>
    <row r="377" spans="1:8">
      <c r="A377" s="86" t="str">
        <v>TOB</v>
      </c>
      <c r="B377" s="239">
        <v>376</v>
      </c>
      <c r="C377" s="86" t="s">
        <v>914</v>
      </c>
      <c r="D377" s="241">
        <f>COUNTIF($C$1:$C377,C377)</f>
        <v>4</v>
      </c>
      <c r="E377" s="241" t="str">
        <f t="shared" si="25"/>
        <v>Expenditure per adult per week4</v>
      </c>
      <c r="F377" s="86" t="s">
        <v>921</v>
      </c>
      <c r="G377" s="242">
        <v>2.4549707602339182E-2</v>
      </c>
      <c r="H377" s="245">
        <v>66.369444360288782</v>
      </c>
    </row>
    <row r="378" spans="1:8">
      <c r="A378" s="86" t="str">
        <v>P603T</v>
      </c>
      <c r="B378" s="239">
        <v>377</v>
      </c>
      <c r="C378" s="86" t="s">
        <v>914</v>
      </c>
      <c r="D378" s="241">
        <f>COUNTIF($C$1:$C378,C378)</f>
        <v>5</v>
      </c>
      <c r="E378" s="241" t="str">
        <f t="shared" si="25"/>
        <v>Expenditure per adult per week5</v>
      </c>
      <c r="F378" s="86" t="s">
        <v>923</v>
      </c>
      <c r="G378" s="242">
        <v>0.28764327485380115</v>
      </c>
      <c r="H378" s="245">
        <v>118.59137327861431</v>
      </c>
    </row>
    <row r="379" spans="1:8">
      <c r="A379" s="86" t="str">
        <v>P604T</v>
      </c>
      <c r="B379" s="239">
        <v>378</v>
      </c>
      <c r="C379" s="86" t="s">
        <v>914</v>
      </c>
      <c r="D379" s="241">
        <f>COUNTIF($C$1:$C379,C379)</f>
        <v>6</v>
      </c>
      <c r="E379" s="241" t="str">
        <f t="shared" si="25"/>
        <v>Expenditure per adult per week6</v>
      </c>
      <c r="F379" s="86" t="s">
        <v>925</v>
      </c>
      <c r="G379" s="242">
        <v>0.72977192982456152</v>
      </c>
      <c r="H379" s="245">
        <v>103.96871929604197</v>
      </c>
    </row>
    <row r="380" spans="1:8">
      <c r="A380" s="86" t="str">
        <v>P605T</v>
      </c>
      <c r="B380" s="239">
        <v>379</v>
      </c>
      <c r="C380" s="86" t="s">
        <v>914</v>
      </c>
      <c r="D380" s="241">
        <f>COUNTIF($C$1:$C380,C380)</f>
        <v>7</v>
      </c>
      <c r="E380" s="241" t="str">
        <f t="shared" si="25"/>
        <v>Expenditure per adult per week7</v>
      </c>
      <c r="F380" s="86" t="s">
        <v>927</v>
      </c>
      <c r="G380" s="242">
        <v>0.54278362573099415</v>
      </c>
      <c r="H380" s="245">
        <v>135.66622737357625</v>
      </c>
    </row>
    <row r="381" spans="1:8">
      <c r="A381" s="86" t="str">
        <v>C61111</v>
      </c>
      <c r="B381" s="239">
        <v>380</v>
      </c>
      <c r="C381" s="86" t="s">
        <v>914</v>
      </c>
      <c r="D381" s="241">
        <f>COUNTIF($C$1:$C381,C381)</f>
        <v>8</v>
      </c>
      <c r="E381" s="241" t="str">
        <f t="shared" si="25"/>
        <v>Expenditure per adult per week8</v>
      </c>
      <c r="F381" s="86" t="s">
        <v>929</v>
      </c>
      <c r="G381" s="242">
        <v>2.4619883040935676E-3</v>
      </c>
      <c r="H381" s="245">
        <v>101.71328068244789</v>
      </c>
    </row>
    <row r="382" spans="1:8">
      <c r="A382" s="86" t="str">
        <v>C61112</v>
      </c>
      <c r="B382" s="239">
        <v>381</v>
      </c>
      <c r="C382" s="86" t="s">
        <v>914</v>
      </c>
      <c r="D382" s="241">
        <f>COUNTIF($C$1:$C382,C382)</f>
        <v>9</v>
      </c>
      <c r="E382" s="241" t="str">
        <f t="shared" si="25"/>
        <v>Expenditure per adult per week9</v>
      </c>
      <c r="F382" s="86" t="s">
        <v>931</v>
      </c>
      <c r="G382" s="242">
        <v>1.9719298245614036E-2</v>
      </c>
      <c r="H382" s="245">
        <v>125.73251132023309</v>
      </c>
    </row>
    <row r="383" spans="1:8">
      <c r="A383" s="86" t="str">
        <v>C61211</v>
      </c>
      <c r="B383" s="239">
        <v>382</v>
      </c>
      <c r="C383" s="86" t="s">
        <v>914</v>
      </c>
      <c r="D383" s="241">
        <f>COUNTIF($C$1:$C383,C383)</f>
        <v>10</v>
      </c>
      <c r="E383" s="241" t="str">
        <f t="shared" si="25"/>
        <v>Expenditure per adult per week10</v>
      </c>
      <c r="F383" s="86" t="s">
        <v>933</v>
      </c>
      <c r="G383" s="242">
        <v>2.0058479532163746E-3</v>
      </c>
      <c r="H383" s="245">
        <v>107.26711945473765</v>
      </c>
    </row>
    <row r="384" spans="1:8">
      <c r="A384" s="86" t="str">
        <v>C61311</v>
      </c>
      <c r="B384" s="239">
        <v>383</v>
      </c>
      <c r="C384" s="86" t="s">
        <v>914</v>
      </c>
      <c r="D384" s="241">
        <f>COUNTIF($C$1:$C384,C384)</f>
        <v>11</v>
      </c>
      <c r="E384" s="241" t="str">
        <f t="shared" si="25"/>
        <v>Expenditure per adult per week11</v>
      </c>
      <c r="F384" s="86" t="s">
        <v>935</v>
      </c>
      <c r="G384" s="242">
        <v>2.4187134502923976E-2</v>
      </c>
      <c r="H384" s="245">
        <v>137.31399727963139</v>
      </c>
    </row>
    <row r="385" spans="1:8">
      <c r="A385" s="86" t="str">
        <v>C61312</v>
      </c>
      <c r="B385" s="239">
        <v>384</v>
      </c>
      <c r="C385" s="86" t="s">
        <v>914</v>
      </c>
      <c r="D385" s="241">
        <f>COUNTIF($C$1:$C385,C385)</f>
        <v>12</v>
      </c>
      <c r="E385" s="241" t="str">
        <f t="shared" si="25"/>
        <v>Expenditure per adult per week12</v>
      </c>
      <c r="F385" s="86" t="s">
        <v>937</v>
      </c>
      <c r="G385" s="242">
        <v>3.391812865497076E-4</v>
      </c>
      <c r="H385" s="245">
        <v>150.66785591804387</v>
      </c>
    </row>
    <row r="386" spans="1:8">
      <c r="A386" s="86" t="str">
        <v>C61313</v>
      </c>
      <c r="B386" s="239">
        <v>385</v>
      </c>
      <c r="C386" s="86" t="s">
        <v>914</v>
      </c>
      <c r="D386" s="241">
        <f>COUNTIF($C$1:$C386,C386)</f>
        <v>13</v>
      </c>
      <c r="E386" s="241" t="str">
        <f t="shared" si="25"/>
        <v>Expenditure per adult per week13</v>
      </c>
      <c r="F386" s="86" t="s">
        <v>939</v>
      </c>
      <c r="G386" s="242">
        <v>6.1169590643274869E-3</v>
      </c>
      <c r="H386" s="245">
        <v>140.26099792116329</v>
      </c>
    </row>
    <row r="387" spans="1:8">
      <c r="A387" s="86" t="str">
        <v>C62112</v>
      </c>
      <c r="B387" s="239">
        <v>386</v>
      </c>
      <c r="C387" s="86" t="s">
        <v>914</v>
      </c>
      <c r="D387" s="241">
        <f>COUNTIF($C$1:$C387,C387)</f>
        <v>14</v>
      </c>
      <c r="E387" s="241" t="str">
        <f t="shared" ref="E387:E450" si="26">C387&amp;D387</f>
        <v>Expenditure per adult per week14</v>
      </c>
      <c r="F387" s="86" t="s">
        <v>941</v>
      </c>
      <c r="G387" s="242">
        <v>3.9766081871345027E-3</v>
      </c>
      <c r="H387" s="245">
        <v>169.55917336061052</v>
      </c>
    </row>
    <row r="388" spans="1:8">
      <c r="A388" s="86" t="str">
        <v>C62113</v>
      </c>
      <c r="B388" s="239">
        <v>387</v>
      </c>
      <c r="C388" s="86" t="s">
        <v>914</v>
      </c>
      <c r="D388" s="241">
        <f>COUNTIF($C$1:$C388,C388)</f>
        <v>15</v>
      </c>
      <c r="E388" s="241" t="str">
        <f t="shared" si="26"/>
        <v>Expenditure per adult per week15</v>
      </c>
      <c r="F388" s="86" t="s">
        <v>943</v>
      </c>
      <c r="G388" s="242">
        <v>3.3333333333333332E-4</v>
      </c>
      <c r="H388" s="245">
        <v>198.47686459562198</v>
      </c>
    </row>
    <row r="389" spans="1:8">
      <c r="A389" s="86" t="str">
        <v>C62114</v>
      </c>
      <c r="B389" s="239">
        <v>388</v>
      </c>
      <c r="C389" s="86" t="s">
        <v>914</v>
      </c>
      <c r="D389" s="241">
        <f>COUNTIF($C$1:$C389,C389)</f>
        <v>16</v>
      </c>
      <c r="E389" s="241" t="str">
        <f t="shared" si="26"/>
        <v>Expenditure per adult per week16</v>
      </c>
      <c r="F389" s="86" t="s">
        <v>945</v>
      </c>
      <c r="G389" s="242">
        <v>2.2807017543859651E-3</v>
      </c>
      <c r="H389" s="245">
        <v>168.13668411895989</v>
      </c>
    </row>
    <row r="390" spans="1:8">
      <c r="A390" s="86" t="str">
        <v>C62211</v>
      </c>
      <c r="B390" s="239">
        <v>389</v>
      </c>
      <c r="C390" s="86" t="s">
        <v>914</v>
      </c>
      <c r="D390" s="241">
        <f>COUNTIF($C$1:$C390,C390)</f>
        <v>17</v>
      </c>
      <c r="E390" s="241" t="str">
        <f t="shared" si="26"/>
        <v>Expenditure per adult per week17</v>
      </c>
      <c r="F390" s="86" t="s">
        <v>947</v>
      </c>
      <c r="G390" s="242">
        <v>1.5321637426900585E-2</v>
      </c>
      <c r="H390" s="245">
        <v>146.69011814429882</v>
      </c>
    </row>
    <row r="391" spans="1:8">
      <c r="A391" s="86" t="str">
        <v>C62212</v>
      </c>
      <c r="B391" s="239">
        <v>390</v>
      </c>
      <c r="C391" s="86" t="s">
        <v>914</v>
      </c>
      <c r="D391" s="241">
        <f>COUNTIF($C$1:$C391,C391)</f>
        <v>18</v>
      </c>
      <c r="E391" s="241" t="str">
        <f t="shared" si="26"/>
        <v>Expenditure per adult per week18</v>
      </c>
      <c r="F391" s="86" t="s">
        <v>949</v>
      </c>
      <c r="G391" s="242">
        <v>2.4596491228070179E-2</v>
      </c>
      <c r="H391" s="245">
        <v>175.83761714226301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1.1672514619883041E-2</v>
      </c>
      <c r="H393" s="245">
        <v>158.24570021850428</v>
      </c>
    </row>
    <row r="394" spans="1:8">
      <c r="A394" s="86" t="str">
        <v>C63111</v>
      </c>
      <c r="B394" s="239">
        <v>393</v>
      </c>
      <c r="C394" s="86" t="s">
        <v>914</v>
      </c>
      <c r="D394" s="241">
        <f>COUNTIF($C$1:$C394,C394)</f>
        <v>21</v>
      </c>
      <c r="E394" s="241" t="str">
        <f t="shared" si="26"/>
        <v>Expenditure per adult per week21</v>
      </c>
      <c r="F394" s="86" t="s">
        <v>955</v>
      </c>
      <c r="G394" s="242">
        <v>1.0058479532163741E-3</v>
      </c>
      <c r="H394" s="245">
        <v>132.79810039421469</v>
      </c>
    </row>
    <row r="395" spans="1:8">
      <c r="A395" s="86" t="str">
        <v>P607T</v>
      </c>
      <c r="B395" s="239">
        <v>394</v>
      </c>
      <c r="C395" s="86" t="s">
        <v>914</v>
      </c>
      <c r="D395" s="241">
        <f>COUNTIF($C$1:$C395,C395)</f>
        <v>22</v>
      </c>
      <c r="E395" s="241" t="str">
        <f t="shared" si="26"/>
        <v>Expenditure per adult per week22</v>
      </c>
      <c r="F395" s="86" t="s">
        <v>957</v>
      </c>
      <c r="G395" s="242">
        <v>1.0853450292397659</v>
      </c>
      <c r="H395" s="245">
        <v>132.68574664626678</v>
      </c>
    </row>
    <row r="396" spans="1:8">
      <c r="A396" s="86" t="str">
        <v>P608T</v>
      </c>
      <c r="B396" s="239">
        <v>395</v>
      </c>
      <c r="C396" s="86" t="s">
        <v>914</v>
      </c>
      <c r="D396" s="241">
        <f>COUNTIF($C$1:$C396,C396)</f>
        <v>23</v>
      </c>
      <c r="E396" s="241" t="str">
        <f t="shared" si="26"/>
        <v>Expenditure per adult per week23</v>
      </c>
      <c r="F396" s="86" t="s">
        <v>959</v>
      </c>
      <c r="G396" s="242">
        <v>0.17633333333333331</v>
      </c>
      <c r="H396" s="245">
        <v>106.04895008190844</v>
      </c>
    </row>
    <row r="397" spans="1:8">
      <c r="A397" s="86" t="str">
        <v>P609T</v>
      </c>
      <c r="B397" s="239">
        <v>396</v>
      </c>
      <c r="C397" s="86" t="s">
        <v>914</v>
      </c>
      <c r="D397" s="241">
        <f>COUNTIF($C$1:$C397,C397)</f>
        <v>24</v>
      </c>
      <c r="E397" s="241" t="str">
        <f t="shared" si="26"/>
        <v>Expenditure per adult per week24</v>
      </c>
      <c r="F397" s="86" t="s">
        <v>961</v>
      </c>
      <c r="G397" s="242">
        <v>1.0357251461988304</v>
      </c>
      <c r="H397" s="245">
        <v>134.77556075658984</v>
      </c>
    </row>
    <row r="398" spans="1:8">
      <c r="A398" s="86" t="str">
        <v>P610T</v>
      </c>
      <c r="B398" s="239">
        <v>397</v>
      </c>
      <c r="C398" s="86" t="s">
        <v>914</v>
      </c>
      <c r="D398" s="241">
        <f>COUNTIF($C$1:$C398,C398)</f>
        <v>25</v>
      </c>
      <c r="E398" s="241" t="str">
        <f t="shared" si="26"/>
        <v>Expenditure per adult per week25</v>
      </c>
      <c r="F398" s="86" t="s">
        <v>963</v>
      </c>
      <c r="G398" s="242">
        <v>0.13649707602339181</v>
      </c>
      <c r="H398" s="245">
        <v>178.818904183169</v>
      </c>
    </row>
    <row r="399" spans="1:8">
      <c r="A399" s="86" t="str">
        <v>P611T</v>
      </c>
      <c r="B399" s="239">
        <v>398</v>
      </c>
      <c r="C399" s="86" t="s">
        <v>914</v>
      </c>
      <c r="D399" s="241">
        <f>COUNTIF($C$1:$C399,C399)</f>
        <v>26</v>
      </c>
      <c r="E399" s="241" t="str">
        <f t="shared" si="26"/>
        <v>Expenditure per adult per week26</v>
      </c>
      <c r="F399" s="86" t="s">
        <v>965</v>
      </c>
      <c r="G399" s="242">
        <v>0.59928070175438597</v>
      </c>
      <c r="H399" s="245">
        <v>126.873704616532</v>
      </c>
    </row>
    <row r="400" spans="1:8">
      <c r="A400" s="86" t="str">
        <v>P612T</v>
      </c>
      <c r="B400" s="239">
        <v>399</v>
      </c>
      <c r="C400" s="86" t="s">
        <v>914</v>
      </c>
      <c r="D400" s="241">
        <f>COUNTIF($C$1:$C400,C400)</f>
        <v>27</v>
      </c>
      <c r="E400" s="241" t="str">
        <f t="shared" si="26"/>
        <v>Expenditure per adult per week27</v>
      </c>
      <c r="F400" s="86" t="s">
        <v>967</v>
      </c>
      <c r="G400" s="242">
        <v>0.56623976608187132</v>
      </c>
      <c r="H400" s="245">
        <v>129.36000116082232</v>
      </c>
    </row>
    <row r="401" spans="1:8">
      <c r="A401" s="86" t="str">
        <v>WEBSPEND</v>
      </c>
      <c r="B401" s="239">
        <v>400</v>
      </c>
      <c r="C401" s="86" t="s">
        <v>914</v>
      </c>
      <c r="D401" s="241">
        <f>COUNTIF($C$1:$C401,C401)</f>
        <v>28</v>
      </c>
      <c r="E401" s="241" t="str">
        <f t="shared" si="26"/>
        <v>Expenditure per adult per week28</v>
      </c>
      <c r="F401" s="86" t="s">
        <v>969</v>
      </c>
      <c r="G401" s="242">
        <v>0.2541461988304094</v>
      </c>
      <c r="H401" s="245">
        <v>135.65066724456776</v>
      </c>
    </row>
    <row r="402" spans="1:8">
      <c r="A402" s="86" t="str">
        <v>onlineuse12</v>
      </c>
      <c r="B402" s="239">
        <v>401</v>
      </c>
      <c r="C402" s="86" t="s">
        <v>972</v>
      </c>
      <c r="D402" s="241">
        <f>COUNTIF($C$1:$C402,C402)</f>
        <v>1</v>
      </c>
      <c r="E402" s="241" t="str">
        <f t="shared" si="26"/>
        <v>Internet Access: Overall1</v>
      </c>
      <c r="F402" s="86" t="s">
        <v>973</v>
      </c>
      <c r="G402" s="242">
        <v>0.92507602339181294</v>
      </c>
      <c r="H402" s="245">
        <v>103.00956482558563</v>
      </c>
    </row>
    <row r="403" spans="1:8">
      <c r="A403" s="86" t="str">
        <v>onlineuse5</v>
      </c>
      <c r="B403" s="239">
        <v>402</v>
      </c>
      <c r="C403" s="86" t="s">
        <v>972</v>
      </c>
      <c r="D403" s="241">
        <f>COUNTIF($C$1:$C403,C403)</f>
        <v>2</v>
      </c>
      <c r="E403" s="241" t="str">
        <f t="shared" si="26"/>
        <v>Internet Access: Overall2</v>
      </c>
      <c r="F403" s="86" t="s">
        <v>975</v>
      </c>
      <c r="G403" s="242">
        <v>6.319883040935674E-2</v>
      </c>
      <c r="H403" s="245">
        <v>72.087071380196193</v>
      </c>
    </row>
    <row r="404" spans="1:8">
      <c r="A404" s="86" t="str">
        <v>netfreq1</v>
      </c>
      <c r="B404" s="239">
        <v>403</v>
      </c>
      <c r="C404" s="86" t="s">
        <v>978</v>
      </c>
      <c r="D404" s="241">
        <f>COUNTIF($C$1:$C404,C404)</f>
        <v>1</v>
      </c>
      <c r="E404" s="241" t="str">
        <f t="shared" si="26"/>
        <v>Internet Access: Frequency1</v>
      </c>
      <c r="F404" s="86" t="s">
        <v>979</v>
      </c>
      <c r="G404" s="242">
        <v>2.3017543859649124E-2</v>
      </c>
      <c r="H404" s="245">
        <v>96.264839962534211</v>
      </c>
    </row>
    <row r="405" spans="1:8">
      <c r="A405" s="86" t="str">
        <v>netfreq2t10</v>
      </c>
      <c r="B405" s="239">
        <v>404</v>
      </c>
      <c r="C405" s="86" t="s">
        <v>978</v>
      </c>
      <c r="D405" s="241">
        <f>COUNTIF($C$1:$C405,C405)</f>
        <v>2</v>
      </c>
      <c r="E405" s="241" t="str">
        <f t="shared" si="26"/>
        <v>Internet Access: Frequency2</v>
      </c>
      <c r="F405" s="86" t="s">
        <v>981</v>
      </c>
      <c r="G405" s="242">
        <v>0.41131578947368425</v>
      </c>
      <c r="H405" s="245">
        <v>97.963256104391306</v>
      </c>
    </row>
    <row r="406" spans="1:8">
      <c r="A406" s="86" t="str">
        <v>netfreq10p</v>
      </c>
      <c r="B406" s="239">
        <v>405</v>
      </c>
      <c r="C406" s="86" t="s">
        <v>978</v>
      </c>
      <c r="D406" s="241">
        <f>COUNTIF($C$1:$C406,C406)</f>
        <v>3</v>
      </c>
      <c r="E406" s="241" t="str">
        <f t="shared" si="26"/>
        <v>Internet Access: Frequency3</v>
      </c>
      <c r="F406" s="86" t="s">
        <v>983</v>
      </c>
      <c r="G406" s="242">
        <v>0.49107602339181278</v>
      </c>
      <c r="H406" s="245">
        <v>108.13470768321882</v>
      </c>
    </row>
    <row r="407" spans="1:8">
      <c r="A407" s="86" t="str">
        <v>ONHOURS0</v>
      </c>
      <c r="B407" s="239">
        <v>406</v>
      </c>
      <c r="C407" s="86" t="s">
        <v>985</v>
      </c>
      <c r="D407" s="241">
        <f>COUNTIF($C$1:$C407,C407)</f>
        <v>1</v>
      </c>
      <c r="E407" s="241" t="str">
        <f t="shared" si="26"/>
        <v>Internet Access: Usage in Last Week1</v>
      </c>
      <c r="F407" s="86" t="s">
        <v>986</v>
      </c>
      <c r="G407" s="242">
        <v>8.3134502923976603E-2</v>
      </c>
      <c r="H407" s="245">
        <v>73.806369807210146</v>
      </c>
    </row>
    <row r="408" spans="1:8">
      <c r="A408" s="86" t="str">
        <v>ONHOURS1</v>
      </c>
      <c r="B408" s="239">
        <v>407</v>
      </c>
      <c r="C408" s="86" t="s">
        <v>985</v>
      </c>
      <c r="D408" s="241">
        <f>COUNTIF($C$1:$C408,C408)</f>
        <v>2</v>
      </c>
      <c r="E408" s="241" t="str">
        <f t="shared" si="26"/>
        <v>Internet Access: Usage in Last Week2</v>
      </c>
      <c r="F408" s="86" t="s">
        <v>988</v>
      </c>
      <c r="G408" s="242">
        <v>9.1532163742690062E-2</v>
      </c>
      <c r="H408" s="245">
        <v>99.98438995386411</v>
      </c>
    </row>
    <row r="409" spans="1:8">
      <c r="A409" s="86" t="str">
        <v>ONHOURS2</v>
      </c>
      <c r="B409" s="239">
        <v>408</v>
      </c>
      <c r="C409" s="86" t="s">
        <v>985</v>
      </c>
      <c r="D409" s="241">
        <f>COUNTIF($C$1:$C409,C409)</f>
        <v>3</v>
      </c>
      <c r="E409" s="241" t="str">
        <f t="shared" si="26"/>
        <v>Internet Access: Usage in Last Week3</v>
      </c>
      <c r="F409" s="86" t="s">
        <v>990</v>
      </c>
      <c r="G409" s="242">
        <v>0.23731578947368423</v>
      </c>
      <c r="H409" s="245">
        <v>96.347471860022594</v>
      </c>
    </row>
    <row r="410" spans="1:8">
      <c r="A410" s="86" t="str">
        <v>ONHOURS3</v>
      </c>
      <c r="B410" s="239">
        <v>409</v>
      </c>
      <c r="C410" s="86" t="s">
        <v>985</v>
      </c>
      <c r="D410" s="241">
        <f>COUNTIF($C$1:$C410,C410)</f>
        <v>4</v>
      </c>
      <c r="E410" s="241" t="str">
        <f t="shared" si="26"/>
        <v>Internet Access: Usage in Last Week4</v>
      </c>
      <c r="F410" s="86" t="s">
        <v>992</v>
      </c>
      <c r="G410" s="242">
        <v>0.27618128654970758</v>
      </c>
      <c r="H410" s="245">
        <v>105.99636521748734</v>
      </c>
    </row>
    <row r="411" spans="1:8">
      <c r="A411" s="86" t="str">
        <v>ONHOURS4</v>
      </c>
      <c r="B411" s="239">
        <v>410</v>
      </c>
      <c r="C411" s="86" t="s">
        <v>985</v>
      </c>
      <c r="D411" s="241">
        <f>COUNTIF($C$1:$C411,C411)</f>
        <v>5</v>
      </c>
      <c r="E411" s="241" t="str">
        <f t="shared" si="26"/>
        <v>Internet Access: Usage in Last Week5</v>
      </c>
      <c r="F411" s="86" t="s">
        <v>994</v>
      </c>
      <c r="G411" s="242">
        <v>0.31128070175438594</v>
      </c>
      <c r="H411" s="245">
        <v>107.8811359006456</v>
      </c>
    </row>
    <row r="412" spans="1:8">
      <c r="A412" s="86" t="str">
        <v>TECH18</v>
      </c>
      <c r="B412" s="239">
        <v>411</v>
      </c>
      <c r="C412" s="86" t="s">
        <v>996</v>
      </c>
      <c r="D412" s="241">
        <f>COUNTIF($C$1:$C412,C412)</f>
        <v>1</v>
      </c>
      <c r="E412" s="241" t="str">
        <f t="shared" si="26"/>
        <v>Technology at Home1</v>
      </c>
      <c r="F412" s="86" t="s">
        <v>997</v>
      </c>
      <c r="G412" s="242">
        <v>8.5701754385964918E-2</v>
      </c>
      <c r="H412" s="245">
        <v>109.89800453245869</v>
      </c>
    </row>
    <row r="413" spans="1:8">
      <c r="A413" s="86" t="str">
        <v>TECH19</v>
      </c>
      <c r="B413" s="239">
        <v>412</v>
      </c>
      <c r="C413" s="86" t="s">
        <v>996</v>
      </c>
      <c r="D413" s="241">
        <f>COUNTIF($C$1:$C413,C413)</f>
        <v>2</v>
      </c>
      <c r="E413" s="241" t="str">
        <f t="shared" si="26"/>
        <v>Technology at Home2</v>
      </c>
      <c r="F413" s="86" t="s">
        <v>999</v>
      </c>
      <c r="G413" s="242">
        <v>0.21746198830409358</v>
      </c>
      <c r="H413" s="245">
        <v>96.056935049691745</v>
      </c>
    </row>
    <row r="414" spans="1:8">
      <c r="A414" s="86" t="str">
        <v>mobhas</v>
      </c>
      <c r="B414" s="239">
        <v>413</v>
      </c>
      <c r="C414" s="86" t="s">
        <v>1002</v>
      </c>
      <c r="D414" s="241">
        <f>COUNTIF($C$1:$C414,C414)</f>
        <v>1</v>
      </c>
      <c r="E414" s="241" t="str">
        <f t="shared" si="26"/>
        <v>Mobile phone1</v>
      </c>
      <c r="F414" s="86" t="s">
        <v>1003</v>
      </c>
      <c r="G414" s="242">
        <v>0.89915789473684216</v>
      </c>
      <c r="H414" s="245">
        <v>101.12400025561121</v>
      </c>
    </row>
    <row r="415" spans="1:8">
      <c r="A415" s="86" t="str">
        <v>mob_smart</v>
      </c>
      <c r="B415" s="239">
        <v>414</v>
      </c>
      <c r="C415" s="86" t="s">
        <v>1002</v>
      </c>
      <c r="D415" s="241">
        <f>COUNTIF($C$1:$C415,C415)</f>
        <v>2</v>
      </c>
      <c r="E415" s="241" t="str">
        <f t="shared" si="26"/>
        <v>Mobile phone2</v>
      </c>
      <c r="F415" s="86" t="s">
        <v>1005</v>
      </c>
      <c r="G415" s="242">
        <v>0.757140350877193</v>
      </c>
      <c r="H415" s="245">
        <v>102.2852236894536</v>
      </c>
    </row>
    <row r="416" spans="1:8">
      <c r="A416" s="86" t="str">
        <v>ips_iphone</v>
      </c>
      <c r="B416" s="239">
        <v>415</v>
      </c>
      <c r="C416" s="86" t="s">
        <v>1002</v>
      </c>
      <c r="D416" s="241">
        <f>COUNTIF($C$1:$C416,C416)</f>
        <v>3</v>
      </c>
      <c r="E416" s="241" t="str">
        <f t="shared" si="26"/>
        <v>Mobile phone3</v>
      </c>
      <c r="F416" s="86" t="s">
        <v>1007</v>
      </c>
      <c r="G416" s="242">
        <v>0.34769590643274856</v>
      </c>
      <c r="H416" s="245">
        <v>110.40913436427861</v>
      </c>
    </row>
    <row r="417" spans="1:8">
      <c r="A417" s="86" t="str">
        <v>TECH29</v>
      </c>
      <c r="B417" s="239">
        <v>416</v>
      </c>
      <c r="C417" s="86" t="s">
        <v>1009</v>
      </c>
      <c r="D417" s="241">
        <f>COUNTIF($C$1:$C417,C417)</f>
        <v>1</v>
      </c>
      <c r="E417" s="241" t="str">
        <f t="shared" si="26"/>
        <v>Tablet Devices1</v>
      </c>
      <c r="F417" s="86" t="s">
        <v>1010</v>
      </c>
      <c r="G417" s="242">
        <v>0.5159999999999999</v>
      </c>
      <c r="H417" s="245">
        <v>109.01236069936063</v>
      </c>
    </row>
    <row r="418" spans="1:8">
      <c r="A418" s="86" t="str">
        <v>socmed_lessthanmonthly</v>
      </c>
      <c r="B418" s="239">
        <v>417</v>
      </c>
      <c r="C418" s="86" t="s">
        <v>1012</v>
      </c>
      <c r="D418" s="241">
        <f>COUNTIF($C$1:$C418,C418)</f>
        <v>1</v>
      </c>
      <c r="E418" s="241" t="str">
        <f t="shared" si="26"/>
        <v>Overall Social Media Activity1</v>
      </c>
      <c r="F418" s="86" t="s">
        <v>1013</v>
      </c>
      <c r="G418" s="242">
        <v>3.6666666666666674E-2</v>
      </c>
      <c r="H418" s="245">
        <v>101.00562450883564</v>
      </c>
    </row>
    <row r="419" spans="1:8">
      <c r="A419" s="86" t="str">
        <v>socmed_lessthanweekly</v>
      </c>
      <c r="B419" s="239">
        <v>418</v>
      </c>
      <c r="C419" s="86" t="s">
        <v>1012</v>
      </c>
      <c r="D419" s="241">
        <f>COUNTIF($C$1:$C419,C419)</f>
        <v>2</v>
      </c>
      <c r="E419" s="241" t="str">
        <f t="shared" si="26"/>
        <v>Overall Social Media Activity2</v>
      </c>
      <c r="F419" s="86" t="s">
        <v>1015</v>
      </c>
      <c r="G419" s="242">
        <v>5.2134502923976603E-2</v>
      </c>
      <c r="H419" s="245">
        <v>102.28419873071137</v>
      </c>
    </row>
    <row r="420" spans="1:8">
      <c r="A420" s="86" t="str">
        <v>socmed_weekly</v>
      </c>
      <c r="B420" s="239">
        <v>419</v>
      </c>
      <c r="C420" s="86" t="s">
        <v>1012</v>
      </c>
      <c r="D420" s="241">
        <f>COUNTIF($C$1:$C420,C420)</f>
        <v>3</v>
      </c>
      <c r="E420" s="241" t="str">
        <f t="shared" si="26"/>
        <v>Overall Social Media Activity3</v>
      </c>
      <c r="F420" s="86" t="s">
        <v>1017</v>
      </c>
      <c r="G420" s="242">
        <v>0.16559649122807019</v>
      </c>
      <c r="H420" s="245">
        <v>106.55828864779728</v>
      </c>
    </row>
    <row r="421" spans="1:8">
      <c r="A421" s="86" t="str">
        <v>socmed_daily</v>
      </c>
      <c r="B421" s="239">
        <v>420</v>
      </c>
      <c r="C421" s="86" t="s">
        <v>1012</v>
      </c>
      <c r="D421" s="241">
        <f>COUNTIF($C$1:$C421,C421)</f>
        <v>4</v>
      </c>
      <c r="E421" s="241" t="str">
        <f t="shared" si="26"/>
        <v>Overall Social Media Activity4</v>
      </c>
      <c r="F421" s="86" t="s">
        <v>1019</v>
      </c>
      <c r="G421" s="242">
        <v>0.49797660818713446</v>
      </c>
      <c r="H421" s="245">
        <v>99.201721064327359</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0.23378947368421049</v>
      </c>
      <c r="H422" s="245">
        <v>98.541786321806327</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0.11508187134502926</v>
      </c>
      <c r="H423" s="245">
        <v>93.497716760113448</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0.27795321637426901</v>
      </c>
      <c r="H424" s="245">
        <v>103.36988781882685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0.13122222222222221</v>
      </c>
      <c r="H425" s="245">
        <v>99.314030169996755</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0.17243274853801169</v>
      </c>
      <c r="H426" s="245">
        <v>100.64331784356358</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0.19480116959064328</v>
      </c>
      <c r="H427" s="245">
        <v>101.27851212266543</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0.46593567251461987</v>
      </c>
      <c r="H428" s="245">
        <v>100.68192354163965</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0.23867836257309941</v>
      </c>
      <c r="H429" s="245">
        <v>103.41900447910997</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0.22229239766081871</v>
      </c>
      <c r="H430" s="245">
        <v>101.85254276330508</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0.69835087719298239</v>
      </c>
      <c r="H431" s="245">
        <v>101.44952196200407</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0.31981286549707605</v>
      </c>
      <c r="H432" s="245">
        <v>100.1001726107415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0.22411111111111112</v>
      </c>
      <c r="H433" s="245">
        <v>101.41603749378928</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5.635087719298245E-2</v>
      </c>
      <c r="H434" s="245">
        <v>97.983755412561408</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5.4087719298245608E-2</v>
      </c>
      <c r="H435" s="245">
        <v>98.241992213934736</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0.82923391812865488</v>
      </c>
      <c r="H436" s="245">
        <v>104.22030331516825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0.61900584795321645</v>
      </c>
      <c r="H437" s="245">
        <v>99.68493386811258</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0.43766081871345031</v>
      </c>
      <c r="H438" s="245">
        <v>96.600357199706323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5.2345029239766083E-2</v>
      </c>
      <c r="H439" s="245">
        <v>98.32528555997672</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0.36611111111111111</v>
      </c>
      <c r="H440" s="245">
        <v>100.0828494075551</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0.16111111111111109</v>
      </c>
      <c r="H441" s="245">
        <v>107.9188610930952</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0.15476608187134502</v>
      </c>
      <c r="H442" s="245">
        <v>100.10686576312753</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0.10401169590643276</v>
      </c>
      <c r="H443" s="245">
        <v>96.239817999374608</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0.1072280701754386</v>
      </c>
      <c r="H444" s="245">
        <v>101.27559251027066</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0.19423976608187135</v>
      </c>
      <c r="H445" s="245">
        <v>99.186971547016626</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0.14442690058479535</v>
      </c>
      <c r="H446" s="245">
        <v>100.47399625735535</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6.77719298245614E-2</v>
      </c>
      <c r="H447" s="245">
        <v>99.84516215891486</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6.5497076023391804E-2</v>
      </c>
      <c r="H448" s="245">
        <v>104.47002107016061</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0.30722222222222223</v>
      </c>
      <c r="H449" s="245">
        <v>103.11490905870137</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5.335087719298244E-2</v>
      </c>
      <c r="H450" s="245">
        <v>99.45388609773785</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0.58017543859649123</v>
      </c>
      <c r="H451" s="245">
        <v>106.38305381387329</v>
      </c>
    </row>
    <row r="452" spans="1:8">
      <c r="A452" s="86" t="str">
        <v>vod_subscribe</v>
      </c>
      <c r="B452" s="239">
        <v>451</v>
      </c>
      <c r="C452" s="86" t="s">
        <v>1082</v>
      </c>
      <c r="D452" s="241">
        <f>COUNTIF($C$1:$C452,C452)</f>
        <v>1</v>
      </c>
      <c r="E452" s="241" t="str">
        <f t="shared" si="27"/>
        <v>TV Subscription services1</v>
      </c>
      <c r="F452" s="86" t="s">
        <v>1083</v>
      </c>
      <c r="G452" s="242">
        <v>0.5790175438596491</v>
      </c>
      <c r="H452" s="245">
        <v>102.13332318155746</v>
      </c>
    </row>
    <row r="453" spans="1:8">
      <c r="A453" s="86" t="str">
        <v>vod_netflix</v>
      </c>
      <c r="B453" s="239">
        <v>452</v>
      </c>
      <c r="C453" s="86" t="s">
        <v>1082</v>
      </c>
      <c r="D453" s="241">
        <f>COUNTIF($C$1:$C453,C453)</f>
        <v>2</v>
      </c>
      <c r="E453" s="241" t="str">
        <f t="shared" si="27"/>
        <v>TV Subscription services2</v>
      </c>
      <c r="F453" s="86" t="s">
        <v>1085</v>
      </c>
      <c r="G453" s="242">
        <v>0.42456725146198832</v>
      </c>
      <c r="H453" s="245">
        <v>101.28109551735771</v>
      </c>
    </row>
    <row r="454" spans="1:8">
      <c r="A454" s="86" t="str">
        <v>vod_amzprime</v>
      </c>
      <c r="B454" s="239">
        <v>453</v>
      </c>
      <c r="C454" s="86" t="s">
        <v>1082</v>
      </c>
      <c r="D454" s="241">
        <f>COUNTIF($C$1:$C454,C454)</f>
        <v>3</v>
      </c>
      <c r="E454" s="241" t="str">
        <f t="shared" si="27"/>
        <v>TV Subscription services3</v>
      </c>
      <c r="F454" s="86" t="s">
        <v>1087</v>
      </c>
      <c r="G454" s="242">
        <v>0.25704678362573097</v>
      </c>
      <c r="H454" s="245">
        <v>102.99352042684482</v>
      </c>
    </row>
    <row r="455" spans="1:8">
      <c r="A455" s="86" t="str">
        <v>vod_skyplayer</v>
      </c>
      <c r="B455" s="239">
        <v>454</v>
      </c>
      <c r="C455" s="86" t="s">
        <v>1082</v>
      </c>
      <c r="D455" s="241">
        <f>COUNTIF($C$1:$C455,C455)</f>
        <v>4</v>
      </c>
      <c r="E455" s="241" t="str">
        <f t="shared" si="27"/>
        <v>TV Subscription services4</v>
      </c>
      <c r="F455" s="86" t="s">
        <v>1089</v>
      </c>
      <c r="G455" s="242">
        <v>0.11895321637426902</v>
      </c>
      <c r="H455" s="245">
        <v>103.40172480105794</v>
      </c>
    </row>
    <row r="456" spans="1:8">
      <c r="A456" s="86" t="str">
        <v>vod_skygo</v>
      </c>
      <c r="B456" s="239">
        <v>455</v>
      </c>
      <c r="C456" s="86" t="s">
        <v>1082</v>
      </c>
      <c r="D456" s="241">
        <f>COUNTIF($C$1:$C456,C456)</f>
        <v>5</v>
      </c>
      <c r="E456" s="241" t="str">
        <f t="shared" si="27"/>
        <v>TV Subscription services5</v>
      </c>
      <c r="F456" s="86" t="s">
        <v>1091</v>
      </c>
      <c r="G456" s="242">
        <v>0.10149707602339182</v>
      </c>
      <c r="H456" s="245">
        <v>102.42093288687937</v>
      </c>
    </row>
    <row r="457" spans="1:8">
      <c r="A457" s="86" t="str">
        <v>vod_nowtv</v>
      </c>
      <c r="B457" s="239">
        <v>456</v>
      </c>
      <c r="C457" s="86" t="s">
        <v>1082</v>
      </c>
      <c r="D457" s="241">
        <f>COUNTIF($C$1:$C457,C457)</f>
        <v>6</v>
      </c>
      <c r="E457" s="241" t="str">
        <f t="shared" si="27"/>
        <v>TV Subscription services6</v>
      </c>
      <c r="F457" s="86" t="s">
        <v>1093</v>
      </c>
      <c r="G457" s="242">
        <v>0.11394736842105263</v>
      </c>
      <c r="H457" s="245">
        <v>102.91912147411088</v>
      </c>
    </row>
    <row r="458" spans="1:8">
      <c r="A458" s="86" t="str">
        <v>vod_eetv</v>
      </c>
      <c r="B458" s="239">
        <v>457</v>
      </c>
      <c r="C458" s="86" t="s">
        <v>1082</v>
      </c>
      <c r="D458" s="241">
        <f>COUNTIF($C$1:$C458,C458)</f>
        <v>7</v>
      </c>
      <c r="E458" s="241" t="str">
        <f t="shared" si="27"/>
        <v>TV Subscription services7</v>
      </c>
      <c r="F458" s="86" t="s">
        <v>1095</v>
      </c>
      <c r="G458" s="242">
        <v>4.8836257309941518E-2</v>
      </c>
      <c r="H458" s="245">
        <v>100.34629968937779</v>
      </c>
    </row>
    <row r="459" spans="1:8">
      <c r="A459" s="86" t="str">
        <v>vod_appletv</v>
      </c>
      <c r="B459" s="239">
        <v>458</v>
      </c>
      <c r="C459" s="86" t="s">
        <v>1082</v>
      </c>
      <c r="D459" s="241">
        <f>COUNTIF($C$1:$C459,C459)</f>
        <v>8</v>
      </c>
      <c r="E459" s="241" t="str">
        <f t="shared" si="27"/>
        <v>TV Subscription services8</v>
      </c>
      <c r="F459" s="86" t="s">
        <v>1097</v>
      </c>
      <c r="G459" s="242">
        <v>6.0415204678362568E-2</v>
      </c>
      <c r="H459" s="245">
        <v>101.78944181277343</v>
      </c>
    </row>
    <row r="460" spans="1:8">
      <c r="A460" s="86" t="str">
        <v>vod_btsport</v>
      </c>
      <c r="B460" s="239">
        <v>459</v>
      </c>
      <c r="C460" s="86" t="s">
        <v>1082</v>
      </c>
      <c r="D460" s="241">
        <f>COUNTIF($C$1:$C460,C460)</f>
        <v>9</v>
      </c>
      <c r="E460" s="241" t="str">
        <f t="shared" si="27"/>
        <v>TV Subscription services9</v>
      </c>
      <c r="F460" s="86" t="s">
        <v>1099</v>
      </c>
      <c r="G460" s="242">
        <v>0.10515204678362575</v>
      </c>
      <c r="H460" s="245">
        <v>103.14193767518043</v>
      </c>
    </row>
    <row r="461" spans="1:8">
      <c r="A461" s="86" t="str">
        <v>vod_settop</v>
      </c>
      <c r="B461" s="239">
        <v>460</v>
      </c>
      <c r="C461" s="86" t="s">
        <v>1082</v>
      </c>
      <c r="D461" s="241">
        <f>COUNTIF($C$1:$C461,C461)</f>
        <v>10</v>
      </c>
      <c r="E461" s="241" t="str">
        <f t="shared" si="27"/>
        <v>TV Subscription services10</v>
      </c>
      <c r="F461" s="86" t="s">
        <v>1101</v>
      </c>
      <c r="G461" s="242">
        <v>0.202187134502924</v>
      </c>
      <c r="H461" s="245">
        <v>104.10107408071248</v>
      </c>
    </row>
    <row r="462" spans="1:8">
      <c r="A462" s="86" t="str">
        <v>vod_free</v>
      </c>
      <c r="B462" s="239">
        <v>461</v>
      </c>
      <c r="C462" s="86" t="s">
        <v>1103</v>
      </c>
      <c r="D462" s="241">
        <f>COUNTIF($C$1:$C462,C462)</f>
        <v>1</v>
      </c>
      <c r="E462" s="241" t="str">
        <f t="shared" si="27"/>
        <v>TV free online catchup / video services1</v>
      </c>
      <c r="F462" s="86" t="s">
        <v>1104</v>
      </c>
      <c r="G462" s="242">
        <v>0.47879532163742688</v>
      </c>
      <c r="H462" s="245">
        <v>102.60811282811039</v>
      </c>
    </row>
    <row r="463" spans="1:8">
      <c r="A463" s="86" t="str">
        <v>vod_youtube</v>
      </c>
      <c r="B463" s="239">
        <v>462</v>
      </c>
      <c r="C463" s="86" t="s">
        <v>1103</v>
      </c>
      <c r="D463" s="241">
        <f>COUNTIF($C$1:$C463,C463)</f>
        <v>2</v>
      </c>
      <c r="E463" s="241" t="str">
        <f t="shared" si="27"/>
        <v>TV free online catchup / video services2</v>
      </c>
      <c r="F463" s="86" t="s">
        <v>1106</v>
      </c>
      <c r="G463" s="242">
        <v>0.22278947368421054</v>
      </c>
      <c r="H463" s="245">
        <v>94.86219649072369</v>
      </c>
    </row>
    <row r="464" spans="1:8">
      <c r="A464" s="86" t="str">
        <v>vod_iplayer</v>
      </c>
      <c r="B464" s="239">
        <v>463</v>
      </c>
      <c r="C464" s="86" t="s">
        <v>1103</v>
      </c>
      <c r="D464" s="241">
        <f>COUNTIF($C$1:$C464,C464)</f>
        <v>3</v>
      </c>
      <c r="E464" s="241" t="str">
        <f t="shared" si="27"/>
        <v>TV free online catchup / video services3</v>
      </c>
      <c r="F464" s="86" t="s">
        <v>1108</v>
      </c>
      <c r="G464" s="242">
        <v>0.3017134502923976</v>
      </c>
      <c r="H464" s="245">
        <v>106.63980167935728</v>
      </c>
    </row>
    <row r="465" spans="1:8">
      <c r="A465" s="86" t="str">
        <v>vod_itvhub</v>
      </c>
      <c r="B465" s="239">
        <v>464</v>
      </c>
      <c r="C465" s="86" t="s">
        <v>1103</v>
      </c>
      <c r="D465" s="241">
        <f>COUNTIF($C$1:$C465,C465)</f>
        <v>4</v>
      </c>
      <c r="E465" s="241" t="str">
        <f t="shared" si="27"/>
        <v>TV free online catchup / video services4</v>
      </c>
      <c r="F465" s="86" t="s">
        <v>1110</v>
      </c>
      <c r="G465" s="242">
        <v>0.18228654970760236</v>
      </c>
      <c r="H465" s="245">
        <v>100.26906933345619</v>
      </c>
    </row>
    <row r="466" spans="1:8">
      <c r="A466" s="86" t="str">
        <v>vod_all4</v>
      </c>
      <c r="B466" s="239">
        <v>465</v>
      </c>
      <c r="C466" s="86" t="s">
        <v>1103</v>
      </c>
      <c r="D466" s="241">
        <f>COUNTIF($C$1:$C466,C466)</f>
        <v>5</v>
      </c>
      <c r="E466" s="241" t="str">
        <f t="shared" si="27"/>
        <v>TV free online catchup / video services5</v>
      </c>
      <c r="F466" s="86" t="s">
        <v>1112</v>
      </c>
      <c r="G466" s="242">
        <v>0.16153801169590645</v>
      </c>
      <c r="H466" s="245">
        <v>102.3516359932551</v>
      </c>
    </row>
    <row r="467" spans="1:8">
      <c r="A467" s="86" t="str">
        <v>vod_demand5</v>
      </c>
      <c r="B467" s="239">
        <v>466</v>
      </c>
      <c r="C467" s="86" t="s">
        <v>1103</v>
      </c>
      <c r="D467" s="241">
        <f>COUNTIF($C$1:$C467,C467)</f>
        <v>6</v>
      </c>
      <c r="E467" s="241" t="str">
        <f t="shared" si="27"/>
        <v>TV free online catchup / video services6</v>
      </c>
      <c r="F467" s="86" t="s">
        <v>1114</v>
      </c>
      <c r="G467" s="242">
        <v>7.6795321637426903E-2</v>
      </c>
      <c r="H467" s="245">
        <v>98.485301446941648</v>
      </c>
    </row>
    <row r="468" spans="1:8">
      <c r="A468" s="86" t="str">
        <v>vod_stvplayer</v>
      </c>
      <c r="B468" s="239">
        <v>467</v>
      </c>
      <c r="C468" s="86" t="s">
        <v>1103</v>
      </c>
      <c r="D468" s="241">
        <f>COUNTIF($C$1:$C468,C468)</f>
        <v>7</v>
      </c>
      <c r="E468" s="241" t="str">
        <f t="shared" si="27"/>
        <v>TV free online catchup / video services7</v>
      </c>
      <c r="F468" s="86" t="s">
        <v>1116</v>
      </c>
      <c r="G468" s="242">
        <v>5.6052631578947375E-2</v>
      </c>
      <c r="H468" s="245">
        <v>100.1865931394187</v>
      </c>
    </row>
    <row r="469" spans="1:8">
      <c r="A469" s="86" t="str">
        <v>bookholiday</v>
      </c>
      <c r="B469" s="239">
        <v>468</v>
      </c>
      <c r="C469" s="86" t="s">
        <v>1118</v>
      </c>
      <c r="D469" s="241">
        <f>COUNTIF($C$1:$C469,C469)</f>
        <v>1</v>
      </c>
      <c r="E469" s="241" t="str">
        <f t="shared" si="27"/>
        <v>Online activity (one or more times per week)1</v>
      </c>
      <c r="F469" s="86" t="s">
        <v>1119</v>
      </c>
      <c r="G469" s="242">
        <v>5.6690058479532179E-2</v>
      </c>
      <c r="H469" s="245">
        <v>92.500117456903283</v>
      </c>
    </row>
    <row r="470" spans="1:8">
      <c r="A470" s="86" t="str">
        <v>gambling</v>
      </c>
      <c r="B470" s="239">
        <v>469</v>
      </c>
      <c r="C470" s="86" t="s">
        <v>1118</v>
      </c>
      <c r="D470" s="241">
        <f>COUNTIF($C$1:$C470,C470)</f>
        <v>2</v>
      </c>
      <c r="E470" s="241" t="str">
        <f t="shared" si="27"/>
        <v>Online activity (one or more times per week)2</v>
      </c>
      <c r="F470" s="86" t="s">
        <v>1121</v>
      </c>
      <c r="G470" s="242">
        <v>0.13117543859649122</v>
      </c>
      <c r="H470" s="245">
        <v>95.970319751578543</v>
      </c>
    </row>
    <row r="471" spans="1:8">
      <c r="A471" s="86" t="str">
        <v>managefinances</v>
      </c>
      <c r="B471" s="239">
        <v>470</v>
      </c>
      <c r="C471" s="86" t="s">
        <v>1118</v>
      </c>
      <c r="D471" s="241">
        <f>COUNTIF($C$1:$C471,C471)</f>
        <v>3</v>
      </c>
      <c r="E471" s="241" t="str">
        <f t="shared" si="27"/>
        <v>Online activity (one or more times per week)3</v>
      </c>
      <c r="F471" s="86" t="s">
        <v>1123</v>
      </c>
      <c r="G471" s="242">
        <v>0.60488304093567236</v>
      </c>
      <c r="H471" s="245">
        <v>102.00650179898467</v>
      </c>
    </row>
    <row r="472" spans="1:8">
      <c r="A472" s="86" t="str">
        <v>auctions</v>
      </c>
      <c r="B472" s="239">
        <v>471</v>
      </c>
      <c r="C472" s="86" t="s">
        <v>1118</v>
      </c>
      <c r="D472" s="241">
        <f>COUNTIF($C$1:$C472,C472)</f>
        <v>4</v>
      </c>
      <c r="E472" s="241" t="str">
        <f t="shared" si="27"/>
        <v>Online activity (one or more times per week)4</v>
      </c>
      <c r="F472" s="86" t="s">
        <v>1125</v>
      </c>
      <c r="G472" s="242">
        <v>0.20470175438596491</v>
      </c>
      <c r="H472" s="245">
        <v>100.36988802549931</v>
      </c>
    </row>
    <row r="473" spans="1:8">
      <c r="A473" s="86" t="str">
        <v>shopping</v>
      </c>
      <c r="B473" s="239">
        <v>472</v>
      </c>
      <c r="C473" s="86" t="s">
        <v>1118</v>
      </c>
      <c r="D473" s="241">
        <f>COUNTIF($C$1:$C473,C473)</f>
        <v>5</v>
      </c>
      <c r="E473" s="241" t="str">
        <f t="shared" si="27"/>
        <v>Online activity (one or more times per week)5</v>
      </c>
      <c r="F473" s="86" t="s">
        <v>1127</v>
      </c>
      <c r="G473" s="242">
        <v>0.28737426900584789</v>
      </c>
      <c r="H473" s="245">
        <v>102.7401491076898</v>
      </c>
    </row>
    <row r="474" spans="1:8">
      <c r="A474" s="86" t="str">
        <v>souceinfo</v>
      </c>
      <c r="B474" s="239">
        <v>473</v>
      </c>
      <c r="C474" s="86" t="s">
        <v>1118</v>
      </c>
      <c r="D474" s="241">
        <f>COUNTIF($C$1:$C474,C474)</f>
        <v>6</v>
      </c>
      <c r="E474" s="241" t="str">
        <f t="shared" si="27"/>
        <v>Online activity (one or more times per week)6</v>
      </c>
      <c r="F474" s="86" t="s">
        <v>1129</v>
      </c>
      <c r="G474" s="242">
        <v>0.55829239766081873</v>
      </c>
      <c r="H474" s="245">
        <v>105.05325785262025</v>
      </c>
    </row>
    <row r="475" spans="1:8">
      <c r="A475" s="86" t="str">
        <v>searchengine</v>
      </c>
      <c r="B475" s="239">
        <v>474</v>
      </c>
      <c r="C475" s="86" t="s">
        <v>1118</v>
      </c>
      <c r="D475" s="241">
        <f>COUNTIF($C$1:$C475,C475)</f>
        <v>7</v>
      </c>
      <c r="E475" s="241" t="str">
        <f t="shared" si="27"/>
        <v>Online activity (one or more times per week)7</v>
      </c>
      <c r="F475" s="86" t="s">
        <v>1131</v>
      </c>
      <c r="G475" s="242">
        <v>0.85151461988304078</v>
      </c>
      <c r="H475" s="245">
        <v>103.5682793252593</v>
      </c>
    </row>
    <row r="476" spans="1:8">
      <c r="A476" s="86" t="str">
        <v>res_cars</v>
      </c>
      <c r="B476" s="239">
        <v>475</v>
      </c>
      <c r="C476" s="86" t="s">
        <v>1133</v>
      </c>
      <c r="D476" s="241">
        <f>COUNTIF($C$1:$C476,C476)</f>
        <v>1</v>
      </c>
      <c r="E476" s="241" t="str">
        <f t="shared" si="27"/>
        <v>Researched the last purchase online before buying1</v>
      </c>
      <c r="F476" s="86" t="s">
        <v>1134</v>
      </c>
      <c r="G476" s="242">
        <v>0.52021052631578946</v>
      </c>
      <c r="H476" s="245">
        <v>103.40004410353765</v>
      </c>
    </row>
    <row r="477" spans="1:8">
      <c r="A477" s="86" t="str">
        <v>res_tech</v>
      </c>
      <c r="B477" s="239">
        <v>476</v>
      </c>
      <c r="C477" s="86" t="s">
        <v>1133</v>
      </c>
      <c r="D477" s="241">
        <f>COUNTIF($C$1:$C477,C477)</f>
        <v>2</v>
      </c>
      <c r="E477" s="241" t="str">
        <f t="shared" si="27"/>
        <v>Researched the last purchase online before buying2</v>
      </c>
      <c r="F477" s="86" t="s">
        <v>1136</v>
      </c>
      <c r="G477" s="242">
        <v>0.75082456140350873</v>
      </c>
      <c r="H477" s="245">
        <v>102.87431547172619</v>
      </c>
    </row>
    <row r="478" spans="1:8">
      <c r="A478" s="86" t="str">
        <v>res_tickets</v>
      </c>
      <c r="B478" s="239">
        <v>477</v>
      </c>
      <c r="C478" s="86" t="s">
        <v>1133</v>
      </c>
      <c r="D478" s="241">
        <f>COUNTIF($C$1:$C478,C478)</f>
        <v>3</v>
      </c>
      <c r="E478" s="241" t="str">
        <f t="shared" si="27"/>
        <v>Researched the last purchase online before buying3</v>
      </c>
      <c r="F478" s="86" t="s">
        <v>1138</v>
      </c>
      <c r="G478" s="242">
        <v>0.75758479532163725</v>
      </c>
      <c r="H478" s="245">
        <v>102.95595499434025</v>
      </c>
    </row>
    <row r="479" spans="1:8">
      <c r="A479" s="86" t="str">
        <v>res_clothes</v>
      </c>
      <c r="B479" s="239">
        <v>478</v>
      </c>
      <c r="C479" s="86" t="s">
        <v>1133</v>
      </c>
      <c r="D479" s="241">
        <f>COUNTIF($C$1:$C479,C479)</f>
        <v>4</v>
      </c>
      <c r="E479" s="241" t="str">
        <f t="shared" si="27"/>
        <v>Researched the last purchase online before buying4</v>
      </c>
      <c r="F479" s="86" t="s">
        <v>1140</v>
      </c>
      <c r="G479" s="242">
        <v>0.61343859649122801</v>
      </c>
      <c r="H479" s="245">
        <v>103.24629667106038</v>
      </c>
    </row>
    <row r="480" spans="1:8">
      <c r="A480" s="86" t="str">
        <v>res_groceries</v>
      </c>
      <c r="B480" s="239">
        <v>479</v>
      </c>
      <c r="C480" s="86" t="s">
        <v>1133</v>
      </c>
      <c r="D480" s="241">
        <f>COUNTIF($C$1:$C480,C480)</f>
        <v>5</v>
      </c>
      <c r="E480" s="241" t="str">
        <f t="shared" si="27"/>
        <v>Researched the last purchase online before buying5</v>
      </c>
      <c r="F480" s="86" t="s">
        <v>1142</v>
      </c>
      <c r="G480" s="242">
        <v>0.35453801169590649</v>
      </c>
      <c r="H480" s="245">
        <v>105.01317520923391</v>
      </c>
    </row>
    <row r="481" spans="1:8">
      <c r="A481" s="86" t="str">
        <v>res_holidays</v>
      </c>
      <c r="B481" s="239">
        <v>480</v>
      </c>
      <c r="C481" s="86" t="s">
        <v>1133</v>
      </c>
      <c r="D481" s="241">
        <f>COUNTIF($C$1:$C481,C481)</f>
        <v>6</v>
      </c>
      <c r="E481" s="241" t="str">
        <f t="shared" si="27"/>
        <v>Researched the last purchase online before buying6</v>
      </c>
      <c r="F481" s="86" t="s">
        <v>1144</v>
      </c>
      <c r="G481" s="242">
        <v>0.8272865497076024</v>
      </c>
      <c r="H481" s="245">
        <v>103.92456473193809</v>
      </c>
    </row>
    <row r="482" spans="1:8">
      <c r="A482" s="86" t="str">
        <v>res_domesticappl</v>
      </c>
      <c r="B482" s="239">
        <v>481</v>
      </c>
      <c r="C482" s="86" t="s">
        <v>1133</v>
      </c>
      <c r="D482" s="241">
        <f>COUNTIF($C$1:$C482,C482)</f>
        <v>7</v>
      </c>
      <c r="E482" s="241" t="str">
        <f t="shared" si="27"/>
        <v>Researched the last purchase online before buying7</v>
      </c>
      <c r="F482" s="86" t="s">
        <v>1146</v>
      </c>
      <c r="G482" s="242">
        <v>0.6979181286549706</v>
      </c>
      <c r="H482" s="245">
        <v>103.00229159947951</v>
      </c>
    </row>
    <row r="483" spans="1:8">
      <c r="A483" s="86" t="str">
        <v>res_luxurygoods</v>
      </c>
      <c r="B483" s="239">
        <v>482</v>
      </c>
      <c r="C483" s="86" t="s">
        <v>1133</v>
      </c>
      <c r="D483" s="241">
        <f>COUNTIF($C$1:$C483,C483)</f>
        <v>8</v>
      </c>
      <c r="E483" s="241" t="str">
        <f t="shared" si="27"/>
        <v>Researched the last purchase online before buying8</v>
      </c>
      <c r="F483" s="86" t="s">
        <v>1148</v>
      </c>
      <c r="G483" s="242">
        <v>0.67496491228070177</v>
      </c>
      <c r="H483" s="245">
        <v>102.32567059101183</v>
      </c>
    </row>
    <row r="484" spans="1:8">
      <c r="A484" s="86" t="str">
        <v>res_music</v>
      </c>
      <c r="B484" s="239">
        <v>483</v>
      </c>
      <c r="C484" s="86" t="s">
        <v>1133</v>
      </c>
      <c r="D484" s="241">
        <f>COUNTIF($C$1:$C484,C484)</f>
        <v>9</v>
      </c>
      <c r="E484" s="241" t="str">
        <f t="shared" si="27"/>
        <v>Researched the last purchase online before buying9</v>
      </c>
      <c r="F484" s="86" t="s">
        <v>1150</v>
      </c>
      <c r="G484" s="242">
        <v>0.82691228070175427</v>
      </c>
      <c r="H484" s="245">
        <v>104.04019448845105</v>
      </c>
    </row>
    <row r="485" spans="1:8">
      <c r="A485" s="86" t="str">
        <v>res_finance</v>
      </c>
      <c r="B485" s="239">
        <v>484</v>
      </c>
      <c r="C485" s="86" t="s">
        <v>1133</v>
      </c>
      <c r="D485" s="241">
        <f>COUNTIF($C$1:$C485,C485)</f>
        <v>10</v>
      </c>
      <c r="E485" s="241" t="str">
        <f t="shared" si="27"/>
        <v>Researched the last purchase online before buying10</v>
      </c>
      <c r="F485" s="86" t="s">
        <v>1152</v>
      </c>
      <c r="G485" s="242">
        <v>0.76753216374268995</v>
      </c>
      <c r="H485" s="245">
        <v>103.36678412756153</v>
      </c>
    </row>
    <row r="486" spans="1:8">
      <c r="A486" s="86" t="str">
        <v>res_groomingprod</v>
      </c>
      <c r="B486" s="239">
        <v>485</v>
      </c>
      <c r="C486" s="86" t="s">
        <v>1133</v>
      </c>
      <c r="D486" s="241">
        <f>COUNTIF($C$1:$C486,C486)</f>
        <v>11</v>
      </c>
      <c r="E486" s="241" t="str">
        <f t="shared" si="27"/>
        <v>Researched the last purchase online before buying11</v>
      </c>
      <c r="F486" s="86" t="s">
        <v>1154</v>
      </c>
      <c r="G486" s="242">
        <v>0.51308771929824559</v>
      </c>
      <c r="H486" s="245">
        <v>103.84407503530953</v>
      </c>
    </row>
    <row r="487" spans="1:8">
      <c r="A487" s="86" t="str">
        <v>res_alcohol</v>
      </c>
      <c r="B487" s="239">
        <v>486</v>
      </c>
      <c r="C487" s="86" t="s">
        <v>1133</v>
      </c>
      <c r="D487" s="241">
        <f>COUNTIF($C$1:$C487,C487)</f>
        <v>12</v>
      </c>
      <c r="E487" s="241" t="str">
        <f t="shared" si="27"/>
        <v>Researched the last purchase online before buying12</v>
      </c>
      <c r="F487" s="86" t="s">
        <v>1156</v>
      </c>
      <c r="G487" s="242">
        <v>0.2929824561403509</v>
      </c>
      <c r="H487" s="245">
        <v>106.14421494747643</v>
      </c>
    </row>
    <row r="488" spans="1:8">
      <c r="A488" s="86" t="str">
        <v>res_gaming</v>
      </c>
      <c r="B488" s="239">
        <v>487</v>
      </c>
      <c r="C488" s="86" t="s">
        <v>1133</v>
      </c>
      <c r="D488" s="241">
        <f>COUNTIF($C$1:$C488,C488)</f>
        <v>13</v>
      </c>
      <c r="E488" s="241" t="str">
        <f t="shared" si="27"/>
        <v>Researched the last purchase online before buying13</v>
      </c>
      <c r="F488" s="86" t="s">
        <v>1158</v>
      </c>
      <c r="G488" s="242">
        <v>0.77297660818713454</v>
      </c>
      <c r="H488" s="245">
        <v>103.69776018600076</v>
      </c>
    </row>
    <row r="489" spans="1:8">
      <c r="A489" s="86" t="str">
        <v>res_sportsequip</v>
      </c>
      <c r="B489" s="239">
        <v>488</v>
      </c>
      <c r="C489" s="86" t="s">
        <v>1133</v>
      </c>
      <c r="D489" s="241">
        <f>COUNTIF($C$1:$C489,C489)</f>
        <v>14</v>
      </c>
      <c r="E489" s="241" t="str">
        <f t="shared" si="27"/>
        <v>Researched the last purchase online before buying14</v>
      </c>
      <c r="F489" s="86" t="s">
        <v>1160</v>
      </c>
      <c r="G489" s="242">
        <v>0.63938596491228072</v>
      </c>
      <c r="H489" s="245">
        <v>105.26942759625977</v>
      </c>
    </row>
    <row r="490" spans="1:8">
      <c r="A490" s="86" t="str">
        <v>res_diy</v>
      </c>
      <c r="B490" s="239">
        <v>489</v>
      </c>
      <c r="C490" s="86" t="s">
        <v>1133</v>
      </c>
      <c r="D490" s="241">
        <f>COUNTIF($C$1:$C490,C490)</f>
        <v>15</v>
      </c>
      <c r="E490" s="241" t="str">
        <f t="shared" si="27"/>
        <v>Researched the last purchase online before buying15</v>
      </c>
      <c r="F490" s="86" t="s">
        <v>1162</v>
      </c>
      <c r="G490" s="242">
        <v>0.52204093567251464</v>
      </c>
      <c r="H490" s="245">
        <v>102.04025849010554</v>
      </c>
    </row>
    <row r="491" spans="1:8">
      <c r="A491" s="86" t="str">
        <v>pur_onl_cars</v>
      </c>
      <c r="B491" s="239">
        <v>490</v>
      </c>
      <c r="C491" s="86" t="s">
        <v>1164</v>
      </c>
      <c r="D491" s="241">
        <f>COUNTIF($C$1:$C491,C491)</f>
        <v>1</v>
      </c>
      <c r="E491" s="241" t="str">
        <f t="shared" si="27"/>
        <v>Bought the last purchase online using any device1</v>
      </c>
      <c r="F491" s="86" t="s">
        <v>1134</v>
      </c>
      <c r="G491" s="242">
        <v>9.7485380116959078E-2</v>
      </c>
      <c r="H491" s="245">
        <v>102.811503228337</v>
      </c>
    </row>
    <row r="492" spans="1:8">
      <c r="A492" s="86" t="str">
        <v>pur_onl_tech</v>
      </c>
      <c r="B492" s="239">
        <v>491</v>
      </c>
      <c r="C492" s="86" t="s">
        <v>1164</v>
      </c>
      <c r="D492" s="241">
        <f>COUNTIF($C$1:$C492,C492)</f>
        <v>2</v>
      </c>
      <c r="E492" s="241" t="str">
        <f t="shared" si="27"/>
        <v>Bought the last purchase online using any device2</v>
      </c>
      <c r="F492" s="86" t="s">
        <v>1136</v>
      </c>
      <c r="G492" s="242">
        <v>0.47742105263157902</v>
      </c>
      <c r="H492" s="245">
        <v>105.51336691835951</v>
      </c>
    </row>
    <row r="493" spans="1:8">
      <c r="A493" s="130" t="str">
        <v>pur_onl_tickets</v>
      </c>
      <c r="B493" s="239">
        <v>492</v>
      </c>
      <c r="C493" s="130" t="s">
        <v>1164</v>
      </c>
      <c r="D493" s="241">
        <f>COUNTIF($C$1:$C493,C493)</f>
        <v>3</v>
      </c>
      <c r="E493" s="241" t="str">
        <f t="shared" si="27"/>
        <v>Bought the last purchase online using any device3</v>
      </c>
      <c r="F493" s="130" t="s">
        <v>1138</v>
      </c>
      <c r="G493" s="243">
        <v>0.43257894736842106</v>
      </c>
      <c r="H493" s="246">
        <v>107.94420299248846</v>
      </c>
    </row>
    <row r="494" spans="1:8">
      <c r="A494" s="130" t="str">
        <v>pur_onl_clothes</v>
      </c>
      <c r="B494" s="239">
        <v>493</v>
      </c>
      <c r="C494" s="130" t="s">
        <v>1164</v>
      </c>
      <c r="D494" s="241">
        <f>COUNTIF($C$1:$C494,C494)</f>
        <v>4</v>
      </c>
      <c r="E494" s="241" t="str">
        <f t="shared" si="27"/>
        <v>Bought the last purchase online using any device4</v>
      </c>
      <c r="F494" s="130" t="s">
        <v>1140</v>
      </c>
      <c r="G494" s="243">
        <v>0.44759064327485387</v>
      </c>
      <c r="H494" s="246">
        <v>105.35836475842603</v>
      </c>
    </row>
    <row r="495" spans="1:8">
      <c r="A495" s="130" t="str">
        <v>pur_onl_groceries</v>
      </c>
      <c r="B495" s="239">
        <v>494</v>
      </c>
      <c r="C495" s="130" t="s">
        <v>1164</v>
      </c>
      <c r="D495" s="241">
        <f>COUNTIF($C$1:$C495,C495)</f>
        <v>5</v>
      </c>
      <c r="E495" s="241" t="str">
        <f t="shared" si="27"/>
        <v>Bought the last purchase online using any device5</v>
      </c>
      <c r="F495" s="130" t="s">
        <v>1142</v>
      </c>
      <c r="G495" s="243">
        <v>0.23337426900584798</v>
      </c>
      <c r="H495" s="246">
        <v>106.79581227825143</v>
      </c>
    </row>
    <row r="496" spans="1:8">
      <c r="A496" s="130" t="str">
        <v>pur_onl_holidays</v>
      </c>
      <c r="B496" s="239">
        <v>495</v>
      </c>
      <c r="C496" s="130" t="s">
        <v>1164</v>
      </c>
      <c r="D496" s="241">
        <f>COUNTIF($C$1:$C496,C496)</f>
        <v>6</v>
      </c>
      <c r="E496" s="241" t="str">
        <f t="shared" si="27"/>
        <v>Bought the last purchase online using any device6</v>
      </c>
      <c r="F496" s="130" t="s">
        <v>1144</v>
      </c>
      <c r="G496" s="243">
        <v>0.52264327485380113</v>
      </c>
      <c r="H496" s="246">
        <v>109.25630000173658</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0.38167836257309939</v>
      </c>
      <c r="H497" s="246">
        <v>101.86720845474684</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0.20461988304093565</v>
      </c>
      <c r="H498" s="246">
        <v>102.13836407072586</v>
      </c>
    </row>
    <row r="499" spans="1:8">
      <c r="A499" s="130" t="str">
        <v>pur_onl_music</v>
      </c>
      <c r="B499" s="239">
        <v>498</v>
      </c>
      <c r="C499" s="130" t="s">
        <v>1164</v>
      </c>
      <c r="D499" s="241">
        <f>COUNTIF($C$1:$C499,C499)</f>
        <v>9</v>
      </c>
      <c r="E499" s="241" t="str">
        <f t="shared" si="27"/>
        <v>Bought the last purchase online using any device9</v>
      </c>
      <c r="F499" s="130" t="s">
        <v>1150</v>
      </c>
      <c r="G499" s="243">
        <v>0.46089473684210519</v>
      </c>
      <c r="H499" s="246">
        <v>108.33546926669464</v>
      </c>
    </row>
    <row r="500" spans="1:8">
      <c r="A500" s="130" t="str">
        <v>pur_onl_finance</v>
      </c>
      <c r="B500" s="239">
        <v>499</v>
      </c>
      <c r="C500" s="130" t="s">
        <v>1164</v>
      </c>
      <c r="D500" s="241">
        <f>COUNTIF($C$1:$C500,C500)</f>
        <v>10</v>
      </c>
      <c r="E500" s="241" t="str">
        <f t="shared" si="27"/>
        <v>Bought the last purchase online using any device10</v>
      </c>
      <c r="F500" s="130" t="s">
        <v>1152</v>
      </c>
      <c r="G500" s="243">
        <v>0.50339181286549706</v>
      </c>
      <c r="H500" s="246">
        <v>106.30274951698576</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0.29383040935672516</v>
      </c>
      <c r="H501" s="246">
        <v>106.00481467455623</v>
      </c>
    </row>
    <row r="502" spans="1:8">
      <c r="A502" s="130" t="str">
        <v>pur_onl_alcohol</v>
      </c>
      <c r="B502" s="239">
        <v>501</v>
      </c>
      <c r="C502" s="130" t="s">
        <v>1164</v>
      </c>
      <c r="D502" s="241">
        <f>COUNTIF($C$1:$C502,C502)</f>
        <v>12</v>
      </c>
      <c r="E502" s="241" t="str">
        <f t="shared" si="27"/>
        <v>Bought the last purchase online using any device12</v>
      </c>
      <c r="F502" s="130" t="s">
        <v>1156</v>
      </c>
      <c r="G502" s="243">
        <v>0.15660233918128655</v>
      </c>
      <c r="H502" s="246">
        <v>112.49010768516285</v>
      </c>
    </row>
    <row r="503" spans="1:8">
      <c r="A503" s="130" t="str">
        <v>pur_onl_gaming</v>
      </c>
      <c r="B503" s="239">
        <v>502</v>
      </c>
      <c r="C503" s="130" t="s">
        <v>1164</v>
      </c>
      <c r="D503" s="241">
        <f>COUNTIF($C$1:$C503,C503)</f>
        <v>13</v>
      </c>
      <c r="E503" s="241" t="str">
        <f t="shared" si="27"/>
        <v>Bought the last purchase online using any device13</v>
      </c>
      <c r="F503" s="130" t="s">
        <v>1158</v>
      </c>
      <c r="G503" s="243">
        <v>0.26664912280701752</v>
      </c>
      <c r="H503" s="246">
        <v>99.609581623464237</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0.29164912280701755</v>
      </c>
      <c r="H504" s="246">
        <v>110.62959186076142</v>
      </c>
    </row>
    <row r="505" spans="1:8">
      <c r="A505" s="130" t="str">
        <v>pur_onl_diy</v>
      </c>
      <c r="B505" s="239">
        <v>504</v>
      </c>
      <c r="C505" s="130" t="s">
        <v>1164</v>
      </c>
      <c r="D505" s="241">
        <f>COUNTIF($C$1:$C505,C505)</f>
        <v>15</v>
      </c>
      <c r="E505" s="241" t="str">
        <f t="shared" si="27"/>
        <v>Bought the last purchase online using any device15</v>
      </c>
      <c r="F505" s="130" t="s">
        <v>1162</v>
      </c>
      <c r="G505" s="243">
        <v>0.24956725146198827</v>
      </c>
      <c r="H505" s="246">
        <v>105.12629973356991</v>
      </c>
    </row>
    <row r="506" spans="1:8">
      <c r="A506" s="130" t="str">
        <v>site_airbnb</v>
      </c>
      <c r="B506" s="239">
        <v>505</v>
      </c>
      <c r="C506" s="130" t="s">
        <v>1180</v>
      </c>
      <c r="D506" s="241">
        <f>COUNTIF($C$1:$C506,C506)</f>
        <v>1</v>
      </c>
      <c r="E506" s="241" t="str">
        <f t="shared" si="27"/>
        <v>Favourite web sites1</v>
      </c>
      <c r="F506" s="130" t="s">
        <v>1181</v>
      </c>
      <c r="G506" s="243">
        <v>5.3988304093567245E-2</v>
      </c>
      <c r="H506" s="246">
        <v>109.66626742129313</v>
      </c>
    </row>
    <row r="507" spans="1:8">
      <c r="A507" s="130" t="str">
        <v>site_amazon</v>
      </c>
      <c r="B507" s="239">
        <v>506</v>
      </c>
      <c r="C507" s="130" t="s">
        <v>1180</v>
      </c>
      <c r="D507" s="241">
        <f>COUNTIF($C$1:$C507,C507)</f>
        <v>2</v>
      </c>
      <c r="E507" s="241" t="str">
        <f t="shared" si="27"/>
        <v>Favourite web sites2</v>
      </c>
      <c r="F507" s="130" t="s">
        <v>1183</v>
      </c>
      <c r="G507" s="243">
        <v>0.51742105263157889</v>
      </c>
      <c r="H507" s="246">
        <v>102.2717294554766</v>
      </c>
    </row>
    <row r="508" spans="1:8">
      <c r="A508" s="86" t="str">
        <v>site_itunes</v>
      </c>
      <c r="B508" s="239">
        <v>507</v>
      </c>
      <c r="C508" s="86" t="s">
        <v>1180</v>
      </c>
      <c r="D508" s="241">
        <f>COUNTIF($C$1:$C508,C508)</f>
        <v>3</v>
      </c>
      <c r="E508" s="241" t="str">
        <f t="shared" si="27"/>
        <v>Favourite web sites3</v>
      </c>
      <c r="F508" s="86" t="s">
        <v>1185</v>
      </c>
      <c r="G508" s="242">
        <v>5.7163742690058472E-2</v>
      </c>
      <c r="H508" s="245">
        <v>101.69617298042422</v>
      </c>
    </row>
    <row r="509" spans="1:8">
      <c r="A509" s="86" t="str">
        <v>site_argos</v>
      </c>
      <c r="B509" s="239">
        <v>508</v>
      </c>
      <c r="C509" s="86" t="s">
        <v>1180</v>
      </c>
      <c r="D509" s="241">
        <f>COUNTIF($C$1:$C509,C509)</f>
        <v>4</v>
      </c>
      <c r="E509" s="241" t="str">
        <f t="shared" si="27"/>
        <v>Favourite web sites4</v>
      </c>
      <c r="F509" s="86" t="s">
        <v>1187</v>
      </c>
      <c r="G509" s="242">
        <v>0.12288888888888888</v>
      </c>
      <c r="H509" s="245">
        <v>88.383635698721704</v>
      </c>
    </row>
    <row r="510" spans="1:8">
      <c r="A510" s="86" t="str">
        <v>site_asos</v>
      </c>
      <c r="B510" s="239">
        <v>509</v>
      </c>
      <c r="C510" s="86" t="s">
        <v>1180</v>
      </c>
      <c r="D510" s="241">
        <f>COUNTIF($C$1:$C510,C510)</f>
        <v>5</v>
      </c>
      <c r="E510" s="241" t="str">
        <f t="shared" si="27"/>
        <v>Favourite web sites5</v>
      </c>
      <c r="F510" s="86" t="s">
        <v>1189</v>
      </c>
      <c r="G510" s="242">
        <v>8.2023391812865484E-2</v>
      </c>
      <c r="H510" s="245">
        <v>108.26817409952352</v>
      </c>
    </row>
    <row r="511" spans="1:8">
      <c r="A511" s="86" t="str">
        <v>site_audible</v>
      </c>
      <c r="B511" s="239">
        <v>510</v>
      </c>
      <c r="C511" s="86" t="s">
        <v>1180</v>
      </c>
      <c r="D511" s="241">
        <f>COUNTIF($C$1:$C511,C511)</f>
        <v>6</v>
      </c>
      <c r="E511" s="241" t="str">
        <f t="shared" si="27"/>
        <v>Favourite web sites6</v>
      </c>
      <c r="F511" s="86" t="s">
        <v>1191</v>
      </c>
      <c r="G511" s="242">
        <v>3.1298245614035089E-2</v>
      </c>
      <c r="H511" s="245">
        <v>99.630075602316353</v>
      </c>
    </row>
    <row r="512" spans="1:8">
      <c r="A512" s="86" t="str">
        <v>site_autotrader</v>
      </c>
      <c r="B512" s="239">
        <v>511</v>
      </c>
      <c r="C512" s="86" t="s">
        <v>1180</v>
      </c>
      <c r="D512" s="241">
        <f>COUNTIF($C$1:$C512,C512)</f>
        <v>7</v>
      </c>
      <c r="E512" s="241" t="str">
        <f t="shared" si="27"/>
        <v>Favourite web sites7</v>
      </c>
      <c r="F512" s="86" t="s">
        <v>1193</v>
      </c>
      <c r="G512" s="242">
        <v>3.6362573099415207E-2</v>
      </c>
      <c r="H512" s="245">
        <v>105.06377625149388</v>
      </c>
    </row>
    <row r="513" spans="1:8">
      <c r="A513" s="86" t="str">
        <v>site_bbcgoodfood</v>
      </c>
      <c r="B513" s="239">
        <v>512</v>
      </c>
      <c r="C513" s="86" t="s">
        <v>1180</v>
      </c>
      <c r="D513" s="241">
        <f>COUNTIF($C$1:$C513,C513)</f>
        <v>8</v>
      </c>
      <c r="E513" s="241" t="str">
        <f t="shared" si="27"/>
        <v>Favourite web sites8</v>
      </c>
      <c r="F513" s="86" t="s">
        <v>1195</v>
      </c>
      <c r="G513" s="242">
        <v>0.11071345029239765</v>
      </c>
      <c r="H513" s="245">
        <v>104.91002434866373</v>
      </c>
    </row>
    <row r="514" spans="1:8">
      <c r="A514" s="86" t="str">
        <v>site_bbcnews</v>
      </c>
      <c r="B514" s="239">
        <v>513</v>
      </c>
      <c r="C514" s="86" t="s">
        <v>1180</v>
      </c>
      <c r="D514" s="241">
        <f>COUNTIF($C$1:$C514,C514)</f>
        <v>9</v>
      </c>
      <c r="E514" s="241" t="str">
        <f t="shared" si="27"/>
        <v>Favourite web sites9</v>
      </c>
      <c r="F514" s="86" t="s">
        <v>1197</v>
      </c>
      <c r="G514" s="242">
        <v>0.31867836257309939</v>
      </c>
      <c r="H514" s="245">
        <v>113.78898497741115</v>
      </c>
    </row>
    <row r="515" spans="1:8">
      <c r="A515" s="86" t="str">
        <v>site_bbcsport</v>
      </c>
      <c r="B515" s="239">
        <v>514</v>
      </c>
      <c r="C515" s="86" t="s">
        <v>1180</v>
      </c>
      <c r="D515" s="241">
        <f>COUNTIF($C$1:$C515,C515)</f>
        <v>10</v>
      </c>
      <c r="E515" s="241" t="str">
        <f t="shared" ref="E515:E578" si="28">C515&amp;D515</f>
        <v>Favourite web sites10</v>
      </c>
      <c r="F515" s="86" t="s">
        <v>1199</v>
      </c>
      <c r="G515" s="242">
        <v>0.16541520467836257</v>
      </c>
      <c r="H515" s="245">
        <v>107.03283092771785</v>
      </c>
    </row>
    <row r="516" spans="1:8">
      <c r="A516" s="86" t="str">
        <v>site_bet365</v>
      </c>
      <c r="B516" s="239">
        <v>515</v>
      </c>
      <c r="C516" s="86" t="s">
        <v>1180</v>
      </c>
      <c r="D516" s="241">
        <f>COUNTIF($C$1:$C516,C516)</f>
        <v>11</v>
      </c>
      <c r="E516" s="241" t="str">
        <f t="shared" si="28"/>
        <v>Favourite web sites11</v>
      </c>
      <c r="F516" s="86" t="s">
        <v>1201</v>
      </c>
      <c r="G516" s="242">
        <v>2.5742690058479532E-2</v>
      </c>
      <c r="H516" s="245">
        <v>100.52729462075452</v>
      </c>
    </row>
    <row r="517" spans="1:8">
      <c r="A517" s="86" t="str">
        <v>site_bing</v>
      </c>
      <c r="B517" s="239">
        <v>516</v>
      </c>
      <c r="C517" s="86" t="s">
        <v>1180</v>
      </c>
      <c r="D517" s="241">
        <f>COUNTIF($C$1:$C517,C517)</f>
        <v>12</v>
      </c>
      <c r="E517" s="241" t="str">
        <f t="shared" si="28"/>
        <v>Favourite web sites12</v>
      </c>
      <c r="F517" s="86" t="s">
        <v>1203</v>
      </c>
      <c r="G517" s="242">
        <v>1.9795321637426901E-2</v>
      </c>
      <c r="H517" s="245">
        <v>97.861258187027119</v>
      </c>
    </row>
    <row r="518" spans="1:8">
      <c r="A518" s="86" t="str">
        <v>site_boots</v>
      </c>
      <c r="B518" s="239">
        <v>517</v>
      </c>
      <c r="C518" s="86" t="s">
        <v>1180</v>
      </c>
      <c r="D518" s="241">
        <f>COUNTIF($C$1:$C518,C518)</f>
        <v>13</v>
      </c>
      <c r="E518" s="241" t="str">
        <f t="shared" si="28"/>
        <v>Favourite web sites13</v>
      </c>
      <c r="F518" s="86" t="s">
        <v>1205</v>
      </c>
      <c r="G518" s="242">
        <v>0.10812280701754387</v>
      </c>
      <c r="H518" s="245">
        <v>100.29795309141237</v>
      </c>
    </row>
    <row r="519" spans="1:8">
      <c r="A519" s="86" t="str">
        <v>site_buzzfeed</v>
      </c>
      <c r="B519" s="239">
        <v>518</v>
      </c>
      <c r="C519" s="86" t="s">
        <v>1180</v>
      </c>
      <c r="D519" s="241">
        <f>COUNTIF($C$1:$C519,C519)</f>
        <v>14</v>
      </c>
      <c r="E519" s="241" t="str">
        <f t="shared" si="28"/>
        <v>Favourite web sites14</v>
      </c>
      <c r="F519" s="86" t="s">
        <v>1207</v>
      </c>
      <c r="G519" s="242">
        <v>3.8520467836257316E-2</v>
      </c>
      <c r="H519" s="245">
        <v>108.01151835821257</v>
      </c>
    </row>
    <row r="520" spans="1:8">
      <c r="A520" s="86" t="str">
        <v>site_carphonewarehouse</v>
      </c>
      <c r="B520" s="239">
        <v>519</v>
      </c>
      <c r="C520" s="86" t="s">
        <v>1180</v>
      </c>
      <c r="D520" s="241">
        <f>COUNTIF($C$1:$C520,C520)</f>
        <v>15</v>
      </c>
      <c r="E520" s="241" t="str">
        <f t="shared" si="28"/>
        <v>Favourite web sites15</v>
      </c>
      <c r="F520" s="86" t="s">
        <v>1209</v>
      </c>
      <c r="G520" s="242">
        <v>1.8011695906432749E-2</v>
      </c>
      <c r="H520" s="245">
        <v>100.40732804979524</v>
      </c>
    </row>
    <row r="521" spans="1:8">
      <c r="A521" s="86" t="str">
        <v>site_comparethemarket</v>
      </c>
      <c r="B521" s="239">
        <v>520</v>
      </c>
      <c r="C521" s="86" t="s">
        <v>1180</v>
      </c>
      <c r="D521" s="241">
        <f>COUNTIF($C$1:$C521,C521)</f>
        <v>16</v>
      </c>
      <c r="E521" s="241" t="str">
        <f t="shared" si="28"/>
        <v>Favourite web sites16</v>
      </c>
      <c r="F521" s="86" t="s">
        <v>1211</v>
      </c>
      <c r="G521" s="242">
        <v>6.6754385964912288E-2</v>
      </c>
      <c r="H521" s="245">
        <v>100.92026638359374</v>
      </c>
    </row>
    <row r="522" spans="1:8">
      <c r="A522" s="86" t="str">
        <v>site_confused</v>
      </c>
      <c r="B522" s="239">
        <v>521</v>
      </c>
      <c r="C522" s="86" t="s">
        <v>1180</v>
      </c>
      <c r="D522" s="241">
        <f>COUNTIF($C$1:$C522,C522)</f>
        <v>17</v>
      </c>
      <c r="E522" s="241" t="str">
        <f t="shared" si="28"/>
        <v>Favourite web sites17</v>
      </c>
      <c r="F522" s="86" t="s">
        <v>1213</v>
      </c>
      <c r="G522" s="242">
        <v>2.6625730994152046E-2</v>
      </c>
      <c r="H522" s="245">
        <v>98.826251065021097</v>
      </c>
    </row>
    <row r="523" spans="1:8">
      <c r="A523" s="86" t="str">
        <v>site_currys</v>
      </c>
      <c r="B523" s="239">
        <v>522</v>
      </c>
      <c r="C523" s="86" t="s">
        <v>1180</v>
      </c>
      <c r="D523" s="241">
        <f>COUNTIF($C$1:$C523,C523)</f>
        <v>18</v>
      </c>
      <c r="E523" s="241" t="str">
        <f t="shared" si="28"/>
        <v>Favourite web sites18</v>
      </c>
      <c r="F523" s="86" t="s">
        <v>1215</v>
      </c>
      <c r="G523" s="242">
        <v>5.869005847953216E-2</v>
      </c>
      <c r="H523" s="245">
        <v>95.730758175131527</v>
      </c>
    </row>
    <row r="524" spans="1:8">
      <c r="A524" s="86" t="str">
        <v>site_digitalspy</v>
      </c>
      <c r="B524" s="239">
        <v>523</v>
      </c>
      <c r="C524" s="86" t="s">
        <v>1180</v>
      </c>
      <c r="D524" s="241">
        <f>COUNTIF($C$1:$C524,C524)</f>
        <v>19</v>
      </c>
      <c r="E524" s="241" t="str">
        <f t="shared" si="28"/>
        <v>Favourite web sites19</v>
      </c>
      <c r="F524" s="86" t="s">
        <v>1217</v>
      </c>
      <c r="G524" s="242">
        <v>2.5011695906432749E-2</v>
      </c>
      <c r="H524" s="245">
        <v>114.78559413491763</v>
      </c>
    </row>
    <row r="525" spans="1:8">
      <c r="A525" s="86" t="str">
        <v>site_direct</v>
      </c>
      <c r="B525" s="239">
        <v>524</v>
      </c>
      <c r="C525" s="86" t="s">
        <v>1180</v>
      </c>
      <c r="D525" s="241">
        <f>COUNTIF($C$1:$C525,C525)</f>
        <v>20</v>
      </c>
      <c r="E525" s="241" t="str">
        <f t="shared" si="28"/>
        <v>Favourite web sites20</v>
      </c>
      <c r="F525" s="86" t="s">
        <v>1219</v>
      </c>
      <c r="G525" s="242">
        <v>7.1374269005847965E-2</v>
      </c>
      <c r="H525" s="245">
        <v>97.780534659826984</v>
      </c>
    </row>
    <row r="526" spans="1:8">
      <c r="A526" s="86" t="str">
        <v>site_ebay</v>
      </c>
      <c r="B526" s="239">
        <v>525</v>
      </c>
      <c r="C526" s="86" t="s">
        <v>1180</v>
      </c>
      <c r="D526" s="241">
        <f>COUNTIF($C$1:$C526,C526)</f>
        <v>21</v>
      </c>
      <c r="E526" s="241" t="str">
        <f t="shared" si="28"/>
        <v>Favourite web sites21</v>
      </c>
      <c r="F526" s="86" t="s">
        <v>1221</v>
      </c>
      <c r="G526" s="242">
        <v>0.29514035087719293</v>
      </c>
      <c r="H526" s="245">
        <v>99.45778760918914</v>
      </c>
    </row>
    <row r="527" spans="1:8">
      <c r="A527" s="86" t="str">
        <v>site_etsy</v>
      </c>
      <c r="B527" s="239">
        <v>526</v>
      </c>
      <c r="C527" s="86" t="s">
        <v>1180</v>
      </c>
      <c r="D527" s="241">
        <f>COUNTIF($C$1:$C527,C527)</f>
        <v>22</v>
      </c>
      <c r="E527" s="241" t="str">
        <f t="shared" si="28"/>
        <v>Favourite web sites22</v>
      </c>
      <c r="F527" s="86" t="s">
        <v>1223</v>
      </c>
      <c r="G527" s="242">
        <v>7.030994152046785E-2</v>
      </c>
      <c r="H527" s="245">
        <v>104.02588117895387</v>
      </c>
    </row>
    <row r="528" spans="1:8">
      <c r="A528" s="86" t="str">
        <v>site_expedia</v>
      </c>
      <c r="B528" s="239">
        <v>527</v>
      </c>
      <c r="C528" s="86" t="s">
        <v>1180</v>
      </c>
      <c r="D528" s="241">
        <f>COUNTIF($C$1:$C528,C528)</f>
        <v>23</v>
      </c>
      <c r="E528" s="241" t="str">
        <f t="shared" si="28"/>
        <v>Favourite web sites23</v>
      </c>
      <c r="F528" s="86" t="s">
        <v>1225</v>
      </c>
      <c r="G528" s="242">
        <v>3.9257309941520477E-2</v>
      </c>
      <c r="H528" s="245">
        <v>96.170334266495018</v>
      </c>
    </row>
    <row r="529" spans="1:8">
      <c r="A529" s="86" t="str">
        <v>site_freecycle</v>
      </c>
      <c r="B529" s="239">
        <v>528</v>
      </c>
      <c r="C529" s="86" t="s">
        <v>1180</v>
      </c>
      <c r="D529" s="241">
        <f>COUNTIF($C$1:$C529,C529)</f>
        <v>24</v>
      </c>
      <c r="E529" s="241" t="str">
        <f t="shared" si="28"/>
        <v>Favourite web sites24</v>
      </c>
      <c r="F529" s="86" t="s">
        <v>1227</v>
      </c>
      <c r="G529" s="242">
        <v>2.9233918128654973E-2</v>
      </c>
      <c r="H529" s="245">
        <v>109.09529057805739</v>
      </c>
    </row>
    <row r="530" spans="1:8">
      <c r="A530" s="86" t="str">
        <v>site_game</v>
      </c>
      <c r="B530" s="239">
        <v>529</v>
      </c>
      <c r="C530" s="86" t="s">
        <v>1180</v>
      </c>
      <c r="D530" s="241">
        <f>COUNTIF($C$1:$C530,C530)</f>
        <v>25</v>
      </c>
      <c r="E530" s="241" t="str">
        <f t="shared" si="28"/>
        <v>Favourite web sites25</v>
      </c>
      <c r="F530" s="86" t="s">
        <v>1229</v>
      </c>
      <c r="G530" s="242">
        <v>2.6964912280701758E-2</v>
      </c>
      <c r="H530" s="245">
        <v>88.404131176731013</v>
      </c>
    </row>
    <row r="531" spans="1:8">
      <c r="A531" s="86" t="str">
        <v>site_gmail</v>
      </c>
      <c r="B531" s="239">
        <v>530</v>
      </c>
      <c r="C531" s="86" t="s">
        <v>1180</v>
      </c>
      <c r="D531" s="241">
        <f>COUNTIF($C$1:$C531,C531)</f>
        <v>26</v>
      </c>
      <c r="E531" s="241" t="str">
        <f t="shared" si="28"/>
        <v>Favourite web sites26</v>
      </c>
      <c r="F531" s="86" t="s">
        <v>1231</v>
      </c>
      <c r="G531" s="242">
        <v>0.24212865497076022</v>
      </c>
      <c r="H531" s="245">
        <v>100.4818139581253</v>
      </c>
    </row>
    <row r="532" spans="1:8">
      <c r="A532" s="86" t="str">
        <v>site_google</v>
      </c>
      <c r="B532" s="239">
        <v>531</v>
      </c>
      <c r="C532" s="86" t="s">
        <v>1180</v>
      </c>
      <c r="D532" s="241">
        <f>COUNTIF($C$1:$C532,C532)</f>
        <v>27</v>
      </c>
      <c r="E532" s="241" t="str">
        <f t="shared" si="28"/>
        <v>Favourite web sites27</v>
      </c>
      <c r="F532" s="86" t="s">
        <v>1233</v>
      </c>
      <c r="G532" s="242">
        <v>0.42748538011695902</v>
      </c>
      <c r="H532" s="245">
        <v>104.57337822732767</v>
      </c>
    </row>
    <row r="533" spans="1:8">
      <c r="A533" s="86" t="str">
        <v>site_groupon</v>
      </c>
      <c r="B533" s="239">
        <v>532</v>
      </c>
      <c r="C533" s="86" t="s">
        <v>1180</v>
      </c>
      <c r="D533" s="241">
        <f>COUNTIF($C$1:$C533,C533)</f>
        <v>28</v>
      </c>
      <c r="E533" s="241" t="str">
        <f t="shared" si="28"/>
        <v>Favourite web sites28</v>
      </c>
      <c r="F533" s="86" t="s">
        <v>1235</v>
      </c>
      <c r="G533" s="242">
        <v>7.1912280701754386E-2</v>
      </c>
      <c r="H533" s="245">
        <v>99.924912510734572</v>
      </c>
    </row>
    <row r="534" spans="1:8">
      <c r="A534" s="86" t="str">
        <v>site_gumtree</v>
      </c>
      <c r="B534" s="239">
        <v>533</v>
      </c>
      <c r="C534" s="86" t="s">
        <v>1180</v>
      </c>
      <c r="D534" s="241">
        <f>COUNTIF($C$1:$C534,C534)</f>
        <v>29</v>
      </c>
      <c r="E534" s="241" t="str">
        <f t="shared" si="28"/>
        <v>Favourite web sites29</v>
      </c>
      <c r="F534" s="86" t="s">
        <v>1237</v>
      </c>
      <c r="G534" s="242">
        <v>6.1380116959064333E-2</v>
      </c>
      <c r="H534" s="245">
        <v>91.741348460672327</v>
      </c>
    </row>
    <row r="535" spans="1:8">
      <c r="A535" s="86" t="str">
        <v>site_healthline</v>
      </c>
      <c r="B535" s="239">
        <v>534</v>
      </c>
      <c r="C535" s="86" t="s">
        <v>1180</v>
      </c>
      <c r="D535" s="241">
        <f>COUNTIF($C$1:$C535,C535)</f>
        <v>30</v>
      </c>
      <c r="E535" s="241" t="str">
        <f t="shared" si="28"/>
        <v>Favourite web sites30</v>
      </c>
      <c r="F535" s="86" t="s">
        <v>1239</v>
      </c>
      <c r="G535" s="242">
        <v>1.0812865497076024E-2</v>
      </c>
      <c r="H535" s="245">
        <v>98.419556433771163</v>
      </c>
    </row>
    <row r="536" spans="1:8">
      <c r="A536" s="86" t="str">
        <v>site_hotels</v>
      </c>
      <c r="B536" s="239">
        <v>535</v>
      </c>
      <c r="C536" s="86" t="s">
        <v>1180</v>
      </c>
      <c r="D536" s="241">
        <f>COUNTIF($C$1:$C536,C536)</f>
        <v>31</v>
      </c>
      <c r="E536" s="241" t="str">
        <f t="shared" si="28"/>
        <v>Favourite web sites31</v>
      </c>
      <c r="F536" s="86" t="s">
        <v>1241</v>
      </c>
      <c r="G536" s="242">
        <v>3.8374269005847957E-2</v>
      </c>
      <c r="H536" s="245">
        <v>101.22008307837633</v>
      </c>
    </row>
    <row r="537" spans="1:8">
      <c r="A537" s="86" t="str">
        <v>site_hotukdeals</v>
      </c>
      <c r="B537" s="239">
        <v>536</v>
      </c>
      <c r="C537" s="86" t="s">
        <v>1180</v>
      </c>
      <c r="D537" s="241">
        <f>COUNTIF($C$1:$C537,C537)</f>
        <v>32</v>
      </c>
      <c r="E537" s="241" t="str">
        <f t="shared" si="28"/>
        <v>Favourite web sites32</v>
      </c>
      <c r="F537" s="86" t="s">
        <v>1243</v>
      </c>
      <c r="G537" s="242">
        <v>4.4736842105263158E-2</v>
      </c>
      <c r="H537" s="245">
        <v>100.48331577602181</v>
      </c>
    </row>
    <row r="538" spans="1:8">
      <c r="A538" s="86" t="str">
        <v>site_huffingtonpost</v>
      </c>
      <c r="B538" s="239">
        <v>537</v>
      </c>
      <c r="C538" s="86" t="s">
        <v>1180</v>
      </c>
      <c r="D538" s="241">
        <f>COUNTIF($C$1:$C538,C538)</f>
        <v>33</v>
      </c>
      <c r="E538" s="241" t="str">
        <f t="shared" si="28"/>
        <v>Favourite web sites33</v>
      </c>
      <c r="F538" s="86" t="s">
        <v>1245</v>
      </c>
      <c r="G538" s="242">
        <v>2.6339181286549711E-2</v>
      </c>
      <c r="H538" s="245">
        <v>103.80323458478675</v>
      </c>
    </row>
    <row r="539" spans="1:8">
      <c r="A539" s="86" t="str">
        <v>site_hungryhouse</v>
      </c>
      <c r="B539" s="239">
        <v>538</v>
      </c>
      <c r="C539" s="86" t="s">
        <v>1180</v>
      </c>
      <c r="D539" s="241">
        <f>COUNTIF($C$1:$C539,C539)</f>
        <v>34</v>
      </c>
      <c r="E539" s="241" t="str">
        <f t="shared" si="28"/>
        <v>Favourite web sites34</v>
      </c>
      <c r="F539" s="86" t="s">
        <v>1247</v>
      </c>
      <c r="G539" s="242">
        <v>1.1637426900584797E-2</v>
      </c>
      <c r="H539" s="245">
        <v>91.116041544152367</v>
      </c>
    </row>
    <row r="540" spans="1:8">
      <c r="A540" s="86" t="str">
        <v>site_ikea</v>
      </c>
      <c r="B540" s="239">
        <v>539</v>
      </c>
      <c r="C540" s="86" t="s">
        <v>1180</v>
      </c>
      <c r="D540" s="241">
        <f>COUNTIF($C$1:$C540,C540)</f>
        <v>35</v>
      </c>
      <c r="E540" s="241" t="str">
        <f t="shared" si="28"/>
        <v>Favourite web sites35</v>
      </c>
      <c r="F540" s="86" t="s">
        <v>1249</v>
      </c>
      <c r="G540" s="242">
        <v>7.6023391812865493E-2</v>
      </c>
      <c r="H540" s="245">
        <v>96.774090004798396</v>
      </c>
    </row>
    <row r="541" spans="1:8">
      <c r="A541" s="86" t="str">
        <v>site_imdb</v>
      </c>
      <c r="B541" s="239">
        <v>540</v>
      </c>
      <c r="C541" s="86" t="s">
        <v>1180</v>
      </c>
      <c r="D541" s="241">
        <f>COUNTIF($C$1:$C541,C541)</f>
        <v>36</v>
      </c>
      <c r="E541" s="241" t="str">
        <f t="shared" si="28"/>
        <v>Favourite web sites36</v>
      </c>
      <c r="F541" s="86" t="s">
        <v>1251</v>
      </c>
      <c r="G541" s="242">
        <v>5.1163742690058481E-2</v>
      </c>
      <c r="H541" s="245">
        <v>96.889240954872108</v>
      </c>
    </row>
    <row r="542" spans="1:8">
      <c r="A542" s="86" t="str">
        <v>site_jamieoliver</v>
      </c>
      <c r="B542" s="239">
        <v>541</v>
      </c>
      <c r="C542" s="86" t="s">
        <v>1180</v>
      </c>
      <c r="D542" s="241">
        <f>COUNTIF($C$1:$C542,C542)</f>
        <v>37</v>
      </c>
      <c r="E542" s="241" t="str">
        <f t="shared" si="28"/>
        <v>Favourite web sites37</v>
      </c>
      <c r="F542" s="86" t="s">
        <v>1253</v>
      </c>
      <c r="G542" s="242">
        <v>2.3608187134502922E-2</v>
      </c>
      <c r="H542" s="245">
        <v>114.51601625371811</v>
      </c>
    </row>
    <row r="543" spans="1:8">
      <c r="A543" s="86" t="str">
        <v>site_johnlewis</v>
      </c>
      <c r="B543" s="239">
        <v>542</v>
      </c>
      <c r="C543" s="86" t="s">
        <v>1180</v>
      </c>
      <c r="D543" s="241">
        <f>COUNTIF($C$1:$C543,C543)</f>
        <v>38</v>
      </c>
      <c r="E543" s="241" t="str">
        <f t="shared" si="28"/>
        <v>Favourite web sites38</v>
      </c>
      <c r="F543" s="86" t="s">
        <v>1255</v>
      </c>
      <c r="G543" s="242">
        <v>0.10416959064327487</v>
      </c>
      <c r="H543" s="245">
        <v>125.76264611723325</v>
      </c>
    </row>
    <row r="544" spans="1:8">
      <c r="A544" s="86" t="str">
        <v>site_justeat</v>
      </c>
      <c r="B544" s="239">
        <v>543</v>
      </c>
      <c r="C544" s="86" t="s">
        <v>1180</v>
      </c>
      <c r="D544" s="241">
        <f>COUNTIF($C$1:$C544,C544)</f>
        <v>39</v>
      </c>
      <c r="E544" s="241" t="str">
        <f t="shared" si="28"/>
        <v>Favourite web sites39</v>
      </c>
      <c r="F544" s="86" t="s">
        <v>1257</v>
      </c>
      <c r="G544" s="242">
        <v>9.1695906432748539E-2</v>
      </c>
      <c r="H544" s="245">
        <v>82.537256944563495</v>
      </c>
    </row>
    <row r="545" spans="1:8">
      <c r="A545" s="86" t="str">
        <v>site_lastminute</v>
      </c>
      <c r="B545" s="239">
        <v>544</v>
      </c>
      <c r="C545" s="86" t="s">
        <v>1180</v>
      </c>
      <c r="D545" s="241">
        <f>COUNTIF($C$1:$C545,C545)</f>
        <v>40</v>
      </c>
      <c r="E545" s="241" t="str">
        <f t="shared" si="28"/>
        <v>Favourite web sites40</v>
      </c>
      <c r="F545" s="86" t="s">
        <v>1259</v>
      </c>
      <c r="G545" s="242">
        <v>3.0321637426900583E-2</v>
      </c>
      <c r="H545" s="245">
        <v>102.32624945577675</v>
      </c>
    </row>
    <row r="546" spans="1:8">
      <c r="A546" s="86" t="str">
        <v>site_marksandspencer</v>
      </c>
      <c r="B546" s="239">
        <v>545</v>
      </c>
      <c r="C546" s="86" t="s">
        <v>1180</v>
      </c>
      <c r="D546" s="241">
        <f>COUNTIF($C$1:$C546,C546)</f>
        <v>41</v>
      </c>
      <c r="E546" s="241" t="str">
        <f t="shared" si="28"/>
        <v>Favourite web sites41</v>
      </c>
      <c r="F546" s="86" t="s">
        <v>1261</v>
      </c>
      <c r="G546" s="242">
        <v>0.13629824561403509</v>
      </c>
      <c r="H546" s="245">
        <v>114.92488039968518</v>
      </c>
    </row>
    <row r="547" spans="1:8">
      <c r="A547" s="86" t="str">
        <v>site_microsoft</v>
      </c>
      <c r="B547" s="239">
        <v>546</v>
      </c>
      <c r="C547" s="86" t="s">
        <v>1180</v>
      </c>
      <c r="D547" s="241">
        <f>COUNTIF($C$1:$C547,C547)</f>
        <v>42</v>
      </c>
      <c r="E547" s="241" t="str">
        <f t="shared" si="28"/>
        <v>Favourite web sites42</v>
      </c>
      <c r="F547" s="86" t="s">
        <v>1263</v>
      </c>
      <c r="G547" s="242">
        <v>9.0590643274853805E-2</v>
      </c>
      <c r="H547" s="245">
        <v>108.57603235589283</v>
      </c>
    </row>
    <row r="548" spans="1:8">
      <c r="A548" s="86" t="str">
        <v>site_moneysavingexpert</v>
      </c>
      <c r="B548" s="239">
        <v>547</v>
      </c>
      <c r="C548" s="86" t="s">
        <v>1180</v>
      </c>
      <c r="D548" s="241">
        <f>COUNTIF($C$1:$C548,C548)</f>
        <v>43</v>
      </c>
      <c r="E548" s="241" t="str">
        <f t="shared" si="28"/>
        <v>Favourite web sites43</v>
      </c>
      <c r="F548" s="86" t="s">
        <v>1265</v>
      </c>
      <c r="G548" s="242">
        <v>0.18094736842105266</v>
      </c>
      <c r="H548" s="245">
        <v>108.10583875455066</v>
      </c>
    </row>
    <row r="549" spans="1:8">
      <c r="A549" s="86" t="str">
        <v>site_moneysupermarket</v>
      </c>
      <c r="B549" s="239">
        <v>548</v>
      </c>
      <c r="C549" s="86" t="s">
        <v>1180</v>
      </c>
      <c r="D549" s="241">
        <f>COUNTIF($C$1:$C549,C549)</f>
        <v>44</v>
      </c>
      <c r="E549" s="241" t="str">
        <f t="shared" si="28"/>
        <v>Favourite web sites44</v>
      </c>
      <c r="F549" s="86" t="s">
        <v>1267</v>
      </c>
      <c r="G549" s="242">
        <v>8.2649122807017555E-2</v>
      </c>
      <c r="H549" s="245">
        <v>108.38378249596036</v>
      </c>
    </row>
    <row r="550" spans="1:8">
      <c r="A550" s="86" t="str">
        <v>site_msn</v>
      </c>
      <c r="B550" s="239">
        <v>549</v>
      </c>
      <c r="C550" s="86" t="s">
        <v>1180</v>
      </c>
      <c r="D550" s="241">
        <f>COUNTIF($C$1:$C550,C550)</f>
        <v>45</v>
      </c>
      <c r="E550" s="241" t="str">
        <f t="shared" si="28"/>
        <v>Favourite web sites45</v>
      </c>
      <c r="F550" s="86" t="s">
        <v>1269</v>
      </c>
      <c r="G550" s="242">
        <v>3.292982456140351E-2</v>
      </c>
      <c r="H550" s="245">
        <v>98.730490207053705</v>
      </c>
    </row>
    <row r="551" spans="1:8">
      <c r="A551" s="86" t="str">
        <v>site_mumsnet</v>
      </c>
      <c r="B551" s="239">
        <v>550</v>
      </c>
      <c r="C551" s="86" t="s">
        <v>1180</v>
      </c>
      <c r="D551" s="241">
        <f>COUNTIF($C$1:$C551,C551)</f>
        <v>46</v>
      </c>
      <c r="E551" s="241" t="str">
        <f t="shared" si="28"/>
        <v>Favourite web sites46</v>
      </c>
      <c r="F551" s="86" t="s">
        <v>1271</v>
      </c>
      <c r="G551" s="242">
        <v>2.0561403508771926E-2</v>
      </c>
      <c r="H551" s="245">
        <v>105.05133839456818</v>
      </c>
    </row>
    <row r="552" spans="1:8">
      <c r="A552" s="86" t="str">
        <v>site_nationallottery</v>
      </c>
      <c r="B552" s="239">
        <v>551</v>
      </c>
      <c r="C552" s="86" t="s">
        <v>1180</v>
      </c>
      <c r="D552" s="241">
        <f>COUNTIF($C$1:$C552,C552)</f>
        <v>47</v>
      </c>
      <c r="E552" s="241" t="str">
        <f t="shared" si="28"/>
        <v>Favourite web sites47</v>
      </c>
      <c r="F552" s="86" t="s">
        <v>1273</v>
      </c>
      <c r="G552" s="242">
        <v>0.1066081871345029</v>
      </c>
      <c r="H552" s="245">
        <v>99.650137261139335</v>
      </c>
    </row>
    <row r="553" spans="1:8">
      <c r="A553" s="86" t="str">
        <v>site_nationalrail</v>
      </c>
      <c r="B553" s="239">
        <v>552</v>
      </c>
      <c r="C553" s="86" t="s">
        <v>1180</v>
      </c>
      <c r="D553" s="241">
        <f>COUNTIF($C$1:$C553,C553)</f>
        <v>48</v>
      </c>
      <c r="E553" s="241" t="str">
        <f t="shared" si="28"/>
        <v>Favourite web sites48</v>
      </c>
      <c r="F553" s="86" t="s">
        <v>1275</v>
      </c>
      <c r="G553" s="242">
        <v>5.867836257309942E-2</v>
      </c>
      <c r="H553" s="245">
        <v>107.6088232131565</v>
      </c>
    </row>
    <row r="554" spans="1:8">
      <c r="A554" s="86" t="str">
        <v>site_netnums</v>
      </c>
      <c r="B554" s="239">
        <v>553</v>
      </c>
      <c r="C554" s="86" t="s">
        <v>1180</v>
      </c>
      <c r="D554" s="241">
        <f>COUNTIF($C$1:$C554,C554)</f>
        <v>49</v>
      </c>
      <c r="E554" s="241" t="str">
        <f t="shared" si="28"/>
        <v>Favourite web sites49</v>
      </c>
      <c r="F554" s="86" t="s">
        <v>1277</v>
      </c>
      <c r="G554" s="242">
        <v>1.4964912280701756E-2</v>
      </c>
      <c r="H554" s="245">
        <v>99.462300296649886</v>
      </c>
    </row>
    <row r="555" spans="1:8">
      <c r="A555" s="86" t="str">
        <v>site_nhs</v>
      </c>
      <c r="B555" s="239">
        <v>554</v>
      </c>
      <c r="C555" s="86" t="s">
        <v>1180</v>
      </c>
      <c r="D555" s="241">
        <f>COUNTIF($C$1:$C555,C555)</f>
        <v>50</v>
      </c>
      <c r="E555" s="241" t="str">
        <f t="shared" si="28"/>
        <v>Favourite web sites50</v>
      </c>
      <c r="F555" s="86" t="s">
        <v>1279</v>
      </c>
      <c r="G555" s="242">
        <v>6.1175438596491216E-2</v>
      </c>
      <c r="H555" s="245">
        <v>95.264645427790754</v>
      </c>
    </row>
    <row r="556" spans="1:8">
      <c r="A556" s="86" t="str">
        <v>site_notonthehighstreet</v>
      </c>
      <c r="B556" s="239">
        <v>555</v>
      </c>
      <c r="C556" s="86" t="s">
        <v>1180</v>
      </c>
      <c r="D556" s="241">
        <f>COUNTIF($C$1:$C556,C556)</f>
        <v>51</v>
      </c>
      <c r="E556" s="241" t="str">
        <f t="shared" si="28"/>
        <v>Favourite web sites51</v>
      </c>
      <c r="F556" s="86" t="s">
        <v>1281</v>
      </c>
      <c r="G556" s="242">
        <v>4.6157894736842099E-2</v>
      </c>
      <c r="H556" s="245">
        <v>102.51531070251554</v>
      </c>
    </row>
    <row r="557" spans="1:8">
      <c r="A557" s="86" t="str">
        <v>site_premierleague</v>
      </c>
      <c r="B557" s="239">
        <v>556</v>
      </c>
      <c r="C557" s="86" t="s">
        <v>1180</v>
      </c>
      <c r="D557" s="241">
        <f>COUNTIF($C$1:$C557,C557)</f>
        <v>52</v>
      </c>
      <c r="E557" s="241" t="str">
        <f t="shared" si="28"/>
        <v>Favourite web sites52</v>
      </c>
      <c r="F557" s="86" t="s">
        <v>1283</v>
      </c>
      <c r="G557" s="242">
        <v>5.7567251461988309E-2</v>
      </c>
      <c r="H557" s="245">
        <v>99.778962268336926</v>
      </c>
    </row>
    <row r="558" spans="1:8">
      <c r="A558" s="86" t="str">
        <v>site_quidco</v>
      </c>
      <c r="B558" s="239">
        <v>557</v>
      </c>
      <c r="C558" s="86" t="s">
        <v>1180</v>
      </c>
      <c r="D558" s="241">
        <f>COUNTIF($C$1:$C558,C558)</f>
        <v>53</v>
      </c>
      <c r="E558" s="241" t="str">
        <f t="shared" si="28"/>
        <v>Favourite web sites53</v>
      </c>
      <c r="F558" s="86" t="s">
        <v>1285</v>
      </c>
      <c r="G558" s="242">
        <v>3.8783625730994156E-2</v>
      </c>
      <c r="H558" s="245">
        <v>108.60071321734796</v>
      </c>
    </row>
    <row r="559" spans="1:8">
      <c r="A559" s="86" t="str">
        <v>site_quora</v>
      </c>
      <c r="B559" s="239">
        <v>558</v>
      </c>
      <c r="C559" s="86" t="s">
        <v>1180</v>
      </c>
      <c r="D559" s="241">
        <f>COUNTIF($C$1:$C559,C559)</f>
        <v>54</v>
      </c>
      <c r="E559" s="241" t="str">
        <f t="shared" si="28"/>
        <v>Favourite web sites54</v>
      </c>
      <c r="F559" s="86" t="s">
        <v>1287</v>
      </c>
      <c r="G559" s="242">
        <v>1.8520467836257309E-2</v>
      </c>
      <c r="H559" s="245">
        <v>99.569996581873269</v>
      </c>
    </row>
    <row r="560" spans="1:8">
      <c r="A560" s="86" t="str">
        <v>site_rightmove</v>
      </c>
      <c r="B560" s="239">
        <v>559</v>
      </c>
      <c r="C560" s="86" t="s">
        <v>1180</v>
      </c>
      <c r="D560" s="241">
        <f>COUNTIF($C$1:$C560,C560)</f>
        <v>55</v>
      </c>
      <c r="E560" s="241" t="str">
        <f t="shared" si="28"/>
        <v>Favourite web sites55</v>
      </c>
      <c r="F560" s="86" t="s">
        <v>1289</v>
      </c>
      <c r="G560" s="242">
        <v>9.7888888888888873E-2</v>
      </c>
      <c r="H560" s="245">
        <v>120.74235710431387</v>
      </c>
    </row>
    <row r="561" spans="1:8">
      <c r="A561" s="86" t="str">
        <v>site_santander</v>
      </c>
      <c r="B561" s="239">
        <v>560</v>
      </c>
      <c r="C561" s="86" t="s">
        <v>1180</v>
      </c>
      <c r="D561" s="241">
        <f>COUNTIF($C$1:$C561,C561)</f>
        <v>56</v>
      </c>
      <c r="E561" s="241" t="str">
        <f t="shared" si="28"/>
        <v>Favourite web sites56</v>
      </c>
      <c r="F561" s="86" t="s">
        <v>1291</v>
      </c>
      <c r="G561" s="242">
        <v>7.4111111111111128E-2</v>
      </c>
      <c r="H561" s="245">
        <v>107.65416668878467</v>
      </c>
    </row>
    <row r="562" spans="1:8">
      <c r="A562" s="86" t="str">
        <v>site_selfridges</v>
      </c>
      <c r="B562" s="239">
        <v>561</v>
      </c>
      <c r="C562" s="86" t="s">
        <v>1180</v>
      </c>
      <c r="D562" s="241">
        <f>COUNTIF($C$1:$C562,C562)</f>
        <v>57</v>
      </c>
      <c r="E562" s="241" t="str">
        <f t="shared" si="28"/>
        <v>Favourite web sites57</v>
      </c>
      <c r="F562" s="86" t="s">
        <v>1293</v>
      </c>
      <c r="G562" s="242">
        <v>1.9982456140350879E-2</v>
      </c>
      <c r="H562" s="245">
        <v>100.70676528397028</v>
      </c>
    </row>
    <row r="563" spans="1:8">
      <c r="A563" s="86" t="str">
        <v>site_skynews</v>
      </c>
      <c r="B563" s="239">
        <v>562</v>
      </c>
      <c r="C563" s="86" t="s">
        <v>1180</v>
      </c>
      <c r="D563" s="241">
        <f>COUNTIF($C$1:$C563,C563)</f>
        <v>58</v>
      </c>
      <c r="E563" s="241" t="str">
        <f t="shared" si="28"/>
        <v>Favourite web sites58</v>
      </c>
      <c r="F563" s="86" t="s">
        <v>1295</v>
      </c>
      <c r="G563" s="242">
        <v>8.5976608187134498E-2</v>
      </c>
      <c r="H563" s="245">
        <v>98.887321104488876</v>
      </c>
    </row>
    <row r="564" spans="1:8">
      <c r="A564" s="86" t="str">
        <v>site_skysports</v>
      </c>
      <c r="B564" s="239">
        <v>563</v>
      </c>
      <c r="C564" s="86" t="s">
        <v>1180</v>
      </c>
      <c r="D564" s="241">
        <f>COUNTIF($C$1:$C564,C564)</f>
        <v>59</v>
      </c>
      <c r="E564" s="241" t="str">
        <f t="shared" si="28"/>
        <v>Favourite web sites59</v>
      </c>
      <c r="F564" s="86" t="s">
        <v>1297</v>
      </c>
      <c r="G564" s="242">
        <v>9.2795321637426917E-2</v>
      </c>
      <c r="H564" s="245">
        <v>100.00390746394345</v>
      </c>
    </row>
    <row r="565" spans="1:8">
      <c r="A565" s="86" t="str">
        <v>site_soundcloud</v>
      </c>
      <c r="B565" s="239">
        <v>564</v>
      </c>
      <c r="C565" s="86" t="s">
        <v>1180</v>
      </c>
      <c r="D565" s="241">
        <f>COUNTIF($C$1:$C565,C565)</f>
        <v>60</v>
      </c>
      <c r="E565" s="241" t="str">
        <f t="shared" si="28"/>
        <v>Favourite web sites60</v>
      </c>
      <c r="F565" s="86" t="s">
        <v>1299</v>
      </c>
      <c r="G565" s="242">
        <v>2.8637426900584798E-2</v>
      </c>
      <c r="H565" s="245">
        <v>101.19086655490386</v>
      </c>
    </row>
    <row r="566" spans="1:8">
      <c r="A566" s="86" t="str">
        <v>site_spotify</v>
      </c>
      <c r="B566" s="239">
        <v>565</v>
      </c>
      <c r="C566" s="86" t="s">
        <v>1180</v>
      </c>
      <c r="D566" s="241">
        <f>COUNTIF($C$1:$C566,C566)</f>
        <v>61</v>
      </c>
      <c r="E566" s="241" t="str">
        <f t="shared" si="28"/>
        <v>Favourite web sites61</v>
      </c>
      <c r="F566" s="86" t="s">
        <v>1301</v>
      </c>
      <c r="G566" s="242">
        <v>0.17803508771929827</v>
      </c>
      <c r="H566" s="245">
        <v>102.22361220463966</v>
      </c>
    </row>
    <row r="567" spans="1:8">
      <c r="A567" s="86" t="str">
        <v>site_tesco</v>
      </c>
      <c r="B567" s="239">
        <v>566</v>
      </c>
      <c r="C567" s="86" t="s">
        <v>1180</v>
      </c>
      <c r="D567" s="241">
        <f>COUNTIF($C$1:$C567,C567)</f>
        <v>62</v>
      </c>
      <c r="E567" s="241" t="str">
        <f t="shared" si="28"/>
        <v>Favourite web sites62</v>
      </c>
      <c r="F567" s="86" t="s">
        <v>1303</v>
      </c>
      <c r="G567" s="242">
        <v>0.14780701754385966</v>
      </c>
      <c r="H567" s="245">
        <v>99.974019930781111</v>
      </c>
    </row>
    <row r="568" spans="1:8">
      <c r="A568" s="86" t="str">
        <v>site_theladbible</v>
      </c>
      <c r="B568" s="239">
        <v>567</v>
      </c>
      <c r="C568" s="86" t="s">
        <v>1180</v>
      </c>
      <c r="D568" s="241">
        <f>COUNTIF($C$1:$C568,C568)</f>
        <v>63</v>
      </c>
      <c r="E568" s="241" t="str">
        <f t="shared" si="28"/>
        <v>Favourite web sites63</v>
      </c>
      <c r="F568" s="86" t="s">
        <v>1305</v>
      </c>
      <c r="G568" s="242">
        <v>3.4836257309941526E-2</v>
      </c>
      <c r="H568" s="245">
        <v>100.41190926663577</v>
      </c>
    </row>
    <row r="569" spans="1:8">
      <c r="A569" s="86" t="str">
        <v>site_ticketmaster</v>
      </c>
      <c r="B569" s="239">
        <v>568</v>
      </c>
      <c r="C569" s="86" t="s">
        <v>1180</v>
      </c>
      <c r="D569" s="241">
        <f>COUNTIF($C$1:$C569,C569)</f>
        <v>64</v>
      </c>
      <c r="E569" s="241" t="str">
        <f t="shared" si="28"/>
        <v>Favourite web sites64</v>
      </c>
      <c r="F569" s="86" t="s">
        <v>1307</v>
      </c>
      <c r="G569" s="242">
        <v>3.2836257309941524E-2</v>
      </c>
      <c r="H569" s="245">
        <v>98.968443348268679</v>
      </c>
    </row>
    <row r="570" spans="1:8">
      <c r="A570" s="86" t="str">
        <v>site_topshop</v>
      </c>
      <c r="B570" s="239">
        <v>569</v>
      </c>
      <c r="C570" s="86" t="s">
        <v>1180</v>
      </c>
      <c r="D570" s="241">
        <f>COUNTIF($C$1:$C570,C570)</f>
        <v>65</v>
      </c>
      <c r="E570" s="241" t="str">
        <f t="shared" si="28"/>
        <v>Favourite web sites65</v>
      </c>
      <c r="F570" s="86" t="s">
        <v>1309</v>
      </c>
      <c r="G570" s="242">
        <v>3.1298245614035089E-2</v>
      </c>
      <c r="H570" s="245">
        <v>101.5954038254996</v>
      </c>
    </row>
    <row r="571" spans="1:8">
      <c r="A571" s="86" t="str">
        <v>site_tripadvisor</v>
      </c>
      <c r="B571" s="239">
        <v>570</v>
      </c>
      <c r="C571" s="86" t="s">
        <v>1180</v>
      </c>
      <c r="D571" s="241">
        <f>COUNTIF($C$1:$C571,C571)</f>
        <v>66</v>
      </c>
      <c r="E571" s="241" t="str">
        <f t="shared" si="28"/>
        <v>Favourite web sites66</v>
      </c>
      <c r="F571" s="86" t="s">
        <v>1311</v>
      </c>
      <c r="G571" s="242">
        <v>0.1182923976608187</v>
      </c>
      <c r="H571" s="245">
        <v>109.89831827017593</v>
      </c>
    </row>
    <row r="572" spans="1:8">
      <c r="A572" s="86" t="str">
        <v>site_trivago</v>
      </c>
      <c r="B572" s="239">
        <v>571</v>
      </c>
      <c r="C572" s="86" t="s">
        <v>1180</v>
      </c>
      <c r="D572" s="241">
        <f>COUNTIF($C$1:$C572,C572)</f>
        <v>67</v>
      </c>
      <c r="E572" s="241" t="str">
        <f t="shared" si="28"/>
        <v>Favourite web sites67</v>
      </c>
      <c r="F572" s="86" t="s">
        <v>1313</v>
      </c>
      <c r="G572" s="242">
        <v>3.376023391812865E-2</v>
      </c>
      <c r="H572" s="245">
        <v>97.186430220038574</v>
      </c>
    </row>
    <row r="573" spans="1:8">
      <c r="A573" s="86" t="str">
        <v>site_tui</v>
      </c>
      <c r="B573" s="239">
        <v>572</v>
      </c>
      <c r="C573" s="86" t="s">
        <v>1180</v>
      </c>
      <c r="D573" s="241">
        <f>COUNTIF($C$1:$C573,C573)</f>
        <v>68</v>
      </c>
      <c r="E573" s="241" t="str">
        <f t="shared" si="28"/>
        <v>Favourite web sites68</v>
      </c>
      <c r="F573" s="86" t="s">
        <v>1315</v>
      </c>
      <c r="G573" s="242">
        <v>2.8005847953216371E-2</v>
      </c>
      <c r="H573" s="245">
        <v>99.604888637252031</v>
      </c>
    </row>
    <row r="574" spans="1:8">
      <c r="A574" s="86" t="str">
        <v>site_twitch</v>
      </c>
      <c r="B574" s="239">
        <v>573</v>
      </c>
      <c r="C574" s="86" t="s">
        <v>1180</v>
      </c>
      <c r="D574" s="241">
        <f>COUNTIF($C$1:$C574,C574)</f>
        <v>69</v>
      </c>
      <c r="E574" s="241" t="str">
        <f t="shared" si="28"/>
        <v>Favourite web sites69</v>
      </c>
      <c r="F574" s="86" t="s">
        <v>1317</v>
      </c>
      <c r="G574" s="242">
        <v>3.1076023391812865E-2</v>
      </c>
      <c r="H574" s="245">
        <v>106.73616815545228</v>
      </c>
    </row>
    <row r="575" spans="1:8">
      <c r="A575" s="86" t="str">
        <v>site_very</v>
      </c>
      <c r="B575" s="239">
        <v>574</v>
      </c>
      <c r="C575" s="86" t="s">
        <v>1180</v>
      </c>
      <c r="D575" s="241">
        <f>COUNTIF($C$1:$C575,C575)</f>
        <v>70</v>
      </c>
      <c r="E575" s="241" t="str">
        <f t="shared" si="28"/>
        <v>Favourite web sites70</v>
      </c>
      <c r="F575" s="86" t="s">
        <v>1319</v>
      </c>
      <c r="G575" s="242">
        <v>3.0169590643274853E-2</v>
      </c>
      <c r="H575" s="245">
        <v>84.288948068345903</v>
      </c>
    </row>
    <row r="576" spans="1:8">
      <c r="A576" s="86" t="str">
        <v>site_vevo</v>
      </c>
      <c r="B576" s="239">
        <v>575</v>
      </c>
      <c r="C576" s="86" t="s">
        <v>1180</v>
      </c>
      <c r="D576" s="241">
        <f>COUNTIF($C$1:$C576,C576)</f>
        <v>71</v>
      </c>
      <c r="E576" s="241" t="str">
        <f t="shared" si="28"/>
        <v>Favourite web sites71</v>
      </c>
      <c r="F576" s="86" t="s">
        <v>1321</v>
      </c>
      <c r="G576" s="242">
        <v>1.4362573099415207E-2</v>
      </c>
      <c r="H576" s="245">
        <v>105.16799267111945</v>
      </c>
    </row>
    <row r="577" spans="1:8">
      <c r="A577" s="86" t="str">
        <v>site_vice</v>
      </c>
      <c r="B577" s="239">
        <v>576</v>
      </c>
      <c r="C577" s="86" t="s">
        <v>1180</v>
      </c>
      <c r="D577" s="241">
        <f>COUNTIF($C$1:$C577,C577)</f>
        <v>72</v>
      </c>
      <c r="E577" s="241" t="str">
        <f t="shared" si="28"/>
        <v>Favourite web sites72</v>
      </c>
      <c r="F577" s="86" t="s">
        <v>1323</v>
      </c>
      <c r="G577" s="242">
        <v>1.1567251461988306E-2</v>
      </c>
      <c r="H577" s="245">
        <v>104.5963585971256</v>
      </c>
    </row>
    <row r="578" spans="1:8">
      <c r="A578" s="86" t="str">
        <v>site_wikihow</v>
      </c>
      <c r="B578" s="239">
        <v>577</v>
      </c>
      <c r="C578" s="86" t="s">
        <v>1180</v>
      </c>
      <c r="D578" s="241">
        <f>COUNTIF($C$1:$C578,C578)</f>
        <v>73</v>
      </c>
      <c r="E578" s="241" t="str">
        <f t="shared" si="28"/>
        <v>Favourite web sites73</v>
      </c>
      <c r="F578" s="86" t="s">
        <v>1325</v>
      </c>
      <c r="G578" s="242">
        <v>2.2578947368421053E-2</v>
      </c>
      <c r="H578" s="245">
        <v>95.823773757766332</v>
      </c>
    </row>
    <row r="579" spans="1:8">
      <c r="A579" s="86" t="str">
        <v>site_wiki</v>
      </c>
      <c r="B579" s="239">
        <v>578</v>
      </c>
      <c r="C579" s="86" t="s">
        <v>1180</v>
      </c>
      <c r="D579" s="241">
        <f>COUNTIF($C$1:$C579,C579)</f>
        <v>74</v>
      </c>
      <c r="E579" s="241" t="str">
        <f t="shared" ref="E579:E642" si="29">C579&amp;D579</f>
        <v>Favourite web sites74</v>
      </c>
      <c r="F579" s="86" t="s">
        <v>1327</v>
      </c>
      <c r="G579" s="242">
        <v>0.19331578947368422</v>
      </c>
      <c r="H579" s="245">
        <v>106.19638012684838</v>
      </c>
    </row>
    <row r="580" spans="1:8">
      <c r="A580" s="86" t="str">
        <v>site_williamhill</v>
      </c>
      <c r="B580" s="239">
        <v>579</v>
      </c>
      <c r="C580" s="86" t="s">
        <v>1180</v>
      </c>
      <c r="D580" s="241">
        <f>COUNTIF($C$1:$C580,C580)</f>
        <v>75</v>
      </c>
      <c r="E580" s="241" t="str">
        <f t="shared" si="29"/>
        <v>Favourite web sites75</v>
      </c>
      <c r="F580" s="86" t="s">
        <v>1329</v>
      </c>
      <c r="G580" s="242">
        <v>2.5514619883040938E-2</v>
      </c>
      <c r="H580" s="245">
        <v>98.645591453879732</v>
      </c>
    </row>
    <row r="581" spans="1:8">
      <c r="A581" s="86" t="str">
        <v>site_yahoo</v>
      </c>
      <c r="B581" s="239">
        <v>580</v>
      </c>
      <c r="C581" s="86" t="s">
        <v>1180</v>
      </c>
      <c r="D581" s="241">
        <f>COUNTIF($C$1:$C581,C581)</f>
        <v>76</v>
      </c>
      <c r="E581" s="241" t="str">
        <f t="shared" si="29"/>
        <v>Favourite web sites76</v>
      </c>
      <c r="F581" s="86" t="s">
        <v>1331</v>
      </c>
      <c r="G581" s="242">
        <v>6.9725146198830412E-2</v>
      </c>
      <c r="H581" s="245">
        <v>100.23444706206186</v>
      </c>
    </row>
    <row r="582" spans="1:8">
      <c r="A582" s="86" t="str">
        <v>site_zoopla</v>
      </c>
      <c r="B582" s="239">
        <v>581</v>
      </c>
      <c r="C582" s="86" t="s">
        <v>1180</v>
      </c>
      <c r="D582" s="241">
        <f>COUNTIF($C$1:$C582,C582)</f>
        <v>77</v>
      </c>
      <c r="E582" s="241" t="str">
        <f t="shared" si="29"/>
        <v>Favourite web sites77</v>
      </c>
      <c r="F582" s="86" t="s">
        <v>1333</v>
      </c>
      <c r="G582" s="242">
        <v>4.3286549707602331E-2</v>
      </c>
      <c r="H582" s="245">
        <v>97.420647718191518</v>
      </c>
    </row>
    <row r="583" spans="1:8">
      <c r="A583" s="86" t="str">
        <v>shopm10</v>
      </c>
      <c r="B583" s="239">
        <v>582</v>
      </c>
      <c r="C583" s="86" t="s">
        <v>1336</v>
      </c>
      <c r="D583" s="241">
        <f>COUNTIF($C$1:$C583,C583)</f>
        <v>1</v>
      </c>
      <c r="E583" s="241" t="str">
        <f t="shared" si="29"/>
        <v>Supermarket: shop at (1+ times per month)1</v>
      </c>
      <c r="F583" s="86" t="s">
        <v>1337</v>
      </c>
      <c r="G583" s="242">
        <v>0.37081871345029238</v>
      </c>
      <c r="H583" s="245">
        <v>95.830584919325091</v>
      </c>
    </row>
    <row r="584" spans="1:8">
      <c r="A584" s="86" t="str">
        <v>shopm1</v>
      </c>
      <c r="B584" s="239">
        <v>583</v>
      </c>
      <c r="C584" s="86" t="s">
        <v>1336</v>
      </c>
      <c r="D584" s="241">
        <f>COUNTIF($C$1:$C584,C584)</f>
        <v>2</v>
      </c>
      <c r="E584" s="241" t="str">
        <f t="shared" si="29"/>
        <v>Supermarket: shop at (1+ times per month)2</v>
      </c>
      <c r="F584" s="86" t="s">
        <v>1339</v>
      </c>
      <c r="G584" s="242">
        <v>0.34674269005847957</v>
      </c>
      <c r="H584" s="245">
        <v>84.212280886142892</v>
      </c>
    </row>
    <row r="585" spans="1:8">
      <c r="A585" s="86" t="str">
        <v>shopm2</v>
      </c>
      <c r="B585" s="239">
        <v>584</v>
      </c>
      <c r="C585" s="86" t="s">
        <v>1336</v>
      </c>
      <c r="D585" s="241">
        <f>COUNTIF($C$1:$C585,C585)</f>
        <v>3</v>
      </c>
      <c r="E585" s="241" t="str">
        <f t="shared" si="29"/>
        <v>Supermarket: shop at (1+ times per month)3</v>
      </c>
      <c r="F585" s="86" t="s">
        <v>1341</v>
      </c>
      <c r="G585" s="242">
        <v>0.26946783625730991</v>
      </c>
      <c r="H585" s="245">
        <v>109.93587709944732</v>
      </c>
    </row>
    <row r="586" spans="1:8">
      <c r="A586" s="86" t="str">
        <v>shopm11</v>
      </c>
      <c r="B586" s="239">
        <v>585</v>
      </c>
      <c r="C586" s="86" t="s">
        <v>1336</v>
      </c>
      <c r="D586" s="241">
        <f>COUNTIF($C$1:$C586,C586)</f>
        <v>4</v>
      </c>
      <c r="E586" s="241" t="str">
        <f t="shared" si="29"/>
        <v>Supermarket: shop at (1+ times per month)4</v>
      </c>
      <c r="F586" s="86" t="s">
        <v>1343</v>
      </c>
      <c r="G586" s="242">
        <v>0.29522222222222216</v>
      </c>
      <c r="H586" s="245">
        <v>97.068837257575083</v>
      </c>
    </row>
    <row r="587" spans="1:8">
      <c r="A587" s="86" t="str">
        <v>shopm3</v>
      </c>
      <c r="B587" s="239">
        <v>586</v>
      </c>
      <c r="C587" s="86" t="s">
        <v>1336</v>
      </c>
      <c r="D587" s="241">
        <f>COUNTIF($C$1:$C587,C587)</f>
        <v>5</v>
      </c>
      <c r="E587" s="241" t="str">
        <f t="shared" si="29"/>
        <v>Supermarket: shop at (1+ times per month)5</v>
      </c>
      <c r="F587" s="86" t="s">
        <v>1345</v>
      </c>
      <c r="G587" s="242">
        <v>0.29881871345029237</v>
      </c>
      <c r="H587" s="245">
        <v>128.46008039979148</v>
      </c>
    </row>
    <row r="588" spans="1:8">
      <c r="A588" s="86" t="str">
        <v>shopm4</v>
      </c>
      <c r="B588" s="239">
        <v>587</v>
      </c>
      <c r="C588" s="86" t="s">
        <v>1336</v>
      </c>
      <c r="D588" s="241">
        <f>COUNTIF($C$1:$C588,C588)</f>
        <v>6</v>
      </c>
      <c r="E588" s="241" t="str">
        <f t="shared" si="29"/>
        <v>Supermarket: shop at (1+ times per month)6</v>
      </c>
      <c r="F588" s="86" t="s">
        <v>1347</v>
      </c>
      <c r="G588" s="242">
        <v>0.32812280701754382</v>
      </c>
      <c r="H588" s="245">
        <v>96.86394771986599</v>
      </c>
    </row>
    <row r="589" spans="1:8">
      <c r="A589" s="86" t="str">
        <v>shopm5</v>
      </c>
      <c r="B589" s="239">
        <v>588</v>
      </c>
      <c r="C589" s="86" t="s">
        <v>1336</v>
      </c>
      <c r="D589" s="241">
        <f>COUNTIF($C$1:$C589,C589)</f>
        <v>7</v>
      </c>
      <c r="E589" s="241" t="str">
        <f t="shared" si="29"/>
        <v>Supermarket: shop at (1+ times per month)7</v>
      </c>
      <c r="F589" s="86" t="s">
        <v>1349</v>
      </c>
      <c r="G589" s="242">
        <v>0.50046783625730984</v>
      </c>
      <c r="H589" s="245">
        <v>114.62372161933281</v>
      </c>
    </row>
    <row r="590" spans="1:8">
      <c r="A590" s="86" t="str">
        <v>shopm6</v>
      </c>
      <c r="B590" s="239">
        <v>589</v>
      </c>
      <c r="C590" s="86" t="s">
        <v>1336</v>
      </c>
      <c r="D590" s="241">
        <f>COUNTIF($C$1:$C590,C590)</f>
        <v>8</v>
      </c>
      <c r="E590" s="241" t="str">
        <f t="shared" si="29"/>
        <v>Supermarket: shop at (1+ times per month)8</v>
      </c>
      <c r="F590" s="86" t="s">
        <v>1303</v>
      </c>
      <c r="G590" s="242">
        <v>0.63808771929824559</v>
      </c>
      <c r="H590" s="245">
        <v>104.42172779458154</v>
      </c>
    </row>
    <row r="591" spans="1:8">
      <c r="A591" s="86" t="str">
        <v>shopm8</v>
      </c>
      <c r="B591" s="239">
        <v>590</v>
      </c>
      <c r="C591" s="86" t="s">
        <v>1336</v>
      </c>
      <c r="D591" s="241">
        <f>COUNTIF($C$1:$C591,C591)</f>
        <v>9</v>
      </c>
      <c r="E591" s="241" t="str">
        <f t="shared" si="29"/>
        <v>Supermarket: shop at (1+ times per month)9</v>
      </c>
      <c r="F591" s="86" t="s">
        <v>1352</v>
      </c>
      <c r="G591" s="242">
        <v>0.25598245614035092</v>
      </c>
      <c r="H591" s="245">
        <v>158.33465295597273</v>
      </c>
    </row>
    <row r="592" spans="1:8">
      <c r="A592" s="86" t="str">
        <v>DAILY11</v>
      </c>
      <c r="B592" s="239">
        <v>591</v>
      </c>
      <c r="C592" s="86" t="s">
        <v>1355</v>
      </c>
      <c r="D592" s="241">
        <f>COUNTIF($C$1:$C592,C592)</f>
        <v>1</v>
      </c>
      <c r="E592" s="241" t="str">
        <f t="shared" si="29"/>
        <v>Daily Newspapers1</v>
      </c>
      <c r="F592" s="86" t="s">
        <v>1356</v>
      </c>
      <c r="G592" s="242">
        <v>6.6801169590643278E-2</v>
      </c>
      <c r="H592" s="245">
        <v>70.040499925014871</v>
      </c>
    </row>
    <row r="593" spans="1:8">
      <c r="A593" s="86" t="str">
        <v>DAILY3</v>
      </c>
      <c r="B593" s="239">
        <v>592</v>
      </c>
      <c r="C593" s="86" t="s">
        <v>1355</v>
      </c>
      <c r="D593" s="241">
        <f>COUNTIF($C$1:$C593,C593)</f>
        <v>2</v>
      </c>
      <c r="E593" s="241" t="str">
        <f t="shared" si="29"/>
        <v>Daily Newspapers2</v>
      </c>
      <c r="F593" s="86" t="s">
        <v>1358</v>
      </c>
      <c r="G593" s="242">
        <v>2.5625730994152052E-2</v>
      </c>
      <c r="H593" s="245">
        <v>68.657508355663836</v>
      </c>
    </row>
    <row r="594" spans="1:8">
      <c r="A594" s="86" t="str">
        <v>DAILY4</v>
      </c>
      <c r="B594" s="239">
        <v>593</v>
      </c>
      <c r="C594" s="86" t="s">
        <v>1355</v>
      </c>
      <c r="D594" s="241">
        <f>COUNTIF($C$1:$C594,C594)</f>
        <v>3</v>
      </c>
      <c r="E594" s="241" t="str">
        <f t="shared" si="29"/>
        <v>Daily Newspapers3</v>
      </c>
      <c r="F594" s="86" t="s">
        <v>1360</v>
      </c>
      <c r="G594" s="242">
        <v>5.5263157894736847E-3</v>
      </c>
      <c r="H594" s="245">
        <v>63.977271433188143</v>
      </c>
    </row>
    <row r="595" spans="1:8">
      <c r="A595" s="86" t="str">
        <v>DAILY10</v>
      </c>
      <c r="B595" s="239">
        <v>594</v>
      </c>
      <c r="C595" s="86" t="s">
        <v>1355</v>
      </c>
      <c r="D595" s="241">
        <f>COUNTIF($C$1:$C595,C595)</f>
        <v>4</v>
      </c>
      <c r="E595" s="241" t="str">
        <f t="shared" si="29"/>
        <v>Daily Newspapers4</v>
      </c>
      <c r="F595" s="86" t="s">
        <v>1362</v>
      </c>
      <c r="G595" s="242">
        <v>1.0339181286549709E-2</v>
      </c>
      <c r="H595" s="245">
        <v>56.680010023184977</v>
      </c>
    </row>
    <row r="596" spans="1:8">
      <c r="A596" s="86" t="str">
        <v>DAILY2</v>
      </c>
      <c r="B596" s="239">
        <v>595</v>
      </c>
      <c r="C596" s="86" t="s">
        <v>1355</v>
      </c>
      <c r="D596" s="241">
        <f>COUNTIF($C$1:$C596,C596)</f>
        <v>5</v>
      </c>
      <c r="E596" s="241" t="str">
        <f t="shared" si="29"/>
        <v>Daily Newspapers5</v>
      </c>
      <c r="F596" s="86" t="s">
        <v>1364</v>
      </c>
      <c r="G596" s="242">
        <v>9.3929824561403516E-2</v>
      </c>
      <c r="H596" s="245">
        <v>118.97498735762674</v>
      </c>
    </row>
    <row r="597" spans="1:8">
      <c r="A597" s="86" t="str">
        <v>DAILY1</v>
      </c>
      <c r="B597" s="239">
        <v>596</v>
      </c>
      <c r="C597" s="86" t="s">
        <v>1355</v>
      </c>
      <c r="D597" s="241">
        <f>COUNTIF($C$1:$C597,C597)</f>
        <v>6</v>
      </c>
      <c r="E597" s="241" t="str">
        <f t="shared" si="29"/>
        <v>Daily Newspapers6</v>
      </c>
      <c r="F597" s="86" t="s">
        <v>1366</v>
      </c>
      <c r="G597" s="242">
        <v>1.8502923976608188E-2</v>
      </c>
      <c r="H597" s="245">
        <v>104.1180729568666</v>
      </c>
    </row>
    <row r="598" spans="1:8">
      <c r="A598" s="86" t="str">
        <v>DAILY6</v>
      </c>
      <c r="B598" s="239">
        <v>597</v>
      </c>
      <c r="C598" s="86" t="s">
        <v>1355</v>
      </c>
      <c r="D598" s="241">
        <f>COUNTIF($C$1:$C598,C598)</f>
        <v>7</v>
      </c>
      <c r="E598" s="241" t="str">
        <f t="shared" si="29"/>
        <v>Daily Newspapers7</v>
      </c>
      <c r="F598" s="86" t="s">
        <v>1368</v>
      </c>
      <c r="G598" s="242">
        <v>4.2742690058479534E-2</v>
      </c>
      <c r="H598" s="245">
        <v>166.47574578325768</v>
      </c>
    </row>
    <row r="599" spans="1:8">
      <c r="A599" s="86" t="str">
        <v>DAILY8</v>
      </c>
      <c r="B599" s="239">
        <v>598</v>
      </c>
      <c r="C599" s="86" t="s">
        <v>1355</v>
      </c>
      <c r="D599" s="241">
        <f>COUNTIF($C$1:$C599,C599)</f>
        <v>8</v>
      </c>
      <c r="E599" s="241" t="str">
        <f t="shared" si="29"/>
        <v>Daily Newspapers8</v>
      </c>
      <c r="F599" s="86" t="s">
        <v>1370</v>
      </c>
      <c r="G599" s="242">
        <v>2.3713450292397659E-2</v>
      </c>
      <c r="H599" s="245">
        <v>123.3134401437415</v>
      </c>
    </row>
    <row r="600" spans="1:8">
      <c r="A600" s="86" t="str">
        <v>DAILY12</v>
      </c>
      <c r="B600" s="239">
        <v>599</v>
      </c>
      <c r="C600" s="86" t="s">
        <v>1355</v>
      </c>
      <c r="D600" s="241">
        <f>COUNTIF($C$1:$C600,C600)</f>
        <v>9</v>
      </c>
      <c r="E600" s="241" t="str">
        <f t="shared" si="29"/>
        <v>Daily Newspapers9</v>
      </c>
      <c r="F600" s="86" t="s">
        <v>1372</v>
      </c>
      <c r="G600" s="242">
        <v>4.7988304093567247E-2</v>
      </c>
      <c r="H600" s="245">
        <v>162.2857975109535</v>
      </c>
    </row>
    <row r="601" spans="1:8">
      <c r="A601" s="86" t="str">
        <v>MAGBIZEDU</v>
      </c>
      <c r="B601" s="239">
        <v>600</v>
      </c>
      <c r="C601" s="86" t="s">
        <v>1374</v>
      </c>
      <c r="D601" s="241">
        <f>COUNTIF($C$1:$C601,C601)</f>
        <v>1</v>
      </c>
      <c r="E601" s="241" t="str">
        <f t="shared" si="29"/>
        <v>Magazines Read1</v>
      </c>
      <c r="F601" s="86" t="s">
        <v>1375</v>
      </c>
      <c r="G601" s="242">
        <v>2.8269005847953214E-2</v>
      </c>
      <c r="H601" s="245">
        <v>111.5710688040613</v>
      </c>
    </row>
    <row r="602" spans="1:8">
      <c r="A602" s="86" t="str">
        <v>MAGCELEB</v>
      </c>
      <c r="B602" s="239">
        <v>601</v>
      </c>
      <c r="C602" s="86" t="s">
        <v>1374</v>
      </c>
      <c r="D602" s="241">
        <f>COUNTIF($C$1:$C602,C602)</f>
        <v>2</v>
      </c>
      <c r="E602" s="241" t="str">
        <f t="shared" si="29"/>
        <v>Magazines Read2</v>
      </c>
      <c r="F602" s="86" t="s">
        <v>1377</v>
      </c>
      <c r="G602" s="242">
        <v>1.8748538011695903E-2</v>
      </c>
      <c r="H602" s="245">
        <v>81.952747744965421</v>
      </c>
    </row>
    <row r="603" spans="1:8">
      <c r="A603" s="86" t="str">
        <v>MAGFASHION</v>
      </c>
      <c r="B603" s="239">
        <v>602</v>
      </c>
      <c r="C603" s="86" t="s">
        <v>1374</v>
      </c>
      <c r="D603" s="241">
        <f>COUNTIF($C$1:$C603,C603)</f>
        <v>3</v>
      </c>
      <c r="E603" s="241" t="str">
        <f t="shared" si="29"/>
        <v>Magazines Read3</v>
      </c>
      <c r="F603" s="86" t="s">
        <v>1379</v>
      </c>
      <c r="G603" s="242">
        <v>8.7076023391812873E-3</v>
      </c>
      <c r="H603" s="245">
        <v>72.653038754387026</v>
      </c>
    </row>
    <row r="604" spans="1:8">
      <c r="A604" s="86" t="str">
        <v>MAGCOOK</v>
      </c>
      <c r="B604" s="239">
        <v>603</v>
      </c>
      <c r="C604" s="86" t="s">
        <v>1374</v>
      </c>
      <c r="D604" s="241">
        <f>COUNTIF($C$1:$C604,C604)</f>
        <v>4</v>
      </c>
      <c r="E604" s="241" t="str">
        <f t="shared" si="29"/>
        <v>Magazines Read4</v>
      </c>
      <c r="F604" s="86" t="s">
        <v>1381</v>
      </c>
      <c r="G604" s="242">
        <v>8.298830409356725E-2</v>
      </c>
      <c r="H604" s="245">
        <v>104.62781527640213</v>
      </c>
    </row>
    <row r="605" spans="1:8">
      <c r="A605" s="86" t="str">
        <v>MAGHEALTH</v>
      </c>
      <c r="B605" s="239">
        <v>604</v>
      </c>
      <c r="C605" s="86" t="s">
        <v>1374</v>
      </c>
      <c r="D605" s="241">
        <f>COUNTIF($C$1:$C605,C605)</f>
        <v>5</v>
      </c>
      <c r="E605" s="241" t="str">
        <f t="shared" si="29"/>
        <v>Magazines Read5</v>
      </c>
      <c r="F605" s="86" t="s">
        <v>1383</v>
      </c>
      <c r="G605" s="242">
        <v>2.0760233918128656E-2</v>
      </c>
      <c r="H605" s="245">
        <v>88.098639354552617</v>
      </c>
    </row>
    <row r="606" spans="1:8">
      <c r="A606" s="86" t="str">
        <v>MAGHOME</v>
      </c>
      <c r="B606" s="239">
        <v>605</v>
      </c>
      <c r="C606" s="86" t="s">
        <v>1374</v>
      </c>
      <c r="D606" s="241">
        <f>COUNTIF($C$1:$C606,C606)</f>
        <v>6</v>
      </c>
      <c r="E606" s="241" t="str">
        <f t="shared" si="29"/>
        <v>Magazines Read6</v>
      </c>
      <c r="F606" s="86" t="s">
        <v>1385</v>
      </c>
      <c r="G606" s="242">
        <v>4.4543859649122802E-2</v>
      </c>
      <c r="H606" s="245">
        <v>106.95695805558421</v>
      </c>
    </row>
    <row r="607" spans="1:8">
      <c r="A607" s="86" t="str">
        <v>MAGIT</v>
      </c>
      <c r="B607" s="239">
        <v>606</v>
      </c>
      <c r="C607" s="86" t="s">
        <v>1374</v>
      </c>
      <c r="D607" s="241">
        <f>COUNTIF($C$1:$C607,C607)</f>
        <v>7</v>
      </c>
      <c r="E607" s="241" t="str">
        <f t="shared" si="29"/>
        <v>Magazines Read7</v>
      </c>
      <c r="F607" s="86" t="s">
        <v>1387</v>
      </c>
      <c r="G607" s="242">
        <v>2.674853801169591E-2</v>
      </c>
      <c r="H607" s="245">
        <v>96.977247412636942</v>
      </c>
    </row>
    <row r="608" spans="1:8">
      <c r="A608" s="86" t="str">
        <v>MAGMENSTYLE</v>
      </c>
      <c r="B608" s="239">
        <v>607</v>
      </c>
      <c r="C608" s="86" t="s">
        <v>1374</v>
      </c>
      <c r="D608" s="241">
        <f>COUNTIF($C$1:$C608,C608)</f>
        <v>8</v>
      </c>
      <c r="E608" s="241" t="str">
        <f t="shared" si="29"/>
        <v>Magazines Read8</v>
      </c>
      <c r="F608" s="86" t="s">
        <v>1389</v>
      </c>
      <c r="G608" s="242">
        <v>2.6210526315789476E-2</v>
      </c>
      <c r="H608" s="245">
        <v>87.774275681631437</v>
      </c>
    </row>
    <row r="609" spans="1:8">
      <c r="A609" s="86" t="str">
        <v>MAGMOTOR</v>
      </c>
      <c r="B609" s="239">
        <v>608</v>
      </c>
      <c r="C609" s="86" t="s">
        <v>1374</v>
      </c>
      <c r="D609" s="241">
        <f>COUNTIF($C$1:$C609,C609)</f>
        <v>9</v>
      </c>
      <c r="E609" s="241" t="str">
        <f t="shared" si="29"/>
        <v>Magazines Read9</v>
      </c>
      <c r="F609" s="86" t="s">
        <v>1391</v>
      </c>
      <c r="G609" s="242">
        <v>2.6315789473684209E-2</v>
      </c>
      <c r="H609" s="245">
        <v>98.456840624814745</v>
      </c>
    </row>
    <row r="610" spans="1:8">
      <c r="A610" s="86" t="str">
        <v>MAGMUSICFILM</v>
      </c>
      <c r="B610" s="239">
        <v>609</v>
      </c>
      <c r="C610" s="86" t="s">
        <v>1374</v>
      </c>
      <c r="D610" s="241">
        <f>COUNTIF($C$1:$C610,C610)</f>
        <v>10</v>
      </c>
      <c r="E610" s="241" t="str">
        <f t="shared" si="29"/>
        <v>Magazines Read10</v>
      </c>
      <c r="F610" s="86" t="s">
        <v>1393</v>
      </c>
      <c r="G610" s="242">
        <v>1.7888888888888888E-2</v>
      </c>
      <c r="H610" s="245">
        <v>82.505715814975972</v>
      </c>
    </row>
    <row r="611" spans="1:8">
      <c r="A611" s="86" t="str">
        <v>MAGSPORT</v>
      </c>
      <c r="B611" s="239">
        <v>610</v>
      </c>
      <c r="C611" s="86" t="s">
        <v>1374</v>
      </c>
      <c r="D611" s="241">
        <f>COUNTIF($C$1:$C611,C611)</f>
        <v>11</v>
      </c>
      <c r="E611" s="241" t="str">
        <f t="shared" si="29"/>
        <v>Magazines Read11</v>
      </c>
      <c r="F611" s="86" t="s">
        <v>1395</v>
      </c>
      <c r="G611" s="242">
        <v>2.0345029239766083E-2</v>
      </c>
      <c r="H611" s="245">
        <v>88.96492660032284</v>
      </c>
    </row>
    <row r="612" spans="1:8">
      <c r="A612" s="86" t="str">
        <v>MAGTRAVEL</v>
      </c>
      <c r="B612" s="239">
        <v>611</v>
      </c>
      <c r="C612" s="86" t="s">
        <v>1374</v>
      </c>
      <c r="D612" s="241">
        <f>COUNTIF($C$1:$C612,C612)</f>
        <v>12</v>
      </c>
      <c r="E612" s="241" t="str">
        <f t="shared" si="29"/>
        <v>Magazines Read12</v>
      </c>
      <c r="F612" s="86" t="s">
        <v>1397</v>
      </c>
      <c r="G612" s="242">
        <v>6.822807017543861E-2</v>
      </c>
      <c r="H612" s="245">
        <v>126.43833746707844</v>
      </c>
    </row>
    <row r="613" spans="1:8">
      <c r="A613" s="86" t="str">
        <v>MAGTV</v>
      </c>
      <c r="B613" s="239">
        <v>612</v>
      </c>
      <c r="C613" s="86" t="s">
        <v>1374</v>
      </c>
      <c r="D613" s="241">
        <f>COUNTIF($C$1:$C613,C613)</f>
        <v>13</v>
      </c>
      <c r="E613" s="241" t="str">
        <f t="shared" si="29"/>
        <v>Magazines Read13</v>
      </c>
      <c r="F613" s="86" t="s">
        <v>1399</v>
      </c>
      <c r="G613" s="242">
        <v>0.13496491228070179</v>
      </c>
      <c r="H613" s="245">
        <v>92.216175785691206</v>
      </c>
    </row>
    <row r="614" spans="1:8">
      <c r="A614" s="86" t="str">
        <v>MAGWOMEN</v>
      </c>
      <c r="B614" s="239">
        <v>613</v>
      </c>
      <c r="C614" s="86" t="s">
        <v>1374</v>
      </c>
      <c r="D614" s="241">
        <f>COUNTIF($C$1:$C614,C614)</f>
        <v>14</v>
      </c>
      <c r="E614" s="241" t="str">
        <f t="shared" si="29"/>
        <v>Magazines Read14</v>
      </c>
      <c r="F614" s="86" t="s">
        <v>1401</v>
      </c>
      <c r="G614" s="242">
        <v>8.1444444444444458E-2</v>
      </c>
      <c r="H614" s="245">
        <v>85.333404251399699</v>
      </c>
    </row>
    <row r="615" spans="1:8">
      <c r="A615" s="86" t="str">
        <v>MAGWOMENGLOSS</v>
      </c>
      <c r="B615" s="239">
        <v>614</v>
      </c>
      <c r="C615" s="86" t="s">
        <v>1374</v>
      </c>
      <c r="D615" s="241">
        <f>COUNTIF($C$1:$C615,C615)</f>
        <v>15</v>
      </c>
      <c r="E615" s="241" t="str">
        <f t="shared" si="29"/>
        <v>Magazines Read15</v>
      </c>
      <c r="F615" s="86" t="s">
        <v>1403</v>
      </c>
      <c r="G615" s="242">
        <v>3.7374269005847956E-2</v>
      </c>
      <c r="H615" s="245">
        <v>102.05178934033627</v>
      </c>
    </row>
    <row r="616" spans="1:8">
      <c r="A616" s="86" t="str">
        <v>CHARITY1</v>
      </c>
      <c r="B616" s="239">
        <v>615</v>
      </c>
      <c r="C616" s="86" t="s">
        <v>1405</v>
      </c>
      <c r="D616" s="241">
        <f>COUNTIF($C$1:$C616,C616)</f>
        <v>1</v>
      </c>
      <c r="E616" s="241" t="str">
        <f t="shared" si="29"/>
        <v>Charities1</v>
      </c>
      <c r="F616" s="86" t="s">
        <v>1406</v>
      </c>
      <c r="G616" s="242">
        <v>0.14565497076023393</v>
      </c>
      <c r="H616" s="245">
        <v>105.17221235988055</v>
      </c>
    </row>
    <row r="617" spans="1:8">
      <c r="A617" s="86" t="str">
        <v>CHARITY2</v>
      </c>
      <c r="B617" s="239">
        <v>616</v>
      </c>
      <c r="C617" s="86" t="s">
        <v>1405</v>
      </c>
      <c r="D617" s="241">
        <f>COUNTIF($C$1:$C617,C617)</f>
        <v>2</v>
      </c>
      <c r="E617" s="241" t="str">
        <f t="shared" si="29"/>
        <v>Charities2</v>
      </c>
      <c r="F617" s="86" t="s">
        <v>1408</v>
      </c>
      <c r="G617" s="242">
        <v>0.13397660818713447</v>
      </c>
      <c r="H617" s="245">
        <v>107.34307317208432</v>
      </c>
    </row>
    <row r="618" spans="1:8">
      <c r="A618" s="86" t="str">
        <v>CHARITY3</v>
      </c>
      <c r="B618" s="239">
        <v>617</v>
      </c>
      <c r="C618" s="86" t="s">
        <v>1405</v>
      </c>
      <c r="D618" s="241">
        <f>COUNTIF($C$1:$C618,C618)</f>
        <v>3</v>
      </c>
      <c r="E618" s="241" t="str">
        <f t="shared" si="29"/>
        <v>Charities3</v>
      </c>
      <c r="F618" s="86" t="s">
        <v>1410</v>
      </c>
      <c r="G618" s="242">
        <v>4.2415204678362566E-2</v>
      </c>
      <c r="H618" s="245">
        <v>99.869805613367177</v>
      </c>
    </row>
    <row r="619" spans="1:8">
      <c r="A619" s="86" t="str">
        <v>CHARITY5</v>
      </c>
      <c r="B619" s="239">
        <v>618</v>
      </c>
      <c r="C619" s="86" t="s">
        <v>1405</v>
      </c>
      <c r="D619" s="241">
        <f>COUNTIF($C$1:$C619,C619)</f>
        <v>4</v>
      </c>
      <c r="E619" s="241" t="str">
        <f t="shared" si="29"/>
        <v>Charities4</v>
      </c>
      <c r="F619" s="86" t="s">
        <v>1412</v>
      </c>
      <c r="G619" s="242">
        <v>6.7754385964912289E-2</v>
      </c>
      <c r="H619" s="245">
        <v>104.95095134541199</v>
      </c>
    </row>
    <row r="620" spans="1:8">
      <c r="A620" s="86" t="str">
        <v>CHARITY7</v>
      </c>
      <c r="B620" s="239">
        <v>619</v>
      </c>
      <c r="C620" s="86" t="s">
        <v>1405</v>
      </c>
      <c r="D620" s="241">
        <f>COUNTIF($C$1:$C620,C620)</f>
        <v>5</v>
      </c>
      <c r="E620" s="241" t="str">
        <f t="shared" si="29"/>
        <v>Charities5</v>
      </c>
      <c r="F620" s="86" t="s">
        <v>1414</v>
      </c>
      <c r="G620" s="242">
        <v>0.27896491228070169</v>
      </c>
      <c r="H620" s="245">
        <v>112.90559840002197</v>
      </c>
    </row>
    <row r="621" spans="1:8">
      <c r="A621" s="86" t="str">
        <v>CHARITY8</v>
      </c>
      <c r="B621" s="239">
        <v>620</v>
      </c>
      <c r="C621" s="86" t="s">
        <v>1405</v>
      </c>
      <c r="D621" s="241">
        <f>COUNTIF($C$1:$C621,C621)</f>
        <v>6</v>
      </c>
      <c r="E621" s="241" t="str">
        <f t="shared" si="29"/>
        <v>Charities6</v>
      </c>
      <c r="F621" s="86" t="s">
        <v>1416</v>
      </c>
      <c r="G621" s="242">
        <v>4.8467836257309944E-2</v>
      </c>
      <c r="H621" s="245">
        <v>127.15833875210532</v>
      </c>
    </row>
    <row r="622" spans="1:8">
      <c r="A622" s="86" t="str">
        <v>CHARITY11</v>
      </c>
      <c r="B622" s="239">
        <v>621</v>
      </c>
      <c r="C622" s="86" t="s">
        <v>1405</v>
      </c>
      <c r="D622" s="241">
        <f>COUNTIF($C$1:$C622,C622)</f>
        <v>7</v>
      </c>
      <c r="E622" s="241" t="str">
        <f t="shared" si="29"/>
        <v>Charities7</v>
      </c>
      <c r="F622" s="86" t="s">
        <v>1418</v>
      </c>
      <c r="G622" s="242">
        <v>0.32083625730994153</v>
      </c>
      <c r="H622" s="245">
        <v>108.70231055999173</v>
      </c>
    </row>
    <row r="623" spans="1:8">
      <c r="A623" s="86" t="str">
        <v>CHARITY13</v>
      </c>
      <c r="B623" s="239">
        <v>622</v>
      </c>
      <c r="C623" s="86" t="s">
        <v>1405</v>
      </c>
      <c r="D623" s="241">
        <f>COUNTIF($C$1:$C623,C623)</f>
        <v>8</v>
      </c>
      <c r="E623" s="241" t="str">
        <f t="shared" si="29"/>
        <v>Charities8</v>
      </c>
      <c r="F623" s="86" t="s">
        <v>1420</v>
      </c>
      <c r="G623" s="242">
        <v>3.3076023391812863E-2</v>
      </c>
      <c r="H623" s="245">
        <v>107.83059721852601</v>
      </c>
    </row>
    <row r="624" spans="1:8">
      <c r="A624" s="86" t="str">
        <v>CHARITY15</v>
      </c>
      <c r="B624" s="239">
        <v>623</v>
      </c>
      <c r="C624" s="86" t="s">
        <v>1405</v>
      </c>
      <c r="D624" s="241">
        <f>COUNTIF($C$1:$C624,C624)</f>
        <v>9</v>
      </c>
      <c r="E624" s="241" t="str">
        <f t="shared" si="29"/>
        <v>Charities9</v>
      </c>
      <c r="F624" s="86" t="s">
        <v>1422</v>
      </c>
      <c r="G624" s="242">
        <v>9.4397660818713466E-2</v>
      </c>
      <c r="H624" s="245">
        <v>100.38883588777212</v>
      </c>
    </row>
    <row r="625" spans="1:8">
      <c r="A625" s="86" t="str">
        <v>CHARITY10</v>
      </c>
      <c r="B625" s="239">
        <v>624</v>
      </c>
      <c r="C625" s="86" t="s">
        <v>1405</v>
      </c>
      <c r="D625" s="241">
        <f>COUNTIF($C$1:$C625,C625)</f>
        <v>10</v>
      </c>
      <c r="E625" s="241" t="str">
        <f t="shared" si="29"/>
        <v>Charities10</v>
      </c>
      <c r="F625" s="86" t="s">
        <v>1424</v>
      </c>
      <c r="G625" s="242">
        <v>0.29513450292397664</v>
      </c>
      <c r="H625" s="245">
        <v>114.99524273500781</v>
      </c>
    </row>
    <row r="626" spans="1:8">
      <c r="A626" s="86" t="str">
        <v>INTERESTS1</v>
      </c>
      <c r="B626" s="239">
        <v>625</v>
      </c>
      <c r="C626" s="86" t="s">
        <v>1426</v>
      </c>
      <c r="D626" s="241">
        <f>COUNTIF($C$1:$C626,C626)</f>
        <v>1</v>
      </c>
      <c r="E626" s="241" t="str">
        <f t="shared" si="29"/>
        <v>Interests &amp; Hobbies1</v>
      </c>
      <c r="F626" s="86" t="s">
        <v>1427</v>
      </c>
      <c r="G626" s="242">
        <v>2.4730994152046791E-2</v>
      </c>
      <c r="H626" s="245">
        <v>87.398735213787631</v>
      </c>
    </row>
    <row r="627" spans="1:8">
      <c r="A627" s="86" t="str">
        <v>INTERESTS4</v>
      </c>
      <c r="B627" s="239">
        <v>626</v>
      </c>
      <c r="C627" s="86" t="s">
        <v>1426</v>
      </c>
      <c r="D627" s="241">
        <f>COUNTIF($C$1:$C627,C627)</f>
        <v>2</v>
      </c>
      <c r="E627" s="241" t="str">
        <f t="shared" si="29"/>
        <v>Interests &amp; Hobbies2</v>
      </c>
      <c r="F627" s="86" t="s">
        <v>1429</v>
      </c>
      <c r="G627" s="242">
        <v>0.20585380116959065</v>
      </c>
      <c r="H627" s="245">
        <v>116.51095985458086</v>
      </c>
    </row>
    <row r="628" spans="1:8">
      <c r="A628" s="86" t="str">
        <v>INTERESTS5</v>
      </c>
      <c r="B628" s="239">
        <v>627</v>
      </c>
      <c r="C628" s="86" t="s">
        <v>1426</v>
      </c>
      <c r="D628" s="241">
        <f>COUNTIF($C$1:$C628,C628)</f>
        <v>3</v>
      </c>
      <c r="E628" s="241" t="str">
        <f t="shared" si="29"/>
        <v>Interests &amp; Hobbies3</v>
      </c>
      <c r="F628" s="86" t="s">
        <v>1431</v>
      </c>
      <c r="G628" s="242">
        <v>0.30497660818713446</v>
      </c>
      <c r="H628" s="245">
        <v>103.43134484726369</v>
      </c>
    </row>
    <row r="629" spans="1:8">
      <c r="A629" s="86" t="str">
        <v>INTERESTS6</v>
      </c>
      <c r="B629" s="239">
        <v>628</v>
      </c>
      <c r="C629" s="86" t="s">
        <v>1426</v>
      </c>
      <c r="D629" s="241">
        <f>COUNTIF($C$1:$C629,C629)</f>
        <v>4</v>
      </c>
      <c r="E629" s="241" t="str">
        <f t="shared" si="29"/>
        <v>Interests &amp; Hobbies4</v>
      </c>
      <c r="F629" s="86" t="s">
        <v>1433</v>
      </c>
      <c r="G629" s="242">
        <v>0.38716959064327489</v>
      </c>
      <c r="H629" s="245">
        <v>106.78052473097411</v>
      </c>
    </row>
    <row r="630" spans="1:8">
      <c r="A630" s="86" t="str">
        <v>INTERESTS9</v>
      </c>
      <c r="B630" s="239">
        <v>629</v>
      </c>
      <c r="C630" s="86" t="s">
        <v>1426</v>
      </c>
      <c r="D630" s="241">
        <f>COUNTIF($C$1:$C630,C630)</f>
        <v>5</v>
      </c>
      <c r="E630" s="241" t="str">
        <f t="shared" si="29"/>
        <v>Interests &amp; Hobbies5</v>
      </c>
      <c r="F630" s="86" t="s">
        <v>1435</v>
      </c>
      <c r="G630" s="242">
        <v>0.26048538011695904</v>
      </c>
      <c r="H630" s="245">
        <v>107.63091760789101</v>
      </c>
    </row>
    <row r="631" spans="1:8">
      <c r="A631" s="86" t="str">
        <v>INTERESTS55</v>
      </c>
      <c r="B631" s="239">
        <v>630</v>
      </c>
      <c r="C631" s="86" t="s">
        <v>1426</v>
      </c>
      <c r="D631" s="241">
        <f>COUNTIF($C$1:$C631,C631)</f>
        <v>6</v>
      </c>
      <c r="E631" s="241" t="str">
        <f t="shared" si="29"/>
        <v>Interests &amp; Hobbies6</v>
      </c>
      <c r="F631" s="86" t="s">
        <v>1437</v>
      </c>
      <c r="G631" s="242">
        <v>0.21981286549707599</v>
      </c>
      <c r="H631" s="245">
        <v>108.20653437724444</v>
      </c>
    </row>
    <row r="632" spans="1:8">
      <c r="A632" s="86" t="str">
        <v>INTERESTS10</v>
      </c>
      <c r="B632" s="239">
        <v>631</v>
      </c>
      <c r="C632" s="86" t="s">
        <v>1426</v>
      </c>
      <c r="D632" s="241">
        <f>COUNTIF($C$1:$C632,C632)</f>
        <v>7</v>
      </c>
      <c r="E632" s="241" t="str">
        <f t="shared" si="29"/>
        <v>Interests &amp; Hobbies7</v>
      </c>
      <c r="F632" s="86" t="s">
        <v>1439</v>
      </c>
      <c r="G632" s="242">
        <v>0.48474269005847948</v>
      </c>
      <c r="H632" s="245">
        <v>109.22188923032357</v>
      </c>
    </row>
    <row r="633" spans="1:8">
      <c r="A633" s="86" t="str">
        <v>INTERESTS12</v>
      </c>
      <c r="B633" s="239">
        <v>632</v>
      </c>
      <c r="C633" s="86" t="s">
        <v>1426</v>
      </c>
      <c r="D633" s="241">
        <f>COUNTIF($C$1:$C633,C633)</f>
        <v>8</v>
      </c>
      <c r="E633" s="241" t="str">
        <f t="shared" si="29"/>
        <v>Interests &amp; Hobbies8</v>
      </c>
      <c r="F633" s="86" t="s">
        <v>1441</v>
      </c>
      <c r="G633" s="242">
        <v>0.38019298245614036</v>
      </c>
      <c r="H633" s="245">
        <v>112.61698592002354</v>
      </c>
    </row>
    <row r="634" spans="1:8">
      <c r="A634" s="86" t="str">
        <v>INTERESTS17</v>
      </c>
      <c r="B634" s="239">
        <v>633</v>
      </c>
      <c r="C634" s="86" t="s">
        <v>1426</v>
      </c>
      <c r="D634" s="241">
        <f>COUNTIF($C$1:$C634,C634)</f>
        <v>9</v>
      </c>
      <c r="E634" s="241" t="str">
        <f t="shared" si="29"/>
        <v>Interests &amp; Hobbies9</v>
      </c>
      <c r="F634" s="86" t="s">
        <v>1443</v>
      </c>
      <c r="G634" s="242">
        <v>0.40674269005847952</v>
      </c>
      <c r="H634" s="245">
        <v>108.6195403774617</v>
      </c>
    </row>
    <row r="635" spans="1:8">
      <c r="A635" s="86" t="str">
        <v>INTERESTS43</v>
      </c>
      <c r="B635" s="239">
        <v>634</v>
      </c>
      <c r="C635" s="86" t="s">
        <v>1426</v>
      </c>
      <c r="D635" s="241">
        <f>COUNTIF($C$1:$C635,C635)</f>
        <v>10</v>
      </c>
      <c r="E635" s="241" t="str">
        <f t="shared" si="29"/>
        <v>Interests &amp; Hobbies10</v>
      </c>
      <c r="F635" s="86" t="s">
        <v>1445</v>
      </c>
      <c r="G635" s="242">
        <v>5.2321637426900582E-2</v>
      </c>
      <c r="H635" s="245">
        <v>76.018903076805273</v>
      </c>
    </row>
    <row r="636" spans="1:8">
      <c r="A636" s="86" t="str">
        <v>INTERESTS18</v>
      </c>
      <c r="B636" s="239">
        <v>635</v>
      </c>
      <c r="C636" s="86" t="s">
        <v>1426</v>
      </c>
      <c r="D636" s="241">
        <f>COUNTIF($C$1:$C636,C636)</f>
        <v>11</v>
      </c>
      <c r="E636" s="241" t="str">
        <f t="shared" si="29"/>
        <v>Interests &amp; Hobbies11</v>
      </c>
      <c r="F636" s="86" t="s">
        <v>1447</v>
      </c>
      <c r="G636" s="242">
        <v>0.36313450292397664</v>
      </c>
      <c r="H636" s="245">
        <v>106.14838094572502</v>
      </c>
    </row>
    <row r="637" spans="1:8">
      <c r="A637" s="86" t="str">
        <v>INTERESTS19</v>
      </c>
      <c r="B637" s="239">
        <v>636</v>
      </c>
      <c r="C637" s="86" t="s">
        <v>1426</v>
      </c>
      <c r="D637" s="241">
        <f>COUNTIF($C$1:$C637,C637)</f>
        <v>12</v>
      </c>
      <c r="E637" s="241" t="str">
        <f t="shared" si="29"/>
        <v>Interests &amp; Hobbies12</v>
      </c>
      <c r="F637" s="86" t="s">
        <v>1449</v>
      </c>
      <c r="G637" s="242">
        <v>4.2754385964912281E-2</v>
      </c>
      <c r="H637" s="245">
        <v>141.44052207662529</v>
      </c>
    </row>
    <row r="638" spans="1:8">
      <c r="A638" s="86" t="str">
        <v>INTERESTS44</v>
      </c>
      <c r="B638" s="239">
        <v>637</v>
      </c>
      <c r="C638" s="86" t="s">
        <v>1426</v>
      </c>
      <c r="D638" s="241">
        <f>COUNTIF($C$1:$C638,C638)</f>
        <v>13</v>
      </c>
      <c r="E638" s="241" t="str">
        <f t="shared" si="29"/>
        <v>Interests &amp; Hobbies13</v>
      </c>
      <c r="F638" s="86" t="s">
        <v>1451</v>
      </c>
      <c r="G638" s="242">
        <v>0.41949707602339187</v>
      </c>
      <c r="H638" s="245">
        <v>111.7403747617622</v>
      </c>
    </row>
    <row r="639" spans="1:8">
      <c r="A639" s="86" t="str">
        <v>INTERESTS21</v>
      </c>
      <c r="B639" s="239">
        <v>638</v>
      </c>
      <c r="C639" s="86" t="s">
        <v>1426</v>
      </c>
      <c r="D639" s="241">
        <f>COUNTIF($C$1:$C639,C639)</f>
        <v>14</v>
      </c>
      <c r="E639" s="241" t="str">
        <f t="shared" si="29"/>
        <v>Interests &amp; Hobbies14</v>
      </c>
      <c r="F639" s="86" t="s">
        <v>1453</v>
      </c>
      <c r="G639" s="242">
        <v>0.23567836257309943</v>
      </c>
      <c r="H639" s="245">
        <v>120.4951874924064</v>
      </c>
    </row>
    <row r="640" spans="1:8">
      <c r="A640" s="86" t="str">
        <v>INTERESTS47</v>
      </c>
      <c r="B640" s="239">
        <v>639</v>
      </c>
      <c r="C640" s="86" t="s">
        <v>1426</v>
      </c>
      <c r="D640" s="241">
        <f>COUNTIF($C$1:$C640,C640)</f>
        <v>15</v>
      </c>
      <c r="E640" s="241" t="str">
        <f t="shared" si="29"/>
        <v>Interests &amp; Hobbies15</v>
      </c>
      <c r="F640" s="86" t="s">
        <v>1455</v>
      </c>
      <c r="G640" s="242">
        <v>5.7742690058479533E-2</v>
      </c>
      <c r="H640" s="245">
        <v>112.43793182202914</v>
      </c>
    </row>
    <row r="641" spans="1:8">
      <c r="A641" s="86" t="str">
        <v>INTERESTS48</v>
      </c>
      <c r="B641" s="239">
        <v>640</v>
      </c>
      <c r="C641" s="86" t="s">
        <v>1426</v>
      </c>
      <c r="D641" s="241">
        <f>COUNTIF($C$1:$C641,C641)</f>
        <v>16</v>
      </c>
      <c r="E641" s="241" t="str">
        <f t="shared" si="29"/>
        <v>Interests &amp; Hobbies16</v>
      </c>
      <c r="F641" s="86" t="s">
        <v>1457</v>
      </c>
      <c r="G641" s="242">
        <v>0.47970175438596491</v>
      </c>
      <c r="H641" s="245">
        <v>101.02265972665778</v>
      </c>
    </row>
    <row r="642" spans="1:8">
      <c r="A642" s="86" t="str">
        <v>INTERESTS28</v>
      </c>
      <c r="B642" s="239">
        <v>641</v>
      </c>
      <c r="C642" s="86" t="s">
        <v>1426</v>
      </c>
      <c r="D642" s="241">
        <f>COUNTIF($C$1:$C642,C642)</f>
        <v>17</v>
      </c>
      <c r="E642" s="241" t="str">
        <f t="shared" si="29"/>
        <v>Interests &amp; Hobbies17</v>
      </c>
      <c r="F642" s="86" t="s">
        <v>1459</v>
      </c>
      <c r="G642" s="242">
        <v>0.39624561403508779</v>
      </c>
      <c r="H642" s="245">
        <v>109.47624421672985</v>
      </c>
    </row>
    <row r="643" spans="1:8">
      <c r="A643" s="86" t="str">
        <v>INTERESTS29</v>
      </c>
      <c r="B643" s="239">
        <v>642</v>
      </c>
      <c r="C643" s="86" t="s">
        <v>1426</v>
      </c>
      <c r="D643" s="241">
        <f>COUNTIF($C$1:$C643,C643)</f>
        <v>18</v>
      </c>
      <c r="E643" s="241" t="str">
        <f t="shared" ref="E643:E706" si="30">C643&amp;D643</f>
        <v>Interests &amp; Hobbies18</v>
      </c>
      <c r="F643" s="86" t="s">
        <v>1461</v>
      </c>
      <c r="G643" s="242">
        <v>0.42328654970760238</v>
      </c>
      <c r="H643" s="245">
        <v>100.52896041235257</v>
      </c>
    </row>
    <row r="644" spans="1:8">
      <c r="A644" s="86" t="str">
        <v>INTERESTS51</v>
      </c>
      <c r="B644" s="239">
        <v>643</v>
      </c>
      <c r="C644" s="86" t="s">
        <v>1426</v>
      </c>
      <c r="D644" s="241">
        <f>COUNTIF($C$1:$C644,C644)</f>
        <v>19</v>
      </c>
      <c r="E644" s="241" t="str">
        <f t="shared" si="30"/>
        <v>Interests &amp; Hobbies19</v>
      </c>
      <c r="F644" s="86" t="s">
        <v>1399</v>
      </c>
      <c r="G644" s="242">
        <v>0.49069590643274857</v>
      </c>
      <c r="H644" s="245">
        <v>95.906835644822664</v>
      </c>
    </row>
    <row r="645" spans="1:8">
      <c r="A645" s="86" t="str">
        <v>INTERESTS52</v>
      </c>
      <c r="B645" s="239">
        <v>644</v>
      </c>
      <c r="C645" s="86" t="s">
        <v>1426</v>
      </c>
      <c r="D645" s="241">
        <f>COUNTIF($C$1:$C645,C645)</f>
        <v>20</v>
      </c>
      <c r="E645" s="241" t="str">
        <f t="shared" si="30"/>
        <v>Interests &amp; Hobbies20</v>
      </c>
      <c r="F645" s="86" t="s">
        <v>1464</v>
      </c>
      <c r="G645" s="242">
        <v>0.18490643274853802</v>
      </c>
      <c r="H645" s="245">
        <v>106.14657132379727</v>
      </c>
    </row>
    <row r="646" spans="1:8">
      <c r="A646" s="86" t="str">
        <v>holdest6</v>
      </c>
      <c r="B646" s="239">
        <v>645</v>
      </c>
      <c r="C646" s="86" t="s">
        <v>1466</v>
      </c>
      <c r="D646" s="241">
        <f>COUNTIF($C$1:$C646,C646)</f>
        <v>1</v>
      </c>
      <c r="E646" s="241" t="str">
        <f t="shared" si="30"/>
        <v>Holiday Destination/Type1</v>
      </c>
      <c r="F646" s="86" t="s">
        <v>1467</v>
      </c>
      <c r="G646" s="242">
        <v>0.60045029239766079</v>
      </c>
      <c r="H646" s="245">
        <v>103.80275982370939</v>
      </c>
    </row>
    <row r="647" spans="1:8">
      <c r="A647" s="86" t="str">
        <v>holdest1</v>
      </c>
      <c r="B647" s="239">
        <v>646</v>
      </c>
      <c r="C647" s="86" t="s">
        <v>1466</v>
      </c>
      <c r="D647" s="241">
        <f>COUNTIF($C$1:$C647,C647)</f>
        <v>2</v>
      </c>
      <c r="E647" s="241" t="str">
        <f t="shared" si="30"/>
        <v>Holiday Destination/Type2</v>
      </c>
      <c r="F647" s="86" t="s">
        <v>1469</v>
      </c>
      <c r="G647" s="242">
        <v>4.3274853801169584E-2</v>
      </c>
      <c r="H647" s="245">
        <v>100.76177778138202</v>
      </c>
    </row>
    <row r="648" spans="1:8">
      <c r="A648" s="86" t="str">
        <v>holdest2</v>
      </c>
      <c r="B648" s="239">
        <v>647</v>
      </c>
      <c r="C648" s="86" t="s">
        <v>1466</v>
      </c>
      <c r="D648" s="241">
        <f>COUNTIF($C$1:$C648,C648)</f>
        <v>3</v>
      </c>
      <c r="E648" s="241" t="str">
        <f t="shared" si="30"/>
        <v>Holiday Destination/Type3</v>
      </c>
      <c r="F648" s="86" t="s">
        <v>1471</v>
      </c>
      <c r="G648" s="242">
        <v>0.11633333333333332</v>
      </c>
      <c r="H648" s="245">
        <v>113.962244587439</v>
      </c>
    </row>
    <row r="649" spans="1:8">
      <c r="A649" s="86" t="str">
        <v>holdest3</v>
      </c>
      <c r="B649" s="239">
        <v>648</v>
      </c>
      <c r="C649" s="86" t="s">
        <v>1466</v>
      </c>
      <c r="D649" s="241">
        <f>COUNTIF($C$1:$C649,C649)</f>
        <v>4</v>
      </c>
      <c r="E649" s="241" t="str">
        <f t="shared" si="30"/>
        <v>Holiday Destination/Type4</v>
      </c>
      <c r="F649" s="86" t="s">
        <v>1473</v>
      </c>
      <c r="G649" s="242">
        <v>1.4807017543859649E-2</v>
      </c>
      <c r="H649" s="245">
        <v>135.26845752416708</v>
      </c>
    </row>
    <row r="650" spans="1:8">
      <c r="A650" s="86" t="str">
        <v>holdest4</v>
      </c>
      <c r="B650" s="239">
        <v>649</v>
      </c>
      <c r="C650" s="86" t="s">
        <v>1466</v>
      </c>
      <c r="D650" s="241">
        <f>COUNTIF($C$1:$C650,C650)</f>
        <v>5</v>
      </c>
      <c r="E650" s="241" t="str">
        <f t="shared" si="30"/>
        <v>Holiday Destination/Type5</v>
      </c>
      <c r="F650" s="86" t="s">
        <v>1475</v>
      </c>
      <c r="G650" s="242">
        <v>2.2415204678362572E-2</v>
      </c>
      <c r="H650" s="245">
        <v>121.69898626729456</v>
      </c>
    </row>
    <row r="651" spans="1:8">
      <c r="A651" s="86" t="str">
        <v>holdest5</v>
      </c>
      <c r="B651" s="239">
        <v>650</v>
      </c>
      <c r="C651" s="86" t="s">
        <v>1466</v>
      </c>
      <c r="D651" s="241">
        <f>COUNTIF($C$1:$C651,C651)</f>
        <v>6</v>
      </c>
      <c r="E651" s="241" t="str">
        <f t="shared" si="30"/>
        <v>Holiday Destination/Type6</v>
      </c>
      <c r="F651" s="86" t="s">
        <v>1477</v>
      </c>
      <c r="G651" s="242">
        <v>0.39811695906432748</v>
      </c>
      <c r="H651" s="245">
        <v>111.43861734279122</v>
      </c>
    </row>
    <row r="652" spans="1:8">
      <c r="A652" s="86" t="str">
        <v>holdest7</v>
      </c>
      <c r="B652" s="239">
        <v>651</v>
      </c>
      <c r="C652" s="86" t="s">
        <v>1466</v>
      </c>
      <c r="D652" s="241">
        <f>COUNTIF($C$1:$C652,C652)</f>
        <v>7</v>
      </c>
      <c r="E652" s="241" t="str">
        <f t="shared" si="30"/>
        <v>Holiday Destination/Type7</v>
      </c>
      <c r="F652" s="86" t="s">
        <v>1479</v>
      </c>
      <c r="G652" s="242">
        <v>0.23743274853801169</v>
      </c>
      <c r="H652" s="245">
        <v>107.44851827919824</v>
      </c>
    </row>
    <row r="653" spans="1:8">
      <c r="A653" s="86" t="str">
        <v>holdest8</v>
      </c>
      <c r="B653" s="239">
        <v>652</v>
      </c>
      <c r="C653" s="86" t="s">
        <v>1466</v>
      </c>
      <c r="D653" s="241">
        <f>COUNTIF($C$1:$C653,C653)</f>
        <v>8</v>
      </c>
      <c r="E653" s="241" t="str">
        <f t="shared" si="30"/>
        <v>Holiday Destination/Type8</v>
      </c>
      <c r="F653" s="86" t="s">
        <v>1481</v>
      </c>
      <c r="G653" s="242">
        <v>9.3345029239766078E-2</v>
      </c>
      <c r="H653" s="245">
        <v>127.18904240898485</v>
      </c>
    </row>
    <row r="654" spans="1:8">
      <c r="A654" s="86" t="str">
        <v>holtype1</v>
      </c>
      <c r="B654" s="239">
        <v>653</v>
      </c>
      <c r="C654" s="86" t="s">
        <v>1466</v>
      </c>
      <c r="D654" s="241">
        <f>COUNTIF($C$1:$C654,C654)</f>
        <v>9</v>
      </c>
      <c r="E654" s="241" t="str">
        <f t="shared" si="30"/>
        <v>Holiday Destination/Type9</v>
      </c>
      <c r="F654" s="86" t="s">
        <v>1483</v>
      </c>
      <c r="G654" s="242">
        <v>0.25652631578947366</v>
      </c>
      <c r="H654" s="245">
        <v>113.77523585398406</v>
      </c>
    </row>
    <row r="655" spans="1:8">
      <c r="A655" s="86" t="str">
        <v>holtype3</v>
      </c>
      <c r="B655" s="239">
        <v>654</v>
      </c>
      <c r="C655" s="86" t="s">
        <v>1466</v>
      </c>
      <c r="D655" s="241">
        <f>COUNTIF($C$1:$C655,C655)</f>
        <v>10</v>
      </c>
      <c r="E655" s="241" t="str">
        <f t="shared" si="30"/>
        <v>Holiday Destination/Type10</v>
      </c>
      <c r="F655" s="86" t="s">
        <v>1485</v>
      </c>
      <c r="G655" s="242">
        <v>3.8356725146198832E-2</v>
      </c>
      <c r="H655" s="245">
        <v>126.74392932652441</v>
      </c>
    </row>
    <row r="656" spans="1:8">
      <c r="A656" s="86" t="str">
        <v>holtype4</v>
      </c>
      <c r="B656" s="239">
        <v>655</v>
      </c>
      <c r="C656" s="86" t="s">
        <v>1466</v>
      </c>
      <c r="D656" s="241">
        <f>COUNTIF($C$1:$C656,C656)</f>
        <v>11</v>
      </c>
      <c r="E656" s="241" t="str">
        <f t="shared" si="30"/>
        <v>Holiday Destination/Type11</v>
      </c>
      <c r="F656" s="86" t="s">
        <v>1487</v>
      </c>
      <c r="G656" s="242">
        <v>0.20642690058479532</v>
      </c>
      <c r="H656" s="245">
        <v>102.98501261532419</v>
      </c>
    </row>
    <row r="657" spans="1:8">
      <c r="A657" s="86" t="str">
        <v>holtype6</v>
      </c>
      <c r="B657" s="239">
        <v>656</v>
      </c>
      <c r="C657" s="86" t="s">
        <v>1466</v>
      </c>
      <c r="D657" s="241">
        <f>COUNTIF($C$1:$C657,C657)</f>
        <v>12</v>
      </c>
      <c r="E657" s="241" t="str">
        <f t="shared" si="30"/>
        <v>Holiday Destination/Type12</v>
      </c>
      <c r="F657" s="86" t="s">
        <v>1489</v>
      </c>
      <c r="G657" s="242">
        <v>0.17899999999999999</v>
      </c>
      <c r="H657" s="245">
        <v>123.72790273345326</v>
      </c>
    </row>
    <row r="658" spans="1:8">
      <c r="A658" s="86" t="str">
        <v>car_enqc_app</v>
      </c>
      <c r="B658" s="239">
        <v>657</v>
      </c>
      <c r="C658" s="86" t="s">
        <v>1492</v>
      </c>
      <c r="D658" s="241">
        <f>COUNTIF($C$1:$C658,C658)</f>
        <v>1</v>
      </c>
      <c r="E658" s="241" t="str">
        <f t="shared" si="30"/>
        <v>Make enquiry on car dealership or manufacturer1</v>
      </c>
      <c r="F658" s="86" t="s">
        <v>1493</v>
      </c>
      <c r="G658" s="242">
        <v>0.13012280701754386</v>
      </c>
      <c r="H658" s="245">
        <v>90.046039544716663</v>
      </c>
    </row>
    <row r="659" spans="1:8">
      <c r="A659" s="86" t="str">
        <v>car_enqc_call</v>
      </c>
      <c r="B659" s="239">
        <v>658</v>
      </c>
      <c r="C659" s="86" t="s">
        <v>1492</v>
      </c>
      <c r="D659" s="241">
        <f>COUNTIF($C$1:$C659,C659)</f>
        <v>2</v>
      </c>
      <c r="E659" s="241" t="str">
        <f t="shared" si="30"/>
        <v>Make enquiry on car dealership or manufacturer2</v>
      </c>
      <c r="F659" s="86" t="s">
        <v>1495</v>
      </c>
      <c r="G659" s="242">
        <v>0.47535087719298241</v>
      </c>
      <c r="H659" s="245">
        <v>102.46379151145123</v>
      </c>
    </row>
    <row r="660" spans="1:8">
      <c r="A660" s="86" t="str">
        <v>car_enqc_email</v>
      </c>
      <c r="B660" s="239">
        <v>659</v>
      </c>
      <c r="C660" s="86" t="s">
        <v>1492</v>
      </c>
      <c r="D660" s="241">
        <f>COUNTIF($C$1:$C660,C660)</f>
        <v>3</v>
      </c>
      <c r="E660" s="241" t="str">
        <f t="shared" si="30"/>
        <v>Make enquiry on car dealership or manufacturer3</v>
      </c>
      <c r="F660" s="86" t="s">
        <v>1050</v>
      </c>
      <c r="G660" s="242">
        <v>0.32277777777777783</v>
      </c>
      <c r="H660" s="245">
        <v>98.881491771659412</v>
      </c>
    </row>
    <row r="661" spans="1:8">
      <c r="A661" s="86" t="str">
        <v>car_enqc_f2f</v>
      </c>
      <c r="B661" s="239">
        <v>660</v>
      </c>
      <c r="C661" s="86" t="s">
        <v>1492</v>
      </c>
      <c r="D661" s="241">
        <f>COUNTIF($C$1:$C661,C661)</f>
        <v>4</v>
      </c>
      <c r="E661" s="241" t="str">
        <f t="shared" si="30"/>
        <v>Make enquiry on car dealership or manufacturer4</v>
      </c>
      <c r="F661" s="86" t="s">
        <v>1498</v>
      </c>
      <c r="G661" s="242">
        <v>0.52305263157894744</v>
      </c>
      <c r="H661" s="245">
        <v>100.4241845639115</v>
      </c>
    </row>
    <row r="662" spans="1:8">
      <c r="A662" s="86" t="str">
        <v>car_enqc_mail</v>
      </c>
      <c r="B662" s="239">
        <v>661</v>
      </c>
      <c r="C662" s="86" t="s">
        <v>1492</v>
      </c>
      <c r="D662" s="241">
        <f>COUNTIF($C$1:$C662,C662)</f>
        <v>5</v>
      </c>
      <c r="E662" s="241" t="str">
        <f t="shared" si="30"/>
        <v>Make enquiry on car dealership or manufacturer5</v>
      </c>
      <c r="F662" s="86" t="s">
        <v>1500</v>
      </c>
      <c r="G662" s="242">
        <v>0.11644444444444443</v>
      </c>
      <c r="H662" s="245">
        <v>96.743258513622479</v>
      </c>
    </row>
    <row r="663" spans="1:8">
      <c r="A663" s="86" t="str">
        <v>car_enqc_txt</v>
      </c>
      <c r="B663" s="239">
        <v>662</v>
      </c>
      <c r="C663" s="86" t="s">
        <v>1492</v>
      </c>
      <c r="D663" s="241">
        <f>COUNTIF($C$1:$C663,C663)</f>
        <v>6</v>
      </c>
      <c r="E663" s="241" t="str">
        <f t="shared" si="30"/>
        <v>Make enquiry on car dealership or manufacturer6</v>
      </c>
      <c r="F663" s="86" t="s">
        <v>1502</v>
      </c>
      <c r="G663" s="242">
        <v>7.6660818713450304E-2</v>
      </c>
      <c r="H663" s="245">
        <v>84.621201497114868</v>
      </c>
    </row>
    <row r="664" spans="1:8">
      <c r="A664" s="86" t="str">
        <v>car_enqc_web</v>
      </c>
      <c r="B664" s="239">
        <v>663</v>
      </c>
      <c r="C664" s="86" t="s">
        <v>1492</v>
      </c>
      <c r="D664" s="241">
        <f>COUNTIF($C$1:$C664,C664)</f>
        <v>7</v>
      </c>
      <c r="E664" s="241" t="str">
        <f t="shared" si="30"/>
        <v>Make enquiry on car dealership or manufacturer7</v>
      </c>
      <c r="F664" s="86" t="s">
        <v>1504</v>
      </c>
      <c r="G664" s="242">
        <v>0.23671929824561402</v>
      </c>
      <c r="H664" s="245">
        <v>99.563305806948122</v>
      </c>
    </row>
    <row r="665" spans="1:8">
      <c r="A665" s="86" t="str">
        <v>car_sub_app</v>
      </c>
      <c r="B665" s="239">
        <v>664</v>
      </c>
      <c r="C665" s="86" t="s">
        <v>1506</v>
      </c>
      <c r="D665" s="241">
        <f>COUNTIF($C$1:$C665,C665)</f>
        <v>1</v>
      </c>
      <c r="E665" s="241" t="str">
        <f t="shared" si="30"/>
        <v>Submit info to cars dealership or manufacturer1</v>
      </c>
      <c r="F665" s="86" t="s">
        <v>1493</v>
      </c>
      <c r="G665" s="242">
        <v>0.14171929824561402</v>
      </c>
      <c r="H665" s="245">
        <v>85.035677471811937</v>
      </c>
    </row>
    <row r="666" spans="1:8">
      <c r="A666" s="86" t="str">
        <v>car_sub_call</v>
      </c>
      <c r="B666" s="239">
        <v>665</v>
      </c>
      <c r="C666" s="86" t="s">
        <v>1506</v>
      </c>
      <c r="D666" s="241">
        <f>COUNTIF($C$1:$C666,C666)</f>
        <v>2</v>
      </c>
      <c r="E666" s="241" t="str">
        <f t="shared" si="30"/>
        <v>Submit info to cars dealership or manufacturer2</v>
      </c>
      <c r="F666" s="86" t="s">
        <v>1495</v>
      </c>
      <c r="G666" s="242">
        <v>0.42459649122807014</v>
      </c>
      <c r="H666" s="245">
        <v>100.05504919421358</v>
      </c>
    </row>
    <row r="667" spans="1:8">
      <c r="A667" s="86" t="str">
        <v>car_sub_email</v>
      </c>
      <c r="B667" s="239">
        <v>666</v>
      </c>
      <c r="C667" s="86" t="s">
        <v>1506</v>
      </c>
      <c r="D667" s="241">
        <f>COUNTIF($C$1:$C667,C667)</f>
        <v>3</v>
      </c>
      <c r="E667" s="241" t="str">
        <f t="shared" si="30"/>
        <v>Submit info to cars dealership or manufacturer3</v>
      </c>
      <c r="F667" s="86" t="s">
        <v>1050</v>
      </c>
      <c r="G667" s="242">
        <v>0.29777777777777781</v>
      </c>
      <c r="H667" s="245">
        <v>99.518616621221682</v>
      </c>
    </row>
    <row r="668" spans="1:8">
      <c r="A668" s="86" t="str">
        <v>car_sub_f2f</v>
      </c>
      <c r="B668" s="239">
        <v>667</v>
      </c>
      <c r="C668" s="86" t="s">
        <v>1506</v>
      </c>
      <c r="D668" s="241">
        <f>COUNTIF($C$1:$C668,C668)</f>
        <v>4</v>
      </c>
      <c r="E668" s="241" t="str">
        <f t="shared" si="30"/>
        <v>Submit info to cars dealership or manufacturer4</v>
      </c>
      <c r="F668" s="86" t="s">
        <v>1498</v>
      </c>
      <c r="G668" s="242">
        <v>0.49380701754385964</v>
      </c>
      <c r="H668" s="245">
        <v>99.397434707691602</v>
      </c>
    </row>
    <row r="669" spans="1:8">
      <c r="A669" s="86" t="str">
        <v>car_sub_mail</v>
      </c>
      <c r="B669" s="239">
        <v>668</v>
      </c>
      <c r="C669" s="86" t="s">
        <v>1506</v>
      </c>
      <c r="D669" s="241">
        <f>COUNTIF($C$1:$C669,C669)</f>
        <v>5</v>
      </c>
      <c r="E669" s="241" t="str">
        <f t="shared" si="30"/>
        <v>Submit info to cars dealership or manufacturer5</v>
      </c>
      <c r="F669" s="86" t="s">
        <v>1500</v>
      </c>
      <c r="G669" s="242">
        <v>8.5263157894736846E-2</v>
      </c>
      <c r="H669" s="245">
        <v>95.785649711236317</v>
      </c>
    </row>
    <row r="670" spans="1:8">
      <c r="A670" s="86" t="str">
        <v>car_sub_txt</v>
      </c>
      <c r="B670" s="239">
        <v>669</v>
      </c>
      <c r="C670" s="86" t="s">
        <v>1506</v>
      </c>
      <c r="D670" s="241">
        <f>COUNTIF($C$1:$C670,C670)</f>
        <v>6</v>
      </c>
      <c r="E670" s="241" t="str">
        <f t="shared" si="30"/>
        <v>Submit info to cars dealership or manufacturer6</v>
      </c>
      <c r="F670" s="86" t="s">
        <v>1502</v>
      </c>
      <c r="G670" s="242">
        <v>9.2602339181286561E-2</v>
      </c>
      <c r="H670" s="245">
        <v>88.742611686638014</v>
      </c>
    </row>
    <row r="671" spans="1:8">
      <c r="A671" s="86" t="str">
        <v>car_sub_web</v>
      </c>
      <c r="B671" s="239">
        <v>670</v>
      </c>
      <c r="C671" s="86" t="s">
        <v>1506</v>
      </c>
      <c r="D671" s="241">
        <f>COUNTIF($C$1:$C671,C671)</f>
        <v>7</v>
      </c>
      <c r="E671" s="241" t="str">
        <f t="shared" si="30"/>
        <v>Submit info to cars dealership or manufacturer7</v>
      </c>
      <c r="F671" s="86" t="s">
        <v>1504</v>
      </c>
      <c r="G671" s="242">
        <v>0.29893567251461983</v>
      </c>
      <c r="H671" s="245">
        <v>97.099716334549697</v>
      </c>
    </row>
    <row r="672" spans="1:8">
      <c r="A672" s="86" t="str">
        <v>car_mark_app</v>
      </c>
      <c r="B672" s="239">
        <v>671</v>
      </c>
      <c r="C672" s="86" t="s">
        <v>1514</v>
      </c>
      <c r="D672" s="241">
        <f>COUNTIF($C$1:$C672,C672)</f>
        <v>1</v>
      </c>
      <c r="E672" s="241" t="str">
        <f t="shared" si="30"/>
        <v>Get info/marketing from car dealership or manufacturer1</v>
      </c>
      <c r="F672" s="86" t="s">
        <v>1493</v>
      </c>
      <c r="G672" s="242">
        <v>0.12578947368421053</v>
      </c>
      <c r="H672" s="245">
        <v>90.513325195023938</v>
      </c>
    </row>
    <row r="673" spans="1:8">
      <c r="A673" s="86" t="str">
        <v>car_mark_call</v>
      </c>
      <c r="B673" s="239">
        <v>672</v>
      </c>
      <c r="C673" s="86" t="s">
        <v>1514</v>
      </c>
      <c r="D673" s="241">
        <f>COUNTIF($C$1:$C673,C673)</f>
        <v>2</v>
      </c>
      <c r="E673" s="241" t="str">
        <f t="shared" si="30"/>
        <v>Get info/marketing from car dealership or manufacturer2</v>
      </c>
      <c r="F673" s="86" t="s">
        <v>1495</v>
      </c>
      <c r="G673" s="242">
        <v>0.22871929824561407</v>
      </c>
      <c r="H673" s="245">
        <v>98.992603133020594</v>
      </c>
    </row>
    <row r="674" spans="1:8">
      <c r="A674" s="86" t="str">
        <v>car_mark_email</v>
      </c>
      <c r="B674" s="239">
        <v>673</v>
      </c>
      <c r="C674" s="86" t="s">
        <v>1514</v>
      </c>
      <c r="D674" s="241">
        <f>COUNTIF($C$1:$C674,C674)</f>
        <v>3</v>
      </c>
      <c r="E674" s="241" t="str">
        <f t="shared" si="30"/>
        <v>Get info/marketing from car dealership or manufacturer3</v>
      </c>
      <c r="F674" s="86" t="s">
        <v>1050</v>
      </c>
      <c r="G674" s="242">
        <v>0.23461988304093565</v>
      </c>
      <c r="H674" s="245">
        <v>96.230343446539578</v>
      </c>
    </row>
    <row r="675" spans="1:8">
      <c r="A675" s="86" t="str">
        <v>car_mark_f2f</v>
      </c>
      <c r="B675" s="239">
        <v>674</v>
      </c>
      <c r="C675" s="86" t="s">
        <v>1514</v>
      </c>
      <c r="D675" s="241">
        <f>COUNTIF($C$1:$C675,C675)</f>
        <v>4</v>
      </c>
      <c r="E675" s="241" t="str">
        <f t="shared" si="30"/>
        <v>Get info/marketing from car dealership or manufacturer4</v>
      </c>
      <c r="F675" s="86" t="s">
        <v>1498</v>
      </c>
      <c r="G675" s="242">
        <v>0.47947953216374278</v>
      </c>
      <c r="H675" s="245">
        <v>97.684946442242008</v>
      </c>
    </row>
    <row r="676" spans="1:8">
      <c r="A676" s="86" t="str">
        <v>car_mark_mail</v>
      </c>
      <c r="B676" s="239">
        <v>675</v>
      </c>
      <c r="C676" s="86" t="s">
        <v>1514</v>
      </c>
      <c r="D676" s="241">
        <f>COUNTIF($C$1:$C676,C676)</f>
        <v>5</v>
      </c>
      <c r="E676" s="241" t="str">
        <f t="shared" si="30"/>
        <v>Get info/marketing from car dealership or manufacturer5</v>
      </c>
      <c r="F676" s="86" t="s">
        <v>1500</v>
      </c>
      <c r="G676" s="242">
        <v>0.15640350877192982</v>
      </c>
      <c r="H676" s="245">
        <v>102.26082577259021</v>
      </c>
    </row>
    <row r="677" spans="1:8">
      <c r="A677" s="86" t="str">
        <v>car_mark_txt</v>
      </c>
      <c r="B677" s="239">
        <v>676</v>
      </c>
      <c r="C677" s="86" t="s">
        <v>1514</v>
      </c>
      <c r="D677" s="241">
        <f>COUNTIF($C$1:$C677,C677)</f>
        <v>6</v>
      </c>
      <c r="E677" s="241" t="str">
        <f t="shared" si="30"/>
        <v>Get info/marketing from car dealership or manufacturer6</v>
      </c>
      <c r="F677" s="86" t="s">
        <v>1502</v>
      </c>
      <c r="G677" s="242">
        <v>9.5906432748538023E-2</v>
      </c>
      <c r="H677" s="245">
        <v>95.822929891551482</v>
      </c>
    </row>
    <row r="678" spans="1:8">
      <c r="A678" s="86" t="str">
        <v>car_mark_web</v>
      </c>
      <c r="B678" s="239">
        <v>677</v>
      </c>
      <c r="C678" s="86" t="s">
        <v>1514</v>
      </c>
      <c r="D678" s="241">
        <f>COUNTIF($C$1:$C678,C678)</f>
        <v>7</v>
      </c>
      <c r="E678" s="241" t="str">
        <f t="shared" si="30"/>
        <v>Get info/marketing from car dealership or manufacturer7</v>
      </c>
      <c r="F678" s="86" t="s">
        <v>1504</v>
      </c>
      <c r="G678" s="242">
        <v>0.30917543859649121</v>
      </c>
      <c r="H678" s="245">
        <v>100.08752885944172</v>
      </c>
    </row>
    <row r="679" spans="1:8">
      <c r="A679" s="86" t="str">
        <v>car_res_app</v>
      </c>
      <c r="B679" s="239">
        <v>678</v>
      </c>
      <c r="C679" s="86" t="s">
        <v>1522</v>
      </c>
      <c r="D679" s="241">
        <f>COUNTIF($C$1:$C679,C679)</f>
        <v>1</v>
      </c>
      <c r="E679" s="241" t="str">
        <f t="shared" si="30"/>
        <v>Research car dealership or manufacturer1</v>
      </c>
      <c r="F679" s="86" t="s">
        <v>1493</v>
      </c>
      <c r="G679" s="242">
        <v>0.11822807017543858</v>
      </c>
      <c r="H679" s="245">
        <v>91.102935071745833</v>
      </c>
    </row>
    <row r="680" spans="1:8">
      <c r="A680" s="86" t="str">
        <v>car_res_call</v>
      </c>
      <c r="B680" s="239">
        <v>679</v>
      </c>
      <c r="C680" s="86" t="s">
        <v>1522</v>
      </c>
      <c r="D680" s="241">
        <f>COUNTIF($C$1:$C680,C680)</f>
        <v>2</v>
      </c>
      <c r="E680" s="241" t="str">
        <f t="shared" si="30"/>
        <v>Research car dealership or manufacturer2</v>
      </c>
      <c r="F680" s="86" t="s">
        <v>1495</v>
      </c>
      <c r="G680" s="242">
        <v>0.21004678362573098</v>
      </c>
      <c r="H680" s="245">
        <v>96.611361019294861</v>
      </c>
    </row>
    <row r="681" spans="1:8">
      <c r="A681" s="86" t="str">
        <v>car_res_email</v>
      </c>
      <c r="B681" s="239">
        <v>680</v>
      </c>
      <c r="C681" s="86" t="s">
        <v>1522</v>
      </c>
      <c r="D681" s="241">
        <f>COUNTIF($C$1:$C681,C681)</f>
        <v>3</v>
      </c>
      <c r="E681" s="241" t="str">
        <f t="shared" si="30"/>
        <v>Research car dealership or manufacturer3</v>
      </c>
      <c r="F681" s="86" t="s">
        <v>1050</v>
      </c>
      <c r="G681" s="242">
        <v>0.17351461988304095</v>
      </c>
      <c r="H681" s="245">
        <v>98.080259314545998</v>
      </c>
    </row>
    <row r="682" spans="1:8">
      <c r="A682" s="86" t="str">
        <v>car_res_f2f</v>
      </c>
      <c r="B682" s="239">
        <v>681</v>
      </c>
      <c r="C682" s="86" t="s">
        <v>1522</v>
      </c>
      <c r="D682" s="241">
        <f>COUNTIF($C$1:$C682,C682)</f>
        <v>4</v>
      </c>
      <c r="E682" s="241" t="str">
        <f t="shared" si="30"/>
        <v>Research car dealership or manufacturer4</v>
      </c>
      <c r="F682" s="86" t="s">
        <v>1498</v>
      </c>
      <c r="G682" s="242">
        <v>0.67607602339181294</v>
      </c>
      <c r="H682" s="245">
        <v>100.20087564352882</v>
      </c>
    </row>
    <row r="683" spans="1:8">
      <c r="A683" s="86" t="str">
        <v>car_res_mail</v>
      </c>
      <c r="B683" s="239">
        <v>682</v>
      </c>
      <c r="C683" s="86" t="s">
        <v>1522</v>
      </c>
      <c r="D683" s="241">
        <f>COUNTIF($C$1:$C683,C683)</f>
        <v>5</v>
      </c>
      <c r="E683" s="241" t="str">
        <f t="shared" si="30"/>
        <v>Research car dealership or manufacturer5</v>
      </c>
      <c r="F683" s="86" t="s">
        <v>1500</v>
      </c>
      <c r="G683" s="242">
        <v>7.5432748538011685E-2</v>
      </c>
      <c r="H683" s="245">
        <v>89.317077569531378</v>
      </c>
    </row>
    <row r="684" spans="1:8">
      <c r="A684" s="86" t="str">
        <v>car_res_txt</v>
      </c>
      <c r="B684" s="239">
        <v>683</v>
      </c>
      <c r="C684" s="86" t="s">
        <v>1522</v>
      </c>
      <c r="D684" s="241">
        <f>COUNTIF($C$1:$C684,C684)</f>
        <v>6</v>
      </c>
      <c r="E684" s="241" t="str">
        <f t="shared" si="30"/>
        <v>Research car dealership or manufacturer6</v>
      </c>
      <c r="F684" s="86" t="s">
        <v>1502</v>
      </c>
      <c r="G684" s="242">
        <v>4.8286549707602336E-2</v>
      </c>
      <c r="H684" s="245">
        <v>75.513462156069991</v>
      </c>
    </row>
    <row r="685" spans="1:8">
      <c r="A685" s="86" t="str">
        <v>car_res_web</v>
      </c>
      <c r="B685" s="239">
        <v>684</v>
      </c>
      <c r="C685" s="86" t="s">
        <v>1522</v>
      </c>
      <c r="D685" s="241">
        <f>COUNTIF($C$1:$C685,C685)</f>
        <v>7</v>
      </c>
      <c r="E685" s="241" t="str">
        <f t="shared" si="30"/>
        <v>Research car dealership or manufacturer7</v>
      </c>
      <c r="F685" s="86" t="s">
        <v>1504</v>
      </c>
      <c r="G685" s="242">
        <v>0.38501754385964909</v>
      </c>
      <c r="H685" s="245">
        <v>100.44189034935802</v>
      </c>
    </row>
    <row r="686" spans="1:8">
      <c r="A686" s="86" t="str">
        <v>hlh_enqc_app</v>
      </c>
      <c r="B686" s="239">
        <v>685</v>
      </c>
      <c r="C686" s="86" t="s">
        <v>1530</v>
      </c>
      <c r="D686" s="241">
        <f>COUNTIF($C$1:$C686,C686)</f>
        <v>1</v>
      </c>
      <c r="E686" s="241" t="str">
        <f t="shared" si="30"/>
        <v>Make enquiry on local health services1</v>
      </c>
      <c r="F686" s="86" t="s">
        <v>1493</v>
      </c>
      <c r="G686" s="242">
        <v>0.11665497076023391</v>
      </c>
      <c r="H686" s="245">
        <v>95.163160004057318</v>
      </c>
    </row>
    <row r="687" spans="1:8">
      <c r="A687" s="86" t="str">
        <v>hlh_enqc_call</v>
      </c>
      <c r="B687" s="239">
        <v>686</v>
      </c>
      <c r="C687" s="86" t="s">
        <v>1530</v>
      </c>
      <c r="D687" s="241">
        <f>COUNTIF($C$1:$C687,C687)</f>
        <v>2</v>
      </c>
      <c r="E687" s="241" t="str">
        <f t="shared" si="30"/>
        <v>Make enquiry on local health services2</v>
      </c>
      <c r="F687" s="86" t="s">
        <v>1495</v>
      </c>
      <c r="G687" s="242">
        <v>0.40925730994152049</v>
      </c>
      <c r="H687" s="245">
        <v>102.67446247854255</v>
      </c>
    </row>
    <row r="688" spans="1:8">
      <c r="A688" s="86" t="str">
        <v>hlh_enqc_email</v>
      </c>
      <c r="B688" s="239">
        <v>687</v>
      </c>
      <c r="C688" s="86" t="s">
        <v>1530</v>
      </c>
      <c r="D688" s="241">
        <f>COUNTIF($C$1:$C688,C688)</f>
        <v>3</v>
      </c>
      <c r="E688" s="241" t="str">
        <f t="shared" si="30"/>
        <v>Make enquiry on local health services3</v>
      </c>
      <c r="F688" s="86" t="s">
        <v>1050</v>
      </c>
      <c r="G688" s="242">
        <v>0.31466081871345031</v>
      </c>
      <c r="H688" s="245">
        <v>100.49601582773566</v>
      </c>
    </row>
    <row r="689" spans="1:8">
      <c r="A689" s="86" t="str">
        <v>hlh_enqc_f2f</v>
      </c>
      <c r="B689" s="239">
        <v>688</v>
      </c>
      <c r="C689" s="86" t="s">
        <v>1530</v>
      </c>
      <c r="D689" s="241">
        <f>COUNTIF($C$1:$C689,C689)</f>
        <v>4</v>
      </c>
      <c r="E689" s="241" t="str">
        <f t="shared" si="30"/>
        <v>Make enquiry on local health services4</v>
      </c>
      <c r="F689" s="86" t="s">
        <v>1498</v>
      </c>
      <c r="G689" s="242">
        <v>0.31877192982456143</v>
      </c>
      <c r="H689" s="245">
        <v>95.952156027110576</v>
      </c>
    </row>
    <row r="690" spans="1:8">
      <c r="A690" s="86" t="str">
        <v>hlh_enqc_mail</v>
      </c>
      <c r="B690" s="239">
        <v>689</v>
      </c>
      <c r="C690" s="86" t="s">
        <v>1530</v>
      </c>
      <c r="D690" s="241">
        <f>COUNTIF($C$1:$C690,C690)</f>
        <v>5</v>
      </c>
      <c r="E690" s="241" t="str">
        <f t="shared" si="30"/>
        <v>Make enquiry on local health services5</v>
      </c>
      <c r="F690" s="86" t="s">
        <v>1500</v>
      </c>
      <c r="G690" s="242">
        <v>0.12522222222222223</v>
      </c>
      <c r="H690" s="245">
        <v>100.01862307280443</v>
      </c>
    </row>
    <row r="691" spans="1:8">
      <c r="A691" s="86" t="str">
        <v>hlh_enqc_txt</v>
      </c>
      <c r="B691" s="239">
        <v>690</v>
      </c>
      <c r="C691" s="86" t="s">
        <v>1530</v>
      </c>
      <c r="D691" s="241">
        <f>COUNTIF($C$1:$C691,C691)</f>
        <v>6</v>
      </c>
      <c r="E691" s="241" t="str">
        <f t="shared" si="30"/>
        <v>Make enquiry on local health services6</v>
      </c>
      <c r="F691" s="86" t="s">
        <v>1502</v>
      </c>
      <c r="G691" s="242">
        <v>9.0385964912280709E-2</v>
      </c>
      <c r="H691" s="245">
        <v>101.59938529226558</v>
      </c>
    </row>
    <row r="692" spans="1:8">
      <c r="A692" s="86" t="str">
        <v>hlh_enqc_web</v>
      </c>
      <c r="B692" s="239">
        <v>691</v>
      </c>
      <c r="C692" s="86" t="s">
        <v>1530</v>
      </c>
      <c r="D692" s="241">
        <f>COUNTIF($C$1:$C692,C692)</f>
        <v>7</v>
      </c>
      <c r="E692" s="241" t="str">
        <f t="shared" si="30"/>
        <v>Make enquiry on local health services7</v>
      </c>
      <c r="F692" s="86" t="s">
        <v>1504</v>
      </c>
      <c r="G692" s="242">
        <v>0.22161988304093572</v>
      </c>
      <c r="H692" s="245">
        <v>100.17373767137741</v>
      </c>
    </row>
    <row r="693" spans="1:8">
      <c r="A693" s="86" t="str">
        <v>hlh_sub_app</v>
      </c>
      <c r="B693" s="239">
        <v>692</v>
      </c>
      <c r="C693" s="86" t="s">
        <v>1538</v>
      </c>
      <c r="D693" s="241">
        <f>COUNTIF($C$1:$C693,C693)</f>
        <v>1</v>
      </c>
      <c r="E693" s="241" t="str">
        <f t="shared" si="30"/>
        <v>Submit info to local health services1</v>
      </c>
      <c r="F693" s="86" t="s">
        <v>1493</v>
      </c>
      <c r="G693" s="242">
        <v>0.15131578947368421</v>
      </c>
      <c r="H693" s="245">
        <v>92.088313116783624</v>
      </c>
    </row>
    <row r="694" spans="1:8">
      <c r="A694" s="86" t="str">
        <v>hlh_sub_call</v>
      </c>
      <c r="B694" s="239">
        <v>693</v>
      </c>
      <c r="C694" s="86" t="s">
        <v>1538</v>
      </c>
      <c r="D694" s="241">
        <f>COUNTIF($C$1:$C694,C694)</f>
        <v>2</v>
      </c>
      <c r="E694" s="241" t="str">
        <f t="shared" si="30"/>
        <v>Submit info to local health services2</v>
      </c>
      <c r="F694" s="86" t="s">
        <v>1495</v>
      </c>
      <c r="G694" s="242">
        <v>0.3947485380116959</v>
      </c>
      <c r="H694" s="245">
        <v>103.1723336338094</v>
      </c>
    </row>
    <row r="695" spans="1:8">
      <c r="A695" s="86" t="str">
        <v>hlh_sub_email</v>
      </c>
      <c r="B695" s="239">
        <v>694</v>
      </c>
      <c r="C695" s="86" t="s">
        <v>1538</v>
      </c>
      <c r="D695" s="241">
        <f>COUNTIF($C$1:$C695,C695)</f>
        <v>3</v>
      </c>
      <c r="E695" s="241" t="str">
        <f t="shared" si="30"/>
        <v>Submit info to local health services3</v>
      </c>
      <c r="F695" s="86" t="s">
        <v>1050</v>
      </c>
      <c r="G695" s="242">
        <v>0.27633918128654972</v>
      </c>
      <c r="H695" s="245">
        <v>100.06345664540986</v>
      </c>
    </row>
    <row r="696" spans="1:8">
      <c r="A696" s="86" t="str">
        <v>hlh_sub_f2f</v>
      </c>
      <c r="B696" s="239">
        <v>695</v>
      </c>
      <c r="C696" s="86" t="s">
        <v>1538</v>
      </c>
      <c r="D696" s="241">
        <f>COUNTIF($C$1:$C696,C696)</f>
        <v>4</v>
      </c>
      <c r="E696" s="241" t="str">
        <f t="shared" si="30"/>
        <v>Submit info to local health services4</v>
      </c>
      <c r="F696" s="86" t="s">
        <v>1498</v>
      </c>
      <c r="G696" s="242">
        <v>0.39281286549707606</v>
      </c>
      <c r="H696" s="245">
        <v>97.126467511239369</v>
      </c>
    </row>
    <row r="697" spans="1:8">
      <c r="A697" s="86" t="str">
        <v>hlh_sub_mail</v>
      </c>
      <c r="B697" s="239">
        <v>696</v>
      </c>
      <c r="C697" s="86" t="s">
        <v>1538</v>
      </c>
      <c r="D697" s="241">
        <f>COUNTIF($C$1:$C697,C697)</f>
        <v>5</v>
      </c>
      <c r="E697" s="241" t="str">
        <f t="shared" si="30"/>
        <v>Submit info to local health services5</v>
      </c>
      <c r="F697" s="86" t="s">
        <v>1500</v>
      </c>
      <c r="G697" s="242">
        <v>0.12060818713450294</v>
      </c>
      <c r="H697" s="245">
        <v>100.81694990860888</v>
      </c>
    </row>
    <row r="698" spans="1:8">
      <c r="A698" s="86" t="str">
        <v>hlh_sub_txt</v>
      </c>
      <c r="B698" s="239">
        <v>697</v>
      </c>
      <c r="C698" s="86" t="s">
        <v>1538</v>
      </c>
      <c r="D698" s="241">
        <f>COUNTIF($C$1:$C698,C698)</f>
        <v>6</v>
      </c>
      <c r="E698" s="241" t="str">
        <f t="shared" si="30"/>
        <v>Submit info to local health services6</v>
      </c>
      <c r="F698" s="86" t="s">
        <v>1502</v>
      </c>
      <c r="G698" s="242">
        <v>9.6754385964912287E-2</v>
      </c>
      <c r="H698" s="245">
        <v>91.980445457297094</v>
      </c>
    </row>
    <row r="699" spans="1:8">
      <c r="A699" s="86" t="str">
        <v>hlh_sub_web</v>
      </c>
      <c r="B699" s="239">
        <v>698</v>
      </c>
      <c r="C699" s="86" t="s">
        <v>1538</v>
      </c>
      <c r="D699" s="241">
        <f>COUNTIF($C$1:$C699,C699)</f>
        <v>7</v>
      </c>
      <c r="E699" s="241" t="str">
        <f t="shared" si="30"/>
        <v>Submit info to local health services7</v>
      </c>
      <c r="F699" s="86" t="s">
        <v>1504</v>
      </c>
      <c r="G699" s="242">
        <v>0.27491228070175433</v>
      </c>
      <c r="H699" s="245">
        <v>102.90306205316087</v>
      </c>
    </row>
    <row r="700" spans="1:8">
      <c r="A700" s="86" t="str">
        <v>hlh_mark_app</v>
      </c>
      <c r="B700" s="239">
        <v>699</v>
      </c>
      <c r="C700" s="86" t="s">
        <v>1546</v>
      </c>
      <c r="D700" s="241">
        <f>COUNTIF($C$1:$C700,C700)</f>
        <v>1</v>
      </c>
      <c r="E700" s="241" t="str">
        <f t="shared" si="30"/>
        <v>Get info/marketing on local health services1</v>
      </c>
      <c r="F700" s="86" t="s">
        <v>1493</v>
      </c>
      <c r="G700" s="242">
        <v>0.11983625730994153</v>
      </c>
      <c r="H700" s="245">
        <v>88.582052390584465</v>
      </c>
    </row>
    <row r="701" spans="1:8">
      <c r="A701" s="86" t="str">
        <v>hlh_mark_call</v>
      </c>
      <c r="B701" s="239">
        <v>700</v>
      </c>
      <c r="C701" s="86" t="s">
        <v>1546</v>
      </c>
      <c r="D701" s="241">
        <f>COUNTIF($C$1:$C701,C701)</f>
        <v>2</v>
      </c>
      <c r="E701" s="241" t="str">
        <f t="shared" si="30"/>
        <v>Get info/marketing on local health services2</v>
      </c>
      <c r="F701" s="86" t="s">
        <v>1495</v>
      </c>
      <c r="G701" s="242">
        <v>0.25472514619883041</v>
      </c>
      <c r="H701" s="245">
        <v>98.057399866554647</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0.24917543859649119</v>
      </c>
      <c r="H703" s="245">
        <v>94.18115412061141</v>
      </c>
    </row>
    <row r="704" spans="1:8">
      <c r="A704" s="86" t="str">
        <v>hlh_mark_mail</v>
      </c>
      <c r="B704" s="239">
        <v>703</v>
      </c>
      <c r="C704" s="86" t="s">
        <v>1546</v>
      </c>
      <c r="D704" s="241">
        <f>COUNTIF($C$1:$C704,C704)</f>
        <v>5</v>
      </c>
      <c r="E704" s="241" t="str">
        <f t="shared" si="30"/>
        <v>Get info/marketing on local health services5</v>
      </c>
      <c r="F704" s="86" t="s">
        <v>1500</v>
      </c>
      <c r="G704" s="242">
        <v>0.16086549707602338</v>
      </c>
      <c r="H704" s="245">
        <v>89.158591118491444</v>
      </c>
    </row>
    <row r="705" spans="1:8">
      <c r="A705" s="86" t="str">
        <v>hlh_mark_txt</v>
      </c>
      <c r="B705" s="239">
        <v>704</v>
      </c>
      <c r="C705" s="86" t="s">
        <v>1546</v>
      </c>
      <c r="D705" s="241">
        <f>COUNTIF($C$1:$C705,C705)</f>
        <v>6</v>
      </c>
      <c r="E705" s="241" t="str">
        <f t="shared" si="30"/>
        <v>Get info/marketing on local health services6</v>
      </c>
      <c r="F705" s="86" t="s">
        <v>1502</v>
      </c>
      <c r="G705" s="242">
        <v>0.13659649122807019</v>
      </c>
      <c r="H705" s="245">
        <v>98.714749943058848</v>
      </c>
    </row>
    <row r="706" spans="1:8">
      <c r="A706" s="86" t="str">
        <v>hlh_mark_web</v>
      </c>
      <c r="B706" s="239">
        <v>705</v>
      </c>
      <c r="C706" s="86" t="s">
        <v>1546</v>
      </c>
      <c r="D706" s="241">
        <f>COUNTIF($C$1:$C706,C706)</f>
        <v>7</v>
      </c>
      <c r="E706" s="241" t="str">
        <f t="shared" si="30"/>
        <v>Get info/marketing on local health services7</v>
      </c>
      <c r="F706" s="86" t="s">
        <v>1504</v>
      </c>
      <c r="G706" s="242">
        <v>0.26895906432748534</v>
      </c>
      <c r="H706" s="245">
        <v>103.22774198196882</v>
      </c>
    </row>
    <row r="707" spans="1:8">
      <c r="A707" s="86" t="str">
        <v>hlh_res_app</v>
      </c>
      <c r="B707" s="239">
        <v>706</v>
      </c>
      <c r="C707" s="86" t="s">
        <v>1554</v>
      </c>
      <c r="D707" s="241">
        <f>COUNTIF($C$1:$C707,C707)</f>
        <v>1</v>
      </c>
      <c r="E707" s="241" t="str">
        <f t="shared" ref="E707:E770" si="31">C707&amp;D707</f>
        <v>Research local health services1</v>
      </c>
      <c r="F707" s="86" t="s">
        <v>1493</v>
      </c>
      <c r="G707" s="242">
        <v>0.10595321637426902</v>
      </c>
      <c r="H707" s="245">
        <v>81.084093370691207</v>
      </c>
    </row>
    <row r="708" spans="1:8">
      <c r="A708" s="86" t="str">
        <v>hlh_res_call</v>
      </c>
      <c r="B708" s="239">
        <v>707</v>
      </c>
      <c r="C708" s="86" t="s">
        <v>1554</v>
      </c>
      <c r="D708" s="241">
        <f>COUNTIF($C$1:$C708,C708)</f>
        <v>2</v>
      </c>
      <c r="E708" s="241" t="str">
        <f t="shared" si="31"/>
        <v>Research local health services2</v>
      </c>
      <c r="F708" s="86" t="s">
        <v>1495</v>
      </c>
      <c r="G708" s="242">
        <v>0.32505263157894737</v>
      </c>
      <c r="H708" s="245">
        <v>100.67390002416691</v>
      </c>
    </row>
    <row r="709" spans="1:8">
      <c r="A709" s="86" t="str">
        <v>hlh_res_email</v>
      </c>
      <c r="B709" s="239">
        <v>708</v>
      </c>
      <c r="C709" s="86" t="s">
        <v>1554</v>
      </c>
      <c r="D709" s="241">
        <f>COUNTIF($C$1:$C709,C709)</f>
        <v>3</v>
      </c>
      <c r="E709" s="241" t="str">
        <f t="shared" si="31"/>
        <v>Research local health services3</v>
      </c>
      <c r="F709" s="86" t="s">
        <v>1050</v>
      </c>
      <c r="G709" s="242">
        <v>0.19518128654970762</v>
      </c>
      <c r="H709" s="245">
        <v>95.299654509372431</v>
      </c>
    </row>
    <row r="710" spans="1:8">
      <c r="A710" s="86" t="str">
        <v>hlh_res_f2f</v>
      </c>
      <c r="B710" s="239">
        <v>709</v>
      </c>
      <c r="C710" s="86" t="s">
        <v>1554</v>
      </c>
      <c r="D710" s="241">
        <f>COUNTIF($C$1:$C710,C710)</f>
        <v>4</v>
      </c>
      <c r="E710" s="241" t="str">
        <f t="shared" si="31"/>
        <v>Research local health services4</v>
      </c>
      <c r="F710" s="86" t="s">
        <v>1498</v>
      </c>
      <c r="G710" s="242">
        <v>0.27340350877192982</v>
      </c>
      <c r="H710" s="245">
        <v>92.158868382767253</v>
      </c>
    </row>
    <row r="711" spans="1:8">
      <c r="A711" s="86" t="str">
        <v>hlh_res_mail</v>
      </c>
      <c r="B711" s="239">
        <v>710</v>
      </c>
      <c r="C711" s="86" t="s">
        <v>1554</v>
      </c>
      <c r="D711" s="241">
        <f>COUNTIF($C$1:$C711,C711)</f>
        <v>5</v>
      </c>
      <c r="E711" s="241" t="str">
        <f t="shared" si="31"/>
        <v>Research local health services5</v>
      </c>
      <c r="F711" s="86" t="s">
        <v>1500</v>
      </c>
      <c r="G711" s="242">
        <v>6.3865497076023389E-2</v>
      </c>
      <c r="H711" s="245">
        <v>82.457207195074716</v>
      </c>
    </row>
    <row r="712" spans="1:8">
      <c r="A712" s="86" t="str">
        <v>hlh_res_txt</v>
      </c>
      <c r="B712" s="239">
        <v>711</v>
      </c>
      <c r="C712" s="86" t="s">
        <v>1554</v>
      </c>
      <c r="D712" s="241">
        <f>COUNTIF($C$1:$C712,C712)</f>
        <v>6</v>
      </c>
      <c r="E712" s="241" t="str">
        <f t="shared" si="31"/>
        <v>Research local health services6</v>
      </c>
      <c r="F712" s="86" t="s">
        <v>1502</v>
      </c>
      <c r="G712" s="242">
        <v>8.0233918128654963E-2</v>
      </c>
      <c r="H712" s="245">
        <v>93.361507449638864</v>
      </c>
    </row>
    <row r="713" spans="1:8">
      <c r="A713" s="86" t="str">
        <v>hlh_res_web</v>
      </c>
      <c r="B713" s="239">
        <v>712</v>
      </c>
      <c r="C713" s="86" t="s">
        <v>1554</v>
      </c>
      <c r="D713" s="241">
        <f>COUNTIF($C$1:$C713,C713)</f>
        <v>7</v>
      </c>
      <c r="E713" s="241" t="str">
        <f t="shared" si="31"/>
        <v>Research local health services7</v>
      </c>
      <c r="F713" s="86" t="s">
        <v>1504</v>
      </c>
      <c r="G713" s="242">
        <v>0.33988888888888896</v>
      </c>
      <c r="H713" s="245">
        <v>102.80623713112176</v>
      </c>
    </row>
    <row r="714" spans="1:8">
      <c r="A714" s="86" t="str">
        <v>loc_enqc_app</v>
      </c>
      <c r="B714" s="239">
        <v>713</v>
      </c>
      <c r="C714" s="86" t="s">
        <v>1562</v>
      </c>
      <c r="D714" s="241">
        <f>COUNTIF($C$1:$C714,C714)</f>
        <v>1</v>
      </c>
      <c r="E714" s="241" t="str">
        <f t="shared" si="31"/>
        <v>Make enquiry on local services, events, news1</v>
      </c>
      <c r="F714" s="86" t="s">
        <v>1493</v>
      </c>
      <c r="G714" s="242">
        <v>9.8970760233918126E-2</v>
      </c>
      <c r="H714" s="245">
        <v>91.211022465511007</v>
      </c>
    </row>
    <row r="715" spans="1:8">
      <c r="A715" s="86" t="str">
        <v>loc_enqc_call</v>
      </c>
      <c r="B715" s="239">
        <v>714</v>
      </c>
      <c r="C715" s="86" t="s">
        <v>1562</v>
      </c>
      <c r="D715" s="241">
        <f>COUNTIF($C$1:$C715,C715)</f>
        <v>2</v>
      </c>
      <c r="E715" s="241" t="str">
        <f t="shared" si="31"/>
        <v>Make enquiry on local services, events, news2</v>
      </c>
      <c r="F715" s="86" t="s">
        <v>1495</v>
      </c>
      <c r="G715" s="242">
        <v>0.34590643274853805</v>
      </c>
      <c r="H715" s="245">
        <v>99.688520332652004</v>
      </c>
    </row>
    <row r="716" spans="1:8">
      <c r="A716" s="86" t="str">
        <v>loc_enqc_email</v>
      </c>
      <c r="B716" s="239">
        <v>715</v>
      </c>
      <c r="C716" s="86" t="s">
        <v>1562</v>
      </c>
      <c r="D716" s="241">
        <f>COUNTIF($C$1:$C716,C716)</f>
        <v>3</v>
      </c>
      <c r="E716" s="241" t="str">
        <f t="shared" si="31"/>
        <v>Make enquiry on local services, events, news3</v>
      </c>
      <c r="F716" s="86" t="s">
        <v>1050</v>
      </c>
      <c r="G716" s="242">
        <v>0.40218713450292398</v>
      </c>
      <c r="H716" s="245">
        <v>100.74762282549506</v>
      </c>
    </row>
    <row r="717" spans="1:8">
      <c r="A717" s="86" t="str">
        <v>loc_enqc_f2f</v>
      </c>
      <c r="B717" s="239">
        <v>716</v>
      </c>
      <c r="C717" s="86" t="s">
        <v>1562</v>
      </c>
      <c r="D717" s="241">
        <f>COUNTIF($C$1:$C717,C717)</f>
        <v>4</v>
      </c>
      <c r="E717" s="241" t="str">
        <f t="shared" si="31"/>
        <v>Make enquiry on local services, events, news4</v>
      </c>
      <c r="F717" s="86" t="s">
        <v>1498</v>
      </c>
      <c r="G717" s="242">
        <v>0.18308187134502926</v>
      </c>
      <c r="H717" s="245">
        <v>93.070540896749492</v>
      </c>
    </row>
    <row r="718" spans="1:8">
      <c r="A718" s="86" t="str">
        <v>loc_enqc_mail</v>
      </c>
      <c r="B718" s="239">
        <v>717</v>
      </c>
      <c r="C718" s="86" t="s">
        <v>1562</v>
      </c>
      <c r="D718" s="241">
        <f>COUNTIF($C$1:$C718,C718)</f>
        <v>5</v>
      </c>
      <c r="E718" s="241" t="str">
        <f t="shared" si="31"/>
        <v>Make enquiry on local services, events, news5</v>
      </c>
      <c r="F718" s="86" t="s">
        <v>1500</v>
      </c>
      <c r="G718" s="242">
        <v>0.11873684210526317</v>
      </c>
      <c r="H718" s="245">
        <v>100.36693210957091</v>
      </c>
    </row>
    <row r="719" spans="1:8">
      <c r="A719" s="86" t="str">
        <v>loc_enqc_txt</v>
      </c>
      <c r="B719" s="239">
        <v>718</v>
      </c>
      <c r="C719" s="86" t="s">
        <v>1562</v>
      </c>
      <c r="D719" s="241">
        <f>COUNTIF($C$1:$C719,C719)</f>
        <v>6</v>
      </c>
      <c r="E719" s="241" t="str">
        <f t="shared" si="31"/>
        <v>Make enquiry on local services, events, news6</v>
      </c>
      <c r="F719" s="86" t="s">
        <v>1502</v>
      </c>
      <c r="G719" s="242">
        <v>5.899415204678362E-2</v>
      </c>
      <c r="H719" s="245">
        <v>91.184556265431766</v>
      </c>
    </row>
    <row r="720" spans="1:8">
      <c r="A720" s="86" t="str">
        <v>loc_enqc_web</v>
      </c>
      <c r="B720" s="239">
        <v>719</v>
      </c>
      <c r="C720" s="86" t="s">
        <v>1562</v>
      </c>
      <c r="D720" s="241">
        <f>COUNTIF($C$1:$C720,C720)</f>
        <v>7</v>
      </c>
      <c r="E720" s="241" t="str">
        <f t="shared" si="31"/>
        <v>Make enquiry on local services, events, news7</v>
      </c>
      <c r="F720" s="86" t="s">
        <v>1504</v>
      </c>
      <c r="G720" s="242">
        <v>0.24768421052631578</v>
      </c>
      <c r="H720" s="245">
        <v>99.502595874376183</v>
      </c>
    </row>
    <row r="721" spans="1:8">
      <c r="A721" s="86" t="str">
        <v>loc_sub_app</v>
      </c>
      <c r="B721" s="239">
        <v>720</v>
      </c>
      <c r="C721" s="86" t="s">
        <v>1570</v>
      </c>
      <c r="D721" s="241">
        <f>COUNTIF($C$1:$C721,C721)</f>
        <v>1</v>
      </c>
      <c r="E721" s="241" t="str">
        <f t="shared" si="31"/>
        <v>Submit info to local services, events, news1</v>
      </c>
      <c r="F721" s="86" t="s">
        <v>1493</v>
      </c>
      <c r="G721" s="242">
        <v>0.11981286549707602</v>
      </c>
      <c r="H721" s="245">
        <v>82.615387803744426</v>
      </c>
    </row>
    <row r="722" spans="1:8">
      <c r="A722" s="86" t="str">
        <v>loc_sub_call</v>
      </c>
      <c r="B722" s="239">
        <v>721</v>
      </c>
      <c r="C722" s="86" t="s">
        <v>1570</v>
      </c>
      <c r="D722" s="241">
        <f>COUNTIF($C$1:$C722,C722)</f>
        <v>2</v>
      </c>
      <c r="E722" s="241" t="str">
        <f t="shared" si="31"/>
        <v>Submit info to local services, events, news2</v>
      </c>
      <c r="F722" s="86" t="s">
        <v>1495</v>
      </c>
      <c r="G722" s="242">
        <v>0.17297660818713451</v>
      </c>
      <c r="H722" s="245">
        <v>92.910025932805638</v>
      </c>
    </row>
    <row r="723" spans="1:8">
      <c r="A723" s="86" t="str">
        <v>loc_sub_email</v>
      </c>
      <c r="B723" s="239">
        <v>722</v>
      </c>
      <c r="C723" s="86" t="s">
        <v>1570</v>
      </c>
      <c r="D723" s="241">
        <f>COUNTIF($C$1:$C723,C723)</f>
        <v>3</v>
      </c>
      <c r="E723" s="241" t="str">
        <f t="shared" si="31"/>
        <v>Submit info to local services, events, news3</v>
      </c>
      <c r="F723" s="86" t="s">
        <v>1050</v>
      </c>
      <c r="G723" s="242">
        <v>0.32944444444444443</v>
      </c>
      <c r="H723" s="245">
        <v>99.862567134095471</v>
      </c>
    </row>
    <row r="724" spans="1:8">
      <c r="A724" s="86" t="str">
        <v>loc_sub_f2f</v>
      </c>
      <c r="B724" s="239">
        <v>723</v>
      </c>
      <c r="C724" s="86" t="s">
        <v>1570</v>
      </c>
      <c r="D724" s="241">
        <f>COUNTIF($C$1:$C724,C724)</f>
        <v>4</v>
      </c>
      <c r="E724" s="241" t="str">
        <f t="shared" si="31"/>
        <v>Submit info to local services, events, news4</v>
      </c>
      <c r="F724" s="86" t="s">
        <v>1498</v>
      </c>
      <c r="G724" s="242">
        <v>0.14847368421052631</v>
      </c>
      <c r="H724" s="245">
        <v>92.871831698839074</v>
      </c>
    </row>
    <row r="725" spans="1:8">
      <c r="A725" s="86" t="str">
        <v>loc_sub_mail</v>
      </c>
      <c r="B725" s="239">
        <v>724</v>
      </c>
      <c r="C725" s="86" t="s">
        <v>1570</v>
      </c>
      <c r="D725" s="241">
        <f>COUNTIF($C$1:$C725,C725)</f>
        <v>5</v>
      </c>
      <c r="E725" s="241" t="str">
        <f t="shared" si="31"/>
        <v>Submit info to local services, events, news5</v>
      </c>
      <c r="F725" s="86" t="s">
        <v>1500</v>
      </c>
      <c r="G725" s="242">
        <v>0.11190058479532163</v>
      </c>
      <c r="H725" s="245">
        <v>89.186424864085438</v>
      </c>
    </row>
    <row r="726" spans="1:8">
      <c r="A726" s="86" t="str">
        <v>loc_sub_txt</v>
      </c>
      <c r="B726" s="239">
        <v>725</v>
      </c>
      <c r="C726" s="86" t="s">
        <v>1570</v>
      </c>
      <c r="D726" s="241">
        <f>COUNTIF($C$1:$C726,C726)</f>
        <v>6</v>
      </c>
      <c r="E726" s="241" t="str">
        <f t="shared" si="31"/>
        <v>Submit info to local services, events, news6</v>
      </c>
      <c r="F726" s="86" t="s">
        <v>1502</v>
      </c>
      <c r="G726" s="242">
        <v>6.8532163742690069E-2</v>
      </c>
      <c r="H726" s="245">
        <v>81.395525103265257</v>
      </c>
    </row>
    <row r="727" spans="1:8">
      <c r="A727" s="86" t="str">
        <v>loc_sub_web</v>
      </c>
      <c r="B727" s="239">
        <v>726</v>
      </c>
      <c r="C727" s="86" t="s">
        <v>1570</v>
      </c>
      <c r="D727" s="241">
        <f>COUNTIF($C$1:$C727,C727)</f>
        <v>7</v>
      </c>
      <c r="E727" s="241" t="str">
        <f t="shared" si="31"/>
        <v>Submit info to local services, events, news7</v>
      </c>
      <c r="F727" s="86" t="s">
        <v>1504</v>
      </c>
      <c r="G727" s="242">
        <v>0.28454385964912277</v>
      </c>
      <c r="H727" s="245">
        <v>100.69333787183241</v>
      </c>
    </row>
    <row r="728" spans="1:8">
      <c r="A728" s="86" t="str">
        <v>loc_mark_app</v>
      </c>
      <c r="B728" s="239">
        <v>727</v>
      </c>
      <c r="C728" s="86" t="s">
        <v>1578</v>
      </c>
      <c r="D728" s="241">
        <f>COUNTIF($C$1:$C728,C728)</f>
        <v>1</v>
      </c>
      <c r="E728" s="241" t="str">
        <f t="shared" si="31"/>
        <v>Get info/marketing on local services, events, news1</v>
      </c>
      <c r="F728" s="86" t="s">
        <v>1493</v>
      </c>
      <c r="G728" s="242">
        <v>0.11194736842105263</v>
      </c>
      <c r="H728" s="245">
        <v>84.844698818009419</v>
      </c>
    </row>
    <row r="729" spans="1:8">
      <c r="A729" s="86" t="str">
        <v>loc_mark_call</v>
      </c>
      <c r="B729" s="239">
        <v>728</v>
      </c>
      <c r="C729" s="86" t="s">
        <v>1578</v>
      </c>
      <c r="D729" s="241">
        <f>COUNTIF($C$1:$C729,C729)</f>
        <v>2</v>
      </c>
      <c r="E729" s="241" t="str">
        <f t="shared" si="31"/>
        <v>Get info/marketing on local services, events, news2</v>
      </c>
      <c r="F729" s="86" t="s">
        <v>1495</v>
      </c>
      <c r="G729" s="242">
        <v>0.15913450292397657</v>
      </c>
      <c r="H729" s="245">
        <v>100.50238270985774</v>
      </c>
    </row>
    <row r="730" spans="1:8">
      <c r="A730" s="86" t="str">
        <v>loc_mark_email</v>
      </c>
      <c r="B730" s="239">
        <v>729</v>
      </c>
      <c r="C730" s="86" t="s">
        <v>1578</v>
      </c>
      <c r="D730" s="241">
        <f>COUNTIF($C$1:$C730,C730)</f>
        <v>3</v>
      </c>
      <c r="E730" s="241" t="str">
        <f t="shared" si="31"/>
        <v>Get info/marketing on local services, events, news3</v>
      </c>
      <c r="F730" s="86" t="s">
        <v>1050</v>
      </c>
      <c r="G730" s="242">
        <v>0.33713450292397656</v>
      </c>
      <c r="H730" s="245">
        <v>98.918775811195829</v>
      </c>
    </row>
    <row r="731" spans="1:8">
      <c r="A731" s="86" t="str">
        <v>loc_mark_f2f</v>
      </c>
      <c r="B731" s="239">
        <v>730</v>
      </c>
      <c r="C731" s="86" t="s">
        <v>1578</v>
      </c>
      <c r="D731" s="241">
        <f>COUNTIF($C$1:$C731,C731)</f>
        <v>4</v>
      </c>
      <c r="E731" s="241" t="str">
        <f t="shared" si="31"/>
        <v>Get info/marketing on local services, events, news4</v>
      </c>
      <c r="F731" s="86" t="s">
        <v>1498</v>
      </c>
      <c r="G731" s="242">
        <v>0.1242280701754386</v>
      </c>
      <c r="H731" s="245">
        <v>91.105041632763204</v>
      </c>
    </row>
    <row r="732" spans="1:8">
      <c r="A732" s="86" t="str">
        <v>loc_mark_mail</v>
      </c>
      <c r="B732" s="239">
        <v>731</v>
      </c>
      <c r="C732" s="86" t="s">
        <v>1578</v>
      </c>
      <c r="D732" s="241">
        <f>COUNTIF($C$1:$C732,C732)</f>
        <v>5</v>
      </c>
      <c r="E732" s="241" t="str">
        <f t="shared" si="31"/>
        <v>Get info/marketing on local services, events, news5</v>
      </c>
      <c r="F732" s="86" t="s">
        <v>1500</v>
      </c>
      <c r="G732" s="242">
        <v>0.15652631578947368</v>
      </c>
      <c r="H732" s="245">
        <v>99.760960299554895</v>
      </c>
    </row>
    <row r="733" spans="1:8">
      <c r="A733" s="86" t="str">
        <v>loc_mark_txt</v>
      </c>
      <c r="B733" s="239">
        <v>732</v>
      </c>
      <c r="C733" s="86" t="s">
        <v>1578</v>
      </c>
      <c r="D733" s="241">
        <f>COUNTIF($C$1:$C733,C733)</f>
        <v>6</v>
      </c>
      <c r="E733" s="241" t="str">
        <f t="shared" si="31"/>
        <v>Get info/marketing on local services, events, news6</v>
      </c>
      <c r="F733" s="86" t="s">
        <v>1502</v>
      </c>
      <c r="G733" s="242">
        <v>9.2789473684210533E-2</v>
      </c>
      <c r="H733" s="245">
        <v>87.87867839639317</v>
      </c>
    </row>
    <row r="734" spans="1:8">
      <c r="A734" s="86" t="str">
        <v>loc_mark_web</v>
      </c>
      <c r="B734" s="239">
        <v>733</v>
      </c>
      <c r="C734" s="86" t="s">
        <v>1578</v>
      </c>
      <c r="D734" s="241">
        <f>COUNTIF($C$1:$C734,C734)</f>
        <v>7</v>
      </c>
      <c r="E734" s="241" t="str">
        <f t="shared" si="31"/>
        <v>Get info/marketing on local services, events, news7</v>
      </c>
      <c r="F734" s="86" t="s">
        <v>1504</v>
      </c>
      <c r="G734" s="242">
        <v>0.24190058479532162</v>
      </c>
      <c r="H734" s="245">
        <v>98.727885407990499</v>
      </c>
    </row>
    <row r="735" spans="1:8">
      <c r="A735" s="86" t="str">
        <v>loc_res_app</v>
      </c>
      <c r="B735" s="239">
        <v>734</v>
      </c>
      <c r="C735" s="86" t="s">
        <v>1586</v>
      </c>
      <c r="D735" s="241">
        <f>COUNTIF($C$1:$C735,C735)</f>
        <v>1</v>
      </c>
      <c r="E735" s="241" t="str">
        <f t="shared" si="31"/>
        <v>Research local services, events, news1</v>
      </c>
      <c r="F735" s="86" t="s">
        <v>1493</v>
      </c>
      <c r="G735" s="242">
        <v>0.10263157894736842</v>
      </c>
      <c r="H735" s="245">
        <v>83.543806981725837</v>
      </c>
    </row>
    <row r="736" spans="1:8">
      <c r="A736" s="86" t="str">
        <v>loc_res_call</v>
      </c>
      <c r="B736" s="239">
        <v>735</v>
      </c>
      <c r="C736" s="86" t="s">
        <v>1586</v>
      </c>
      <c r="D736" s="241">
        <f>COUNTIF($C$1:$C736,C736)</f>
        <v>2</v>
      </c>
      <c r="E736" s="241" t="str">
        <f t="shared" si="31"/>
        <v>Research local services, events, news2</v>
      </c>
      <c r="F736" s="86" t="s">
        <v>1495</v>
      </c>
      <c r="G736" s="242">
        <v>0.1655497076023392</v>
      </c>
      <c r="H736" s="245">
        <v>100.94691117039063</v>
      </c>
    </row>
    <row r="737" spans="1:8">
      <c r="A737" s="86" t="str">
        <v>loc_res_email</v>
      </c>
      <c r="B737" s="239">
        <v>736</v>
      </c>
      <c r="C737" s="86" t="s">
        <v>1586</v>
      </c>
      <c r="D737" s="241">
        <f>COUNTIF($C$1:$C737,C737)</f>
        <v>3</v>
      </c>
      <c r="E737" s="241" t="str">
        <f t="shared" si="31"/>
        <v>Research local services, events, news3</v>
      </c>
      <c r="F737" s="86" t="s">
        <v>1050</v>
      </c>
      <c r="G737" s="242">
        <v>0.25373099415204681</v>
      </c>
      <c r="H737" s="245">
        <v>99.38721449044975</v>
      </c>
    </row>
    <row r="738" spans="1:8">
      <c r="A738" s="86" t="str">
        <v>loc_res_f2f</v>
      </c>
      <c r="B738" s="239">
        <v>737</v>
      </c>
      <c r="C738" s="86" t="s">
        <v>1586</v>
      </c>
      <c r="D738" s="241">
        <f>COUNTIF($C$1:$C738,C738)</f>
        <v>4</v>
      </c>
      <c r="E738" s="241" t="str">
        <f t="shared" si="31"/>
        <v>Research local services, events, news4</v>
      </c>
      <c r="F738" s="86" t="s">
        <v>1498</v>
      </c>
      <c r="G738" s="242">
        <v>0.1098888888888889</v>
      </c>
      <c r="H738" s="245">
        <v>96.41748442351431</v>
      </c>
    </row>
    <row r="739" spans="1:8">
      <c r="A739" s="86" t="str">
        <v>loc_res_mail</v>
      </c>
      <c r="B739" s="239">
        <v>738</v>
      </c>
      <c r="C739" s="86" t="s">
        <v>1586</v>
      </c>
      <c r="D739" s="241">
        <f>COUNTIF($C$1:$C739,C739)</f>
        <v>5</v>
      </c>
      <c r="E739" s="241" t="str">
        <f t="shared" si="31"/>
        <v>Research local services, events, news5</v>
      </c>
      <c r="F739" s="86" t="s">
        <v>1500</v>
      </c>
      <c r="G739" s="242">
        <v>6.3362573099415204E-2</v>
      </c>
      <c r="H739" s="245">
        <v>83.404964982916042</v>
      </c>
    </row>
    <row r="740" spans="1:8">
      <c r="A740" s="86" t="str">
        <v>loc_res_txt</v>
      </c>
      <c r="B740" s="239">
        <v>739</v>
      </c>
      <c r="C740" s="86" t="s">
        <v>1586</v>
      </c>
      <c r="D740" s="241">
        <f>COUNTIF($C$1:$C740,C740)</f>
        <v>6</v>
      </c>
      <c r="E740" s="241" t="str">
        <f t="shared" si="31"/>
        <v>Research local services, events, news6</v>
      </c>
      <c r="F740" s="86" t="s">
        <v>1502</v>
      </c>
      <c r="G740" s="242">
        <v>4.9520467836257312E-2</v>
      </c>
      <c r="H740" s="245">
        <v>73.834851269401284</v>
      </c>
    </row>
    <row r="741" spans="1:8">
      <c r="A741" s="86" t="str">
        <v>loc_res_web</v>
      </c>
      <c r="B741" s="239">
        <v>740</v>
      </c>
      <c r="C741" s="86" t="s">
        <v>1586</v>
      </c>
      <c r="D741" s="241">
        <f>COUNTIF($C$1:$C741,C741)</f>
        <v>7</v>
      </c>
      <c r="E741" s="241" t="str">
        <f t="shared" si="31"/>
        <v>Research local services, events, news7</v>
      </c>
      <c r="F741" s="86" t="s">
        <v>1504</v>
      </c>
      <c r="G741" s="242">
        <v>0.31414619883040934</v>
      </c>
      <c r="H741" s="245">
        <v>100.88623385864838</v>
      </c>
    </row>
    <row r="742" spans="1:8">
      <c r="A742" s="86" t="str">
        <v>utl_enqc_app</v>
      </c>
      <c r="B742" s="239">
        <v>741</v>
      </c>
      <c r="C742" s="86" t="s">
        <v>1594</v>
      </c>
      <c r="D742" s="241">
        <f>COUNTIF($C$1:$C742,C742)</f>
        <v>1</v>
      </c>
      <c r="E742" s="241" t="str">
        <f t="shared" si="31"/>
        <v>Make enquiry on utilities1</v>
      </c>
      <c r="F742" s="86" t="s">
        <v>1493</v>
      </c>
      <c r="G742" s="242">
        <v>0.131906432748538</v>
      </c>
      <c r="H742" s="245">
        <v>93.742669901270688</v>
      </c>
    </row>
    <row r="743" spans="1:8">
      <c r="A743" s="86" t="str">
        <v>utl_enqc_call</v>
      </c>
      <c r="B743" s="239">
        <v>742</v>
      </c>
      <c r="C743" s="86" t="s">
        <v>1594</v>
      </c>
      <c r="D743" s="241">
        <f>COUNTIF($C$1:$C743,C743)</f>
        <v>2</v>
      </c>
      <c r="E743" s="241" t="str">
        <f t="shared" si="31"/>
        <v>Make enquiry on utilities2</v>
      </c>
      <c r="F743" s="86" t="s">
        <v>1495</v>
      </c>
      <c r="G743" s="242">
        <v>0.36428070175438598</v>
      </c>
      <c r="H743" s="245">
        <v>101.59548454573743</v>
      </c>
    </row>
    <row r="744" spans="1:8">
      <c r="A744" s="86" t="str">
        <v>utl_enqc_email</v>
      </c>
      <c r="B744" s="239">
        <v>743</v>
      </c>
      <c r="C744" s="86" t="s">
        <v>1594</v>
      </c>
      <c r="D744" s="241">
        <f>COUNTIF($C$1:$C744,C744)</f>
        <v>3</v>
      </c>
      <c r="E744" s="241" t="str">
        <f t="shared" si="31"/>
        <v>Make enquiry on utilities3</v>
      </c>
      <c r="F744" s="86" t="s">
        <v>1050</v>
      </c>
      <c r="G744" s="242">
        <v>0.37</v>
      </c>
      <c r="H744" s="245">
        <v>100.00833452472351</v>
      </c>
    </row>
    <row r="745" spans="1:8">
      <c r="A745" s="86" t="str">
        <v>utl_enqc_f2f</v>
      </c>
      <c r="B745" s="239">
        <v>744</v>
      </c>
      <c r="C745" s="86" t="s">
        <v>1594</v>
      </c>
      <c r="D745" s="241">
        <f>COUNTIF($C$1:$C745,C745)</f>
        <v>4</v>
      </c>
      <c r="E745" s="241" t="str">
        <f t="shared" si="31"/>
        <v>Make enquiry on utilities4</v>
      </c>
      <c r="F745" s="86" t="s">
        <v>1498</v>
      </c>
      <c r="G745" s="242">
        <v>0.20123391812865499</v>
      </c>
      <c r="H745" s="245">
        <v>99.257674060930441</v>
      </c>
    </row>
    <row r="746" spans="1:8">
      <c r="A746" s="86" t="str">
        <v>utl_enqc_mail</v>
      </c>
      <c r="B746" s="239">
        <v>745</v>
      </c>
      <c r="C746" s="86" t="s">
        <v>1594</v>
      </c>
      <c r="D746" s="241">
        <f>COUNTIF($C$1:$C746,C746)</f>
        <v>5</v>
      </c>
      <c r="E746" s="241" t="str">
        <f t="shared" si="31"/>
        <v>Make enquiry on utilities5</v>
      </c>
      <c r="F746" s="86" t="s">
        <v>1500</v>
      </c>
      <c r="G746" s="242">
        <v>0.14772514619883043</v>
      </c>
      <c r="H746" s="245">
        <v>107.89310918073289</v>
      </c>
    </row>
    <row r="747" spans="1:8">
      <c r="A747" s="86" t="str">
        <v>utl_enqc_txt</v>
      </c>
      <c r="B747" s="239">
        <v>746</v>
      </c>
      <c r="C747" s="86" t="s">
        <v>1594</v>
      </c>
      <c r="D747" s="241">
        <f>COUNTIF($C$1:$C747,C747)</f>
        <v>6</v>
      </c>
      <c r="E747" s="241" t="str">
        <f t="shared" si="31"/>
        <v>Make enquiry on utilities6</v>
      </c>
      <c r="F747" s="86" t="s">
        <v>1502</v>
      </c>
      <c r="G747" s="242">
        <v>6.750877192982456E-2</v>
      </c>
      <c r="H747" s="245">
        <v>90.014375011845488</v>
      </c>
    </row>
    <row r="748" spans="1:8">
      <c r="A748" s="86" t="str">
        <v>utl_enqc_web</v>
      </c>
      <c r="B748" s="239">
        <v>747</v>
      </c>
      <c r="C748" s="86" t="s">
        <v>1594</v>
      </c>
      <c r="D748" s="241">
        <f>COUNTIF($C$1:$C748,C748)</f>
        <v>7</v>
      </c>
      <c r="E748" s="241" t="str">
        <f t="shared" si="31"/>
        <v>Make enquiry on utilities7</v>
      </c>
      <c r="F748" s="86" t="s">
        <v>1504</v>
      </c>
      <c r="G748" s="242">
        <v>0.29087134502923984</v>
      </c>
      <c r="H748" s="245">
        <v>99.592170178148763</v>
      </c>
    </row>
    <row r="749" spans="1:8">
      <c r="A749" s="86" t="str">
        <v>utl_sub_app</v>
      </c>
      <c r="B749" s="239">
        <v>748</v>
      </c>
      <c r="C749" s="86" t="s">
        <v>1602</v>
      </c>
      <c r="D749" s="241">
        <f>COUNTIF($C$1:$C749,C749)</f>
        <v>1</v>
      </c>
      <c r="E749" s="241" t="str">
        <f t="shared" si="31"/>
        <v>Submit info to on utilities1</v>
      </c>
      <c r="F749" s="86" t="s">
        <v>1493</v>
      </c>
      <c r="G749" s="242">
        <v>0.18036257309941522</v>
      </c>
      <c r="H749" s="245">
        <v>93.14372932607688</v>
      </c>
    </row>
    <row r="750" spans="1:8">
      <c r="A750" s="86" t="str">
        <v>utl_sub_call</v>
      </c>
      <c r="B750" s="239">
        <v>749</v>
      </c>
      <c r="C750" s="86" t="s">
        <v>1602</v>
      </c>
      <c r="D750" s="241">
        <f>COUNTIF($C$1:$C750,C750)</f>
        <v>2</v>
      </c>
      <c r="E750" s="241" t="str">
        <f t="shared" si="31"/>
        <v>Submit info to on utilities2</v>
      </c>
      <c r="F750" s="86" t="s">
        <v>1495</v>
      </c>
      <c r="G750" s="242">
        <v>0.25900000000000001</v>
      </c>
      <c r="H750" s="245">
        <v>97.903241477604368</v>
      </c>
    </row>
    <row r="751" spans="1:8">
      <c r="A751" s="86" t="str">
        <v>utl_sub_email</v>
      </c>
      <c r="B751" s="239">
        <v>750</v>
      </c>
      <c r="C751" s="86" t="s">
        <v>1602</v>
      </c>
      <c r="D751" s="241">
        <f>COUNTIF($C$1:$C751,C751)</f>
        <v>3</v>
      </c>
      <c r="E751" s="241" t="str">
        <f t="shared" si="31"/>
        <v>Submit info to on utilities3</v>
      </c>
      <c r="F751" s="86" t="s">
        <v>1050</v>
      </c>
      <c r="G751" s="242">
        <v>0.2895847953216375</v>
      </c>
      <c r="H751" s="245">
        <v>100.83406021216035</v>
      </c>
    </row>
    <row r="752" spans="1:8">
      <c r="A752" s="86" t="str">
        <v>utl_sub_f2f</v>
      </c>
      <c r="B752" s="239">
        <v>751</v>
      </c>
      <c r="C752" s="86" t="s">
        <v>1602</v>
      </c>
      <c r="D752" s="241">
        <f>COUNTIF($C$1:$C752,C752)</f>
        <v>4</v>
      </c>
      <c r="E752" s="241" t="str">
        <f t="shared" si="31"/>
        <v>Submit info to on utilities4</v>
      </c>
      <c r="F752" s="86" t="s">
        <v>1498</v>
      </c>
      <c r="G752" s="242">
        <v>0.19105263157894739</v>
      </c>
      <c r="H752" s="245">
        <v>99.836721986201965</v>
      </c>
    </row>
    <row r="753" spans="1:8">
      <c r="A753" s="86" t="str">
        <v>utl_sub_mail</v>
      </c>
      <c r="B753" s="239">
        <v>752</v>
      </c>
      <c r="C753" s="86" t="s">
        <v>1602</v>
      </c>
      <c r="D753" s="241">
        <f>COUNTIF($C$1:$C753,C753)</f>
        <v>5</v>
      </c>
      <c r="E753" s="241" t="str">
        <f t="shared" si="31"/>
        <v>Submit info to on utilities5</v>
      </c>
      <c r="F753" s="86" t="s">
        <v>1500</v>
      </c>
      <c r="G753" s="242">
        <v>0.124</v>
      </c>
      <c r="H753" s="245">
        <v>99.975069904902526</v>
      </c>
    </row>
    <row r="754" spans="1:8">
      <c r="A754" s="86" t="str">
        <v>utl_sub_txt</v>
      </c>
      <c r="B754" s="239">
        <v>753</v>
      </c>
      <c r="C754" s="86" t="s">
        <v>1602</v>
      </c>
      <c r="D754" s="241">
        <f>COUNTIF($C$1:$C754,C754)</f>
        <v>6</v>
      </c>
      <c r="E754" s="241" t="str">
        <f t="shared" si="31"/>
        <v>Submit info to on utilities6</v>
      </c>
      <c r="F754" s="86" t="s">
        <v>1502</v>
      </c>
      <c r="G754" s="242">
        <v>7.7567251461988312E-2</v>
      </c>
      <c r="H754" s="245">
        <v>92.732951654605785</v>
      </c>
    </row>
    <row r="755" spans="1:8">
      <c r="A755" s="86" t="str">
        <v>utl_sub_web</v>
      </c>
      <c r="B755" s="239">
        <v>754</v>
      </c>
      <c r="C755" s="86" t="s">
        <v>1602</v>
      </c>
      <c r="D755" s="241">
        <f>COUNTIF($C$1:$C755,C755)</f>
        <v>7</v>
      </c>
      <c r="E755" s="241" t="str">
        <f t="shared" si="31"/>
        <v>Submit info to on utilities7</v>
      </c>
      <c r="F755" s="86" t="s">
        <v>1504</v>
      </c>
      <c r="G755" s="242">
        <v>0.3322865497076023</v>
      </c>
      <c r="H755" s="245">
        <v>100.71160194820632</v>
      </c>
    </row>
    <row r="756" spans="1:8">
      <c r="A756" s="86" t="str">
        <v>utl_mark_app</v>
      </c>
      <c r="B756" s="239">
        <v>755</v>
      </c>
      <c r="C756" s="86" t="s">
        <v>1610</v>
      </c>
      <c r="D756" s="241">
        <f>COUNTIF($C$1:$C756,C756)</f>
        <v>1</v>
      </c>
      <c r="E756" s="241" t="str">
        <f t="shared" si="31"/>
        <v>Get info/marketing on utilities1</v>
      </c>
      <c r="F756" s="86" t="s">
        <v>1493</v>
      </c>
      <c r="G756" s="242">
        <v>0.13901169590643275</v>
      </c>
      <c r="H756" s="245">
        <v>90.963405777761423</v>
      </c>
    </row>
    <row r="757" spans="1:8">
      <c r="A757" s="86" t="str">
        <v>utl_mark_call</v>
      </c>
      <c r="B757" s="239">
        <v>756</v>
      </c>
      <c r="C757" s="86" t="s">
        <v>1610</v>
      </c>
      <c r="D757" s="241">
        <f>COUNTIF($C$1:$C757,C757)</f>
        <v>2</v>
      </c>
      <c r="E757" s="241" t="str">
        <f t="shared" si="31"/>
        <v>Get info/marketing on utilities2</v>
      </c>
      <c r="F757" s="86" t="s">
        <v>1495</v>
      </c>
      <c r="G757" s="242">
        <v>0.20543859649122803</v>
      </c>
      <c r="H757" s="245">
        <v>94.261198646635677</v>
      </c>
    </row>
    <row r="758" spans="1:8">
      <c r="A758" s="86" t="str">
        <v>utl_mark_email</v>
      </c>
      <c r="B758" s="239">
        <v>757</v>
      </c>
      <c r="C758" s="86" t="s">
        <v>1610</v>
      </c>
      <c r="D758" s="241">
        <f>COUNTIF($C$1:$C758,C758)</f>
        <v>3</v>
      </c>
      <c r="E758" s="241" t="str">
        <f t="shared" si="31"/>
        <v>Get info/marketing on utilities3</v>
      </c>
      <c r="F758" s="86" t="s">
        <v>1050</v>
      </c>
      <c r="G758" s="242">
        <v>0.31623976608187138</v>
      </c>
      <c r="H758" s="245">
        <v>96.503147734548165</v>
      </c>
    </row>
    <row r="759" spans="1:8">
      <c r="A759" s="86" t="str">
        <v>utl_mark_f2f</v>
      </c>
      <c r="B759" s="239">
        <v>758</v>
      </c>
      <c r="C759" s="86" t="s">
        <v>1610</v>
      </c>
      <c r="D759" s="241">
        <f>COUNTIF($C$1:$C759,C759)</f>
        <v>4</v>
      </c>
      <c r="E759" s="241" t="str">
        <f t="shared" si="31"/>
        <v>Get info/marketing on utilities4</v>
      </c>
      <c r="F759" s="86" t="s">
        <v>1498</v>
      </c>
      <c r="G759" s="242">
        <v>0.1607076023391813</v>
      </c>
      <c r="H759" s="245">
        <v>95.754393215438171</v>
      </c>
    </row>
    <row r="760" spans="1:8">
      <c r="A760" s="86" t="str">
        <v>utl_mark_mail</v>
      </c>
      <c r="B760" s="239">
        <v>759</v>
      </c>
      <c r="C760" s="86" t="s">
        <v>1610</v>
      </c>
      <c r="D760" s="241">
        <f>COUNTIF($C$1:$C760,C760)</f>
        <v>5</v>
      </c>
      <c r="E760" s="241" t="str">
        <f t="shared" si="31"/>
        <v>Get info/marketing on utilities5</v>
      </c>
      <c r="F760" s="86" t="s">
        <v>1500</v>
      </c>
      <c r="G760" s="242">
        <v>0.19432163742690059</v>
      </c>
      <c r="H760" s="245">
        <v>100.66834442454787</v>
      </c>
    </row>
    <row r="761" spans="1:8">
      <c r="A761" s="86" t="str">
        <v>utl_mark_txt</v>
      </c>
      <c r="B761" s="239">
        <v>760</v>
      </c>
      <c r="C761" s="86" t="s">
        <v>1610</v>
      </c>
      <c r="D761" s="241">
        <f>COUNTIF($C$1:$C761,C761)</f>
        <v>6</v>
      </c>
      <c r="E761" s="241" t="str">
        <f t="shared" si="31"/>
        <v>Get info/marketing on utilities6</v>
      </c>
      <c r="F761" s="86" t="s">
        <v>1502</v>
      </c>
      <c r="G761" s="242">
        <v>8.7842105263157874E-2</v>
      </c>
      <c r="H761" s="245">
        <v>98.425174337887029</v>
      </c>
    </row>
    <row r="762" spans="1:8">
      <c r="A762" s="86" t="str">
        <v>utl_mark_web</v>
      </c>
      <c r="B762" s="239">
        <v>761</v>
      </c>
      <c r="C762" s="86" t="s">
        <v>1610</v>
      </c>
      <c r="D762" s="241">
        <f>COUNTIF($C$1:$C762,C762)</f>
        <v>7</v>
      </c>
      <c r="E762" s="241" t="str">
        <f t="shared" si="31"/>
        <v>Get info/marketing on utilities7</v>
      </c>
      <c r="F762" s="86" t="s">
        <v>1504</v>
      </c>
      <c r="G762" s="242">
        <v>0.30631578947368421</v>
      </c>
      <c r="H762" s="245">
        <v>98.711740934614596</v>
      </c>
    </row>
    <row r="763" spans="1:8">
      <c r="A763" s="86" t="str">
        <v>utl_res_app</v>
      </c>
      <c r="B763" s="239">
        <v>762</v>
      </c>
      <c r="C763" s="86" t="s">
        <v>1618</v>
      </c>
      <c r="D763" s="241">
        <f>COUNTIF($C$1:$C763,C763)</f>
        <v>1</v>
      </c>
      <c r="E763" s="241" t="str">
        <f t="shared" si="31"/>
        <v>Research utilities1</v>
      </c>
      <c r="F763" s="86" t="s">
        <v>1493</v>
      </c>
      <c r="G763" s="242">
        <v>0.12181286549707601</v>
      </c>
      <c r="H763" s="245">
        <v>85.308052459873736</v>
      </c>
    </row>
    <row r="764" spans="1:8">
      <c r="A764" s="86" t="str">
        <v>utl_res_call</v>
      </c>
      <c r="B764" s="239">
        <v>763</v>
      </c>
      <c r="C764" s="86" t="s">
        <v>1618</v>
      </c>
      <c r="D764" s="241">
        <f>COUNTIF($C$1:$C764,C764)</f>
        <v>2</v>
      </c>
      <c r="E764" s="241" t="str">
        <f t="shared" si="31"/>
        <v>Research utilities2</v>
      </c>
      <c r="F764" s="86" t="s">
        <v>1495</v>
      </c>
      <c r="G764" s="242">
        <v>0.20836842105263159</v>
      </c>
      <c r="H764" s="245">
        <v>92.342616782750426</v>
      </c>
    </row>
    <row r="765" spans="1:8">
      <c r="A765" s="86" t="str">
        <v>utl_res_email</v>
      </c>
      <c r="B765" s="239">
        <v>764</v>
      </c>
      <c r="C765" s="86" t="s">
        <v>1618</v>
      </c>
      <c r="D765" s="241">
        <f>COUNTIF($C$1:$C765,C765)</f>
        <v>3</v>
      </c>
      <c r="E765" s="241" t="str">
        <f t="shared" si="31"/>
        <v>Research utilities3</v>
      </c>
      <c r="F765" s="86" t="s">
        <v>1050</v>
      </c>
      <c r="G765" s="242">
        <v>0.2297134502923977</v>
      </c>
      <c r="H765" s="245">
        <v>99.44636434172692</v>
      </c>
    </row>
    <row r="766" spans="1:8">
      <c r="A766" s="86" t="str">
        <v>utl_res_f2f</v>
      </c>
      <c r="B766" s="239">
        <v>765</v>
      </c>
      <c r="C766" s="86" t="s">
        <v>1618</v>
      </c>
      <c r="D766" s="241">
        <f>COUNTIF($C$1:$C766,C766)</f>
        <v>4</v>
      </c>
      <c r="E766" s="241" t="str">
        <f t="shared" si="31"/>
        <v>Research utilities4</v>
      </c>
      <c r="F766" s="86" t="s">
        <v>1498</v>
      </c>
      <c r="G766" s="242">
        <v>0.12275438596491228</v>
      </c>
      <c r="H766" s="245">
        <v>92.604298348333671</v>
      </c>
    </row>
    <row r="767" spans="1:8">
      <c r="A767" s="86" t="str">
        <v>utl_res_mail</v>
      </c>
      <c r="B767" s="239">
        <v>766</v>
      </c>
      <c r="C767" s="86" t="s">
        <v>1618</v>
      </c>
      <c r="D767" s="241">
        <f>COUNTIF($C$1:$C767,C767)</f>
        <v>5</v>
      </c>
      <c r="E767" s="241" t="str">
        <f t="shared" si="31"/>
        <v>Research utilities5</v>
      </c>
      <c r="F767" s="86" t="s">
        <v>1500</v>
      </c>
      <c r="G767" s="242">
        <v>7.7836257309941523E-2</v>
      </c>
      <c r="H767" s="245">
        <v>94.399513476309806</v>
      </c>
    </row>
    <row r="768" spans="1:8">
      <c r="A768" s="86" t="str">
        <v>utl_res_txt</v>
      </c>
      <c r="B768" s="239">
        <v>767</v>
      </c>
      <c r="C768" s="86" t="s">
        <v>1618</v>
      </c>
      <c r="D768" s="241">
        <f>COUNTIF($C$1:$C768,C768)</f>
        <v>6</v>
      </c>
      <c r="E768" s="241" t="str">
        <f t="shared" si="31"/>
        <v>Research utilities6</v>
      </c>
      <c r="F768" s="86" t="s">
        <v>1502</v>
      </c>
      <c r="G768" s="242">
        <v>6.4438596491228087E-2</v>
      </c>
      <c r="H768" s="245">
        <v>93.986463974887315</v>
      </c>
    </row>
    <row r="769" spans="1:8">
      <c r="A769" s="86" t="str">
        <v>utl_res_web</v>
      </c>
      <c r="B769" s="239">
        <v>768</v>
      </c>
      <c r="C769" s="86" t="s">
        <v>1618</v>
      </c>
      <c r="D769" s="241">
        <f>COUNTIF($C$1:$C769,C769)</f>
        <v>7</v>
      </c>
      <c r="E769" s="241" t="str">
        <f t="shared" si="31"/>
        <v>Research utilities7</v>
      </c>
      <c r="F769" s="86" t="s">
        <v>1504</v>
      </c>
      <c r="G769" s="242">
        <v>0.42654970760233923</v>
      </c>
      <c r="H769" s="245">
        <v>101.88172248997181</v>
      </c>
    </row>
    <row r="770" spans="1:8">
      <c r="A770" s="86" t="str">
        <v>retles_enqc_app</v>
      </c>
      <c r="B770" s="239">
        <v>769</v>
      </c>
      <c r="C770" s="86" t="s">
        <v>1626</v>
      </c>
      <c r="D770" s="241">
        <f>COUNTIF($C$1:$C770,C770)</f>
        <v>1</v>
      </c>
      <c r="E770" s="241" t="str">
        <f t="shared" si="31"/>
        <v>Make enquiry on retail and leisure1</v>
      </c>
      <c r="F770" s="86" t="s">
        <v>1493</v>
      </c>
      <c r="G770" s="242">
        <v>0.17092982456140351</v>
      </c>
      <c r="H770" s="245">
        <v>87.828640042122828</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0.40190643274853799</v>
      </c>
      <c r="H771" s="245">
        <v>100.64481260323682</v>
      </c>
    </row>
    <row r="772" spans="1:8">
      <c r="A772" s="86" t="str">
        <v>retles_enqc_eml</v>
      </c>
      <c r="B772" s="239">
        <v>771</v>
      </c>
      <c r="C772" s="86" t="s">
        <v>1626</v>
      </c>
      <c r="D772" s="241">
        <f>COUNTIF($C$1:$C772,C772)</f>
        <v>3</v>
      </c>
      <c r="E772" s="241" t="str">
        <f t="shared" si="32"/>
        <v>Make enquiry on retail and leisure3</v>
      </c>
      <c r="F772" s="86" t="s">
        <v>1050</v>
      </c>
      <c r="G772" s="242">
        <v>0.46233333333333332</v>
      </c>
      <c r="H772" s="245">
        <v>100.03122677957479</v>
      </c>
    </row>
    <row r="773" spans="1:8">
      <c r="A773" s="86" t="str">
        <v>retles_enqc_f2f</v>
      </c>
      <c r="B773" s="239">
        <v>772</v>
      </c>
      <c r="C773" s="86" t="s">
        <v>1626</v>
      </c>
      <c r="D773" s="241">
        <f>COUNTIF($C$1:$C773,C773)</f>
        <v>4</v>
      </c>
      <c r="E773" s="241" t="str">
        <f t="shared" si="32"/>
        <v>Make enquiry on retail and leisure4</v>
      </c>
      <c r="F773" s="86" t="s">
        <v>1498</v>
      </c>
      <c r="G773" s="242">
        <v>0.37280701754385959</v>
      </c>
      <c r="H773" s="245">
        <v>96.749227111649716</v>
      </c>
    </row>
    <row r="774" spans="1:8">
      <c r="A774" s="86" t="str">
        <v>retles_enqc_mail</v>
      </c>
      <c r="B774" s="239">
        <v>773</v>
      </c>
      <c r="C774" s="86" t="s">
        <v>1626</v>
      </c>
      <c r="D774" s="241">
        <f>COUNTIF($C$1:$C774,C774)</f>
        <v>5</v>
      </c>
      <c r="E774" s="241" t="str">
        <f t="shared" si="32"/>
        <v>Make enquiry on retail and leisure5</v>
      </c>
      <c r="F774" s="86" t="s">
        <v>1500</v>
      </c>
      <c r="G774" s="242">
        <v>0.15760233918128658</v>
      </c>
      <c r="H774" s="245">
        <v>95.780790935438475</v>
      </c>
    </row>
    <row r="775" spans="1:8">
      <c r="A775" s="86" t="str">
        <v>retles_enqc_txt</v>
      </c>
      <c r="B775" s="239">
        <v>774</v>
      </c>
      <c r="C775" s="86" t="s">
        <v>1626</v>
      </c>
      <c r="D775" s="241">
        <f>COUNTIF($C$1:$C775,C775)</f>
        <v>6</v>
      </c>
      <c r="E775" s="241" t="str">
        <f t="shared" si="32"/>
        <v>Make enquiry on retail and leisure6</v>
      </c>
      <c r="F775" s="86" t="s">
        <v>1502</v>
      </c>
      <c r="G775" s="242">
        <v>9.9608187134502937E-2</v>
      </c>
      <c r="H775" s="245">
        <v>87.786481465608617</v>
      </c>
    </row>
    <row r="776" spans="1:8">
      <c r="A776" s="86" t="str">
        <v>retles_enqc_web</v>
      </c>
      <c r="B776" s="239">
        <v>775</v>
      </c>
      <c r="C776" s="86" t="s">
        <v>1626</v>
      </c>
      <c r="D776" s="241">
        <f>COUNTIF($C$1:$C776,C776)</f>
        <v>7</v>
      </c>
      <c r="E776" s="241" t="str">
        <f t="shared" si="32"/>
        <v>Make enquiry on retail and leisure7</v>
      </c>
      <c r="F776" s="86" t="s">
        <v>1504</v>
      </c>
      <c r="G776" s="242">
        <v>0.39506432748538017</v>
      </c>
      <c r="H776" s="245">
        <v>101.84885649630698</v>
      </c>
    </row>
    <row r="777" spans="1:8">
      <c r="A777" s="86" t="str">
        <v>retles_sub_app</v>
      </c>
      <c r="B777" s="239">
        <v>776</v>
      </c>
      <c r="C777" s="86" t="s">
        <v>1634</v>
      </c>
      <c r="D777" s="241">
        <f>COUNTIF($C$1:$C777,C777)</f>
        <v>1</v>
      </c>
      <c r="E777" s="241" t="str">
        <f t="shared" si="32"/>
        <v>Submit info to retail and leisure1</v>
      </c>
      <c r="F777" s="86" t="s">
        <v>1493</v>
      </c>
      <c r="G777" s="242">
        <v>0.24832748538011698</v>
      </c>
      <c r="H777" s="245">
        <v>96.087965352871578</v>
      </c>
    </row>
    <row r="778" spans="1:8">
      <c r="A778" s="86" t="str">
        <v>retles_sub_call</v>
      </c>
      <c r="B778" s="239">
        <v>777</v>
      </c>
      <c r="C778" s="86" t="s">
        <v>1634</v>
      </c>
      <c r="D778" s="241">
        <f>COUNTIF($C$1:$C778,C778)</f>
        <v>2</v>
      </c>
      <c r="E778" s="241" t="str">
        <f t="shared" si="32"/>
        <v>Submit info to retail and leisure2</v>
      </c>
      <c r="F778" s="86" t="s">
        <v>1495</v>
      </c>
      <c r="G778" s="242">
        <v>0.37516374269005842</v>
      </c>
      <c r="H778" s="245">
        <v>100.04346738513661</v>
      </c>
    </row>
    <row r="779" spans="1:8">
      <c r="A779" s="86" t="str">
        <v>retles_sub_eml</v>
      </c>
      <c r="B779" s="239">
        <v>778</v>
      </c>
      <c r="C779" s="86" t="s">
        <v>1634</v>
      </c>
      <c r="D779" s="241">
        <f>COUNTIF($C$1:$C779,C779)</f>
        <v>3</v>
      </c>
      <c r="E779" s="241" t="str">
        <f t="shared" si="32"/>
        <v>Submit info to retail and leisure3</v>
      </c>
      <c r="F779" s="86" t="s">
        <v>1050</v>
      </c>
      <c r="G779" s="242">
        <v>0.36843859649122807</v>
      </c>
      <c r="H779" s="245">
        <v>99.956383315504524</v>
      </c>
    </row>
    <row r="780" spans="1:8">
      <c r="A780" s="86" t="str">
        <v>retles_sub_f2f</v>
      </c>
      <c r="B780" s="239">
        <v>779</v>
      </c>
      <c r="C780" s="86" t="s">
        <v>1634</v>
      </c>
      <c r="D780" s="241">
        <f>COUNTIF($C$1:$C780,C780)</f>
        <v>4</v>
      </c>
      <c r="E780" s="241" t="str">
        <f t="shared" si="32"/>
        <v>Submit info to retail and leisure4</v>
      </c>
      <c r="F780" s="86" t="s">
        <v>1498</v>
      </c>
      <c r="G780" s="242">
        <v>0.38956725146198823</v>
      </c>
      <c r="H780" s="245">
        <v>99.051581672558655</v>
      </c>
    </row>
    <row r="781" spans="1:8">
      <c r="A781" s="86" t="str">
        <v>retles_sub_mail</v>
      </c>
      <c r="B781" s="239">
        <v>780</v>
      </c>
      <c r="C781" s="86" t="s">
        <v>1634</v>
      </c>
      <c r="D781" s="241">
        <f>COUNTIF($C$1:$C781,C781)</f>
        <v>5</v>
      </c>
      <c r="E781" s="241" t="str">
        <f t="shared" si="32"/>
        <v>Submit info to retail and leisure5</v>
      </c>
      <c r="F781" s="86" t="s">
        <v>1500</v>
      </c>
      <c r="G781" s="242">
        <v>0.12125146198830408</v>
      </c>
      <c r="H781" s="245">
        <v>95.503211389030028</v>
      </c>
    </row>
    <row r="782" spans="1:8">
      <c r="A782" s="86" t="str">
        <v>retles_sub_txt</v>
      </c>
      <c r="B782" s="239">
        <v>781</v>
      </c>
      <c r="C782" s="86" t="s">
        <v>1634</v>
      </c>
      <c r="D782" s="241">
        <f>COUNTIF($C$1:$C782,C782)</f>
        <v>6</v>
      </c>
      <c r="E782" s="241" t="str">
        <f t="shared" si="32"/>
        <v>Submit info to retail and leisure6</v>
      </c>
      <c r="F782" s="86" t="s">
        <v>1502</v>
      </c>
      <c r="G782" s="242">
        <v>0.10656140350877194</v>
      </c>
      <c r="H782" s="245">
        <v>91.160134280984167</v>
      </c>
    </row>
    <row r="783" spans="1:8">
      <c r="A783" s="86" t="str">
        <v>retles_sub_web</v>
      </c>
      <c r="B783" s="239">
        <v>782</v>
      </c>
      <c r="C783" s="86" t="s">
        <v>1634</v>
      </c>
      <c r="D783" s="241">
        <f>COUNTIF($C$1:$C783,C783)</f>
        <v>7</v>
      </c>
      <c r="E783" s="241" t="str">
        <f t="shared" si="32"/>
        <v>Submit info to retail and leisure7</v>
      </c>
      <c r="F783" s="86" t="s">
        <v>1504</v>
      </c>
      <c r="G783" s="242">
        <v>0.44499415204678361</v>
      </c>
      <c r="H783" s="245">
        <v>101.59061772819325</v>
      </c>
    </row>
    <row r="784" spans="1:8">
      <c r="A784" s="86" t="str">
        <v>retles_mark_app</v>
      </c>
      <c r="B784" s="239">
        <v>783</v>
      </c>
      <c r="C784" s="86" t="s">
        <v>1642</v>
      </c>
      <c r="D784" s="241">
        <f>COUNTIF($C$1:$C784,C784)</f>
        <v>1</v>
      </c>
      <c r="E784" s="241" t="str">
        <f t="shared" si="32"/>
        <v>Get info/marketing on retail and leisure1</v>
      </c>
      <c r="F784" s="86" t="s">
        <v>1493</v>
      </c>
      <c r="G784" s="242">
        <v>0.21905263157894736</v>
      </c>
      <c r="H784" s="245">
        <v>101.07003251304394</v>
      </c>
    </row>
    <row r="785" spans="1:8">
      <c r="A785" s="86" t="str">
        <v>retles_mark_call</v>
      </c>
      <c r="B785" s="239">
        <v>784</v>
      </c>
      <c r="C785" s="86" t="s">
        <v>1642</v>
      </c>
      <c r="D785" s="241">
        <f>COUNTIF($C$1:$C785,C785)</f>
        <v>2</v>
      </c>
      <c r="E785" s="241" t="str">
        <f t="shared" si="32"/>
        <v>Get info/marketing on retail and leisure2</v>
      </c>
      <c r="F785" s="86" t="s">
        <v>1495</v>
      </c>
      <c r="G785" s="242">
        <v>0.21110526315789477</v>
      </c>
      <c r="H785" s="245">
        <v>95.964021607054732</v>
      </c>
    </row>
    <row r="786" spans="1:8">
      <c r="A786" s="86" t="str">
        <v>retles_mark_eml</v>
      </c>
      <c r="B786" s="239">
        <v>785</v>
      </c>
      <c r="C786" s="86" t="s">
        <v>1642</v>
      </c>
      <c r="D786" s="241">
        <f>COUNTIF($C$1:$C786,C786)</f>
        <v>3</v>
      </c>
      <c r="E786" s="241" t="str">
        <f t="shared" si="32"/>
        <v>Get info/marketing on retail and leisure3</v>
      </c>
      <c r="F786" s="86" t="s">
        <v>1050</v>
      </c>
      <c r="G786" s="242">
        <v>0.38314619883040935</v>
      </c>
      <c r="H786" s="245">
        <v>100.12484038725185</v>
      </c>
    </row>
    <row r="787" spans="1:8">
      <c r="A787" s="86" t="str">
        <v>retles_mark_f2f</v>
      </c>
      <c r="B787" s="239">
        <v>786</v>
      </c>
      <c r="C787" s="86" t="s">
        <v>1642</v>
      </c>
      <c r="D787" s="241">
        <f>COUNTIF($C$1:$C787,C787)</f>
        <v>4</v>
      </c>
      <c r="E787" s="241" t="str">
        <f t="shared" si="32"/>
        <v>Get info/marketing on retail and leisure4</v>
      </c>
      <c r="F787" s="86" t="s">
        <v>1498</v>
      </c>
      <c r="G787" s="242">
        <v>0.2957836257309942</v>
      </c>
      <c r="H787" s="245">
        <v>96.553740089631987</v>
      </c>
    </row>
    <row r="788" spans="1:8">
      <c r="A788" s="86" t="str">
        <v>retles_mark_mail</v>
      </c>
      <c r="B788" s="239">
        <v>787</v>
      </c>
      <c r="C788" s="86" t="s">
        <v>1642</v>
      </c>
      <c r="D788" s="241">
        <f>COUNTIF($C$1:$C788,C788)</f>
        <v>5</v>
      </c>
      <c r="E788" s="241" t="str">
        <f t="shared" si="32"/>
        <v>Get info/marketing on retail and leisure5</v>
      </c>
      <c r="F788" s="86" t="s">
        <v>1500</v>
      </c>
      <c r="G788" s="242">
        <v>0.20079532163742689</v>
      </c>
      <c r="H788" s="247">
        <v>98.885168612161962</v>
      </c>
    </row>
    <row r="789" spans="1:8">
      <c r="A789" s="86" t="str">
        <v>retles_mark_txt</v>
      </c>
      <c r="B789" s="239">
        <v>788</v>
      </c>
      <c r="C789" s="86" t="s">
        <v>1642</v>
      </c>
      <c r="D789" s="241">
        <f>COUNTIF($C$1:$C789,C789)</f>
        <v>6</v>
      </c>
      <c r="E789" s="241" t="str">
        <f t="shared" si="32"/>
        <v>Get info/marketing on retail and leisure6</v>
      </c>
      <c r="F789" s="86" t="s">
        <v>1502</v>
      </c>
      <c r="G789" s="242">
        <v>0.11536842105263159</v>
      </c>
      <c r="H789" s="247">
        <v>93.891874724593762</v>
      </c>
    </row>
    <row r="790" spans="1:8">
      <c r="A790" s="86" t="str">
        <v>retles_mark_web</v>
      </c>
      <c r="B790" s="239">
        <v>789</v>
      </c>
      <c r="C790" s="86" t="s">
        <v>1642</v>
      </c>
      <c r="D790" s="241">
        <f>COUNTIF($C$1:$C790,C790)</f>
        <v>7</v>
      </c>
      <c r="E790" s="241" t="str">
        <f t="shared" si="32"/>
        <v>Get info/marketing on retail and leisure7</v>
      </c>
      <c r="F790" s="86" t="s">
        <v>1504</v>
      </c>
      <c r="G790" s="242">
        <v>0.37743274853801179</v>
      </c>
      <c r="H790" s="247">
        <v>100.37153362472928</v>
      </c>
    </row>
    <row r="791" spans="1:8">
      <c r="A791" s="86" t="str">
        <v>retles_res_app</v>
      </c>
      <c r="B791" s="239">
        <v>790</v>
      </c>
      <c r="C791" s="86" t="s">
        <v>1650</v>
      </c>
      <c r="D791" s="241">
        <f>COUNTIF($C$1:$C791,C791)</f>
        <v>1</v>
      </c>
      <c r="E791" s="241" t="str">
        <f t="shared" si="32"/>
        <v>Research retail and leisure1</v>
      </c>
      <c r="F791" s="86" t="s">
        <v>1493</v>
      </c>
      <c r="G791" s="242">
        <v>0.21810526315789477</v>
      </c>
      <c r="H791" s="247">
        <v>93.643318556503701</v>
      </c>
    </row>
    <row r="792" spans="1:8">
      <c r="A792" s="86" t="str">
        <v>retles_res_call</v>
      </c>
      <c r="B792" s="239">
        <v>791</v>
      </c>
      <c r="C792" s="86" t="s">
        <v>1650</v>
      </c>
      <c r="D792" s="241">
        <f>COUNTIF($C$1:$C792,C792)</f>
        <v>2</v>
      </c>
      <c r="E792" s="241" t="str">
        <f t="shared" si="32"/>
        <v>Research retail and leisure2</v>
      </c>
      <c r="F792" s="86" t="s">
        <v>1495</v>
      </c>
      <c r="G792" s="242">
        <v>0.21935087719298246</v>
      </c>
      <c r="H792" s="247">
        <v>96.876613058122018</v>
      </c>
    </row>
    <row r="793" spans="1:8">
      <c r="A793" s="86" t="str">
        <v>retles_res_eml</v>
      </c>
      <c r="B793" s="239">
        <v>792</v>
      </c>
      <c r="C793" s="86" t="s">
        <v>1650</v>
      </c>
      <c r="D793" s="241">
        <f>COUNTIF($C$1:$C793,C793)</f>
        <v>3</v>
      </c>
      <c r="E793" s="241" t="str">
        <f t="shared" si="32"/>
        <v>Research retail and leisure3</v>
      </c>
      <c r="F793" s="86" t="s">
        <v>1050</v>
      </c>
      <c r="G793" s="242">
        <v>0.2519356725146199</v>
      </c>
      <c r="H793" s="247">
        <v>98.326224086104418</v>
      </c>
    </row>
    <row r="794" spans="1:8">
      <c r="A794" s="86" t="str">
        <v>retles_res_f2f</v>
      </c>
      <c r="B794" s="239">
        <v>793</v>
      </c>
      <c r="C794" s="86" t="s">
        <v>1650</v>
      </c>
      <c r="D794" s="241">
        <f>COUNTIF($C$1:$C794,C794)</f>
        <v>4</v>
      </c>
      <c r="E794" s="241" t="str">
        <f t="shared" si="32"/>
        <v>Research retail and leisure4</v>
      </c>
      <c r="F794" s="86" t="s">
        <v>1498</v>
      </c>
      <c r="G794" s="242">
        <v>0.38164327485380123</v>
      </c>
      <c r="H794" s="247">
        <v>99.485608790422916</v>
      </c>
    </row>
    <row r="795" spans="1:8">
      <c r="A795" s="86" t="str">
        <v>retles_res_mail</v>
      </c>
      <c r="B795" s="239">
        <v>794</v>
      </c>
      <c r="C795" s="86" t="s">
        <v>1650</v>
      </c>
      <c r="D795" s="241">
        <f>COUNTIF($C$1:$C795,C795)</f>
        <v>5</v>
      </c>
      <c r="E795" s="241" t="str">
        <f t="shared" si="32"/>
        <v>Research retail and leisure5</v>
      </c>
      <c r="F795" s="86" t="s">
        <v>1500</v>
      </c>
      <c r="G795" s="242">
        <v>9.0397660818713435E-2</v>
      </c>
      <c r="H795" s="247">
        <v>89.422153928501075</v>
      </c>
    </row>
    <row r="796" spans="1:8">
      <c r="A796" s="86" t="str">
        <v>retles_res_txt</v>
      </c>
      <c r="B796" s="240">
        <v>795</v>
      </c>
      <c r="C796" s="86" t="s">
        <v>1650</v>
      </c>
      <c r="D796" s="241">
        <f>COUNTIF($C$1:$C796,C796)</f>
        <v>6</v>
      </c>
      <c r="E796" s="241" t="str">
        <f t="shared" si="32"/>
        <v>Research retail and leisure6</v>
      </c>
      <c r="F796" s="86" t="s">
        <v>1502</v>
      </c>
      <c r="G796" s="244">
        <v>6.7959064327485386E-2</v>
      </c>
      <c r="H796" s="248">
        <v>79.677654062071184</v>
      </c>
    </row>
    <row r="797" spans="1:8">
      <c r="A797" s="86" t="str">
        <v>retles_res_web</v>
      </c>
      <c r="B797" s="1">
        <v>796</v>
      </c>
      <c r="C797" s="86" t="s">
        <v>1650</v>
      </c>
      <c r="D797" s="241">
        <f>COUNTIF($C$1:$C797,C797)</f>
        <v>7</v>
      </c>
      <c r="E797" s="241" t="str">
        <f t="shared" si="32"/>
        <v>Research retail and leisure7</v>
      </c>
      <c r="F797" s="86" t="s">
        <v>1504</v>
      </c>
      <c r="G797" s="68">
        <v>0.5277543859649122</v>
      </c>
      <c r="H797" s="70">
        <v>103.182967845208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68143-80AD-4480-9FE0-8F0753D57335}">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Malpas Ward</v>
      </c>
      <c r="C7" s="1" t="str">
        <f>BASE_PROFILE_DESC</f>
        <v>Associated Base - Cheshire West and Chester</v>
      </c>
      <c r="E7" s="1" t="str">
        <f>"Profile Title: "&amp;B7</f>
        <v>Profile Title: Ward: Malpas Ward</v>
      </c>
      <c r="F7" s="1" t="str">
        <f>"Base Title: "&amp;C7</f>
        <v>Base Title: Associated Base - Cheshire West and Chester</v>
      </c>
    </row>
    <row r="8" spans="1:6">
      <c r="A8" s="1">
        <v>1</v>
      </c>
      <c r="B8" s="1">
        <v>2</v>
      </c>
      <c r="C8" s="1">
        <v>2777</v>
      </c>
      <c r="D8" s="1">
        <v>1</v>
      </c>
    </row>
    <row r="9" spans="1:6">
      <c r="A9" s="1">
        <v>2</v>
      </c>
      <c r="B9" s="1">
        <v>3</v>
      </c>
      <c r="C9" s="1">
        <v>5698</v>
      </c>
      <c r="D9" s="1">
        <v>2</v>
      </c>
    </row>
    <row r="10" spans="1:6">
      <c r="A10" s="1">
        <v>3</v>
      </c>
      <c r="B10" s="1">
        <v>0</v>
      </c>
      <c r="C10" s="1">
        <v>8390</v>
      </c>
      <c r="D10" s="1">
        <v>3</v>
      </c>
    </row>
    <row r="11" spans="1:6">
      <c r="A11" s="1">
        <v>4</v>
      </c>
      <c r="B11" s="1">
        <v>6</v>
      </c>
      <c r="C11" s="1">
        <v>7426</v>
      </c>
      <c r="D11" s="1">
        <v>4</v>
      </c>
    </row>
    <row r="12" spans="1:6">
      <c r="A12" s="1">
        <v>5</v>
      </c>
      <c r="B12" s="1">
        <v>7</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0</v>
      </c>
      <c r="C16" s="1">
        <v>7561</v>
      </c>
      <c r="D16" s="1">
        <v>9</v>
      </c>
    </row>
    <row r="17" spans="1:4">
      <c r="A17" s="1">
        <v>10</v>
      </c>
      <c r="B17" s="1">
        <v>0</v>
      </c>
      <c r="C17" s="1">
        <v>5238</v>
      </c>
      <c r="D17" s="1">
        <v>10</v>
      </c>
    </row>
    <row r="18" spans="1:4">
      <c r="A18" s="1">
        <v>11</v>
      </c>
      <c r="B18" s="1">
        <v>0</v>
      </c>
      <c r="C18" s="1">
        <v>2655</v>
      </c>
      <c r="D18" s="1">
        <v>11</v>
      </c>
    </row>
    <row r="19" spans="1:4">
      <c r="A19" s="1">
        <v>12</v>
      </c>
      <c r="B19" s="1">
        <v>1</v>
      </c>
      <c r="C19" s="1">
        <v>2709</v>
      </c>
      <c r="D19" s="1">
        <v>12</v>
      </c>
    </row>
    <row r="20" spans="1:4">
      <c r="A20" s="1">
        <v>13</v>
      </c>
      <c r="B20" s="1">
        <v>0</v>
      </c>
      <c r="C20" s="1">
        <v>3938</v>
      </c>
      <c r="D20" s="1">
        <v>13</v>
      </c>
    </row>
    <row r="21" spans="1:4">
      <c r="A21" s="1">
        <v>14</v>
      </c>
      <c r="B21" s="1">
        <v>1</v>
      </c>
      <c r="C21" s="1">
        <v>6104</v>
      </c>
      <c r="D21" s="1">
        <v>14</v>
      </c>
    </row>
    <row r="22" spans="1:4">
      <c r="A22" s="1">
        <v>15</v>
      </c>
      <c r="B22" s="1">
        <v>0</v>
      </c>
      <c r="C22" s="1">
        <v>6716</v>
      </c>
      <c r="D22" s="1">
        <v>15</v>
      </c>
    </row>
    <row r="23" spans="1:4">
      <c r="A23" s="1">
        <v>16</v>
      </c>
      <c r="B23" s="1">
        <v>6</v>
      </c>
      <c r="C23" s="1">
        <v>9356</v>
      </c>
      <c r="D23" s="1">
        <v>16</v>
      </c>
    </row>
    <row r="24" spans="1:4">
      <c r="A24" s="1">
        <v>17</v>
      </c>
      <c r="B24" s="1">
        <v>8</v>
      </c>
      <c r="C24" s="1">
        <v>11016</v>
      </c>
      <c r="D24" s="1">
        <v>17</v>
      </c>
    </row>
    <row r="25" spans="1:4">
      <c r="A25" s="1">
        <v>18</v>
      </c>
      <c r="B25" s="1">
        <v>0</v>
      </c>
      <c r="C25" s="1">
        <v>57</v>
      </c>
      <c r="D25" s="1">
        <v>18</v>
      </c>
    </row>
    <row r="26" spans="1:4">
      <c r="A26" s="1">
        <v>19</v>
      </c>
      <c r="B26" s="1">
        <v>64</v>
      </c>
      <c r="C26" s="1">
        <v>21269</v>
      </c>
      <c r="D26" s="1">
        <v>19</v>
      </c>
    </row>
    <row r="27" spans="1:4">
      <c r="A27" s="1">
        <v>20</v>
      </c>
      <c r="B27" s="1">
        <v>19</v>
      </c>
      <c r="C27" s="1">
        <v>11244</v>
      </c>
      <c r="D27" s="1">
        <v>20</v>
      </c>
    </row>
    <row r="28" spans="1:4">
      <c r="A28" s="1">
        <v>21</v>
      </c>
      <c r="B28" s="1">
        <v>2</v>
      </c>
      <c r="C28" s="1">
        <v>2716</v>
      </c>
      <c r="D28" s="1">
        <v>21</v>
      </c>
    </row>
    <row r="29" spans="1:4">
      <c r="A29" s="1">
        <v>22</v>
      </c>
      <c r="B29" s="1">
        <v>0</v>
      </c>
      <c r="C29" s="1">
        <v>667</v>
      </c>
      <c r="D29" s="1">
        <v>22</v>
      </c>
    </row>
    <row r="30" spans="1:4">
      <c r="A30" s="1">
        <v>23</v>
      </c>
      <c r="B30" s="1">
        <v>2</v>
      </c>
      <c r="C30" s="1">
        <v>6358</v>
      </c>
      <c r="D30" s="1">
        <v>23</v>
      </c>
    </row>
    <row r="31" spans="1:4">
      <c r="A31" s="1">
        <v>24</v>
      </c>
      <c r="B31" s="1">
        <v>50</v>
      </c>
      <c r="C31" s="1">
        <v>11759</v>
      </c>
      <c r="D31" s="1">
        <v>24</v>
      </c>
    </row>
    <row r="32" spans="1:4">
      <c r="A32" s="1">
        <v>25</v>
      </c>
      <c r="B32" s="1">
        <v>0</v>
      </c>
      <c r="C32" s="1">
        <v>8487</v>
      </c>
      <c r="D32" s="1">
        <v>25</v>
      </c>
    </row>
    <row r="33" spans="1:4">
      <c r="A33" s="1">
        <v>26</v>
      </c>
      <c r="B33" s="1">
        <v>0</v>
      </c>
      <c r="C33" s="1">
        <v>71</v>
      </c>
      <c r="D33" s="1">
        <v>26</v>
      </c>
    </row>
    <row r="34" spans="1:4">
      <c r="A34" s="1">
        <v>27</v>
      </c>
      <c r="B34" s="1">
        <v>1</v>
      </c>
      <c r="C34" s="1">
        <v>339</v>
      </c>
      <c r="D34" s="1">
        <v>27</v>
      </c>
    </row>
    <row r="35" spans="1:4">
      <c r="A35" s="1">
        <v>28</v>
      </c>
      <c r="B35" s="1">
        <v>0</v>
      </c>
      <c r="C35" s="1">
        <v>0</v>
      </c>
      <c r="D35" s="1">
        <v>28</v>
      </c>
    </row>
    <row r="37" spans="1:4">
      <c r="B37" s="1">
        <f>SUM(B8:B35)</f>
        <v>172</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AD8EEF63-C344-4973-B4D3-A074B8B61F23}"/>
</file>

<file path=customXml/itemProps2.xml><?xml version="1.0" encoding="utf-8"?>
<ds:datastoreItem xmlns:ds="http://schemas.openxmlformats.org/officeDocument/2006/customXml" ds:itemID="{C7CAD409-1F6E-45F1-8AFB-1A0DC9A641EF}"/>
</file>

<file path=customXml/itemProps3.xml><?xml version="1.0" encoding="utf-8"?>
<ds:datastoreItem xmlns:ds="http://schemas.openxmlformats.org/officeDocument/2006/customXml" ds:itemID="{4ED882CB-3187-4EB5-AEF2-7419EE54908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Malpas Wellbeing Ward Profile</dc:title>
  <dc:creator>HUXLEY, Lee</dc:creator>
  <cp:lastModifiedBy>HUXLEY, Lee</cp:lastModifiedBy>
  <dcterms:created xsi:type="dcterms:W3CDTF">2022-07-26T16:32:28Z</dcterms:created>
  <dcterms:modified xsi:type="dcterms:W3CDTF">2022-07-26T16:32:47Z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