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5702A616-D70F-4C41-9A4A-0974CB3BFFBE}" xr6:coauthVersionLast="47" xr6:coauthVersionMax="47" xr10:uidLastSave="{1FB3770E-6BF7-4BEC-AF75-65810DA516DF}"/>
  <bookViews>
    <workbookView xWindow="2280" yWindow="2280" windowWidth="14400" windowHeight="7360" xr2:uid="{B3F27379-1720-4A44-8A21-67269CE7F2EF}"/>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D437" i="14"/>
  <c r="E437" i="14" s="1"/>
  <c r="D436" i="14"/>
  <c r="E436" i="14" s="1"/>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D421" i="14"/>
  <c r="E421" i="14" s="1"/>
  <c r="D420" i="14"/>
  <c r="E420" i="14" s="1"/>
  <c r="D419" i="14"/>
  <c r="E419" i="14" s="1"/>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D405" i="14"/>
  <c r="E405" i="14" s="1"/>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D388" i="14"/>
  <c r="E388" i="14" s="1"/>
  <c r="D387" i="14"/>
  <c r="E387" i="14" s="1"/>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D58" i="14"/>
  <c r="E58" i="14" s="1"/>
  <c r="J57" i="14"/>
  <c r="D57" i="14"/>
  <c r="E57" i="14" s="1"/>
  <c r="J56" i="14"/>
  <c r="D56" i="14"/>
  <c r="E56" i="14" s="1"/>
  <c r="J55" i="14"/>
  <c r="D55" i="14"/>
  <c r="E55" i="14" s="1"/>
  <c r="J54" i="14"/>
  <c r="D54" i="14"/>
  <c r="E54" i="14" s="1"/>
  <c r="J53" i="14"/>
  <c r="D53" i="14"/>
  <c r="E53" i="14" s="1"/>
  <c r="J52" i="14"/>
  <c r="D52" i="14"/>
  <c r="E52" i="14" s="1"/>
  <c r="J51" i="14"/>
  <c r="E51" i="14"/>
  <c r="D51" i="14"/>
  <c r="J50" i="14"/>
  <c r="D50" i="14"/>
  <c r="E50" i="14" s="1"/>
  <c r="J49" i="14"/>
  <c r="E49" i="14"/>
  <c r="D49" i="14"/>
  <c r="J48" i="14"/>
  <c r="D48" i="14"/>
  <c r="E48" i="14" s="1"/>
  <c r="J47" i="14"/>
  <c r="E47" i="14"/>
  <c r="D47" i="14"/>
  <c r="J46" i="14"/>
  <c r="D46" i="14"/>
  <c r="E46" i="14" s="1"/>
  <c r="J45" i="14"/>
  <c r="D45" i="14"/>
  <c r="E45" i="14" s="1"/>
  <c r="J44" i="14"/>
  <c r="D44" i="14"/>
  <c r="E44" i="14" s="1"/>
  <c r="J43" i="14"/>
  <c r="E43" i="14"/>
  <c r="D43" i="14"/>
  <c r="J42" i="14"/>
  <c r="D42" i="14"/>
  <c r="E42" i="14" s="1"/>
  <c r="J41" i="14"/>
  <c r="D41" i="14"/>
  <c r="E41" i="14" s="1"/>
  <c r="J40" i="14"/>
  <c r="D40" i="14"/>
  <c r="E40" i="14" s="1"/>
  <c r="J39" i="14"/>
  <c r="E39" i="14"/>
  <c r="D39" i="14"/>
  <c r="J38" i="14"/>
  <c r="D38" i="14"/>
  <c r="E38" i="14" s="1"/>
  <c r="J37" i="14"/>
  <c r="E37" i="14"/>
  <c r="D37" i="14"/>
  <c r="J36" i="14"/>
  <c r="E36" i="14"/>
  <c r="D36" i="14"/>
  <c r="J35" i="14"/>
  <c r="E35" i="14"/>
  <c r="D35" i="14"/>
  <c r="J34" i="14"/>
  <c r="D34" i="14"/>
  <c r="E34" i="14" s="1"/>
  <c r="J33" i="14"/>
  <c r="E33" i="14"/>
  <c r="D33" i="14"/>
  <c r="J32" i="14"/>
  <c r="E32" i="14"/>
  <c r="D32" i="14"/>
  <c r="J31" i="14"/>
  <c r="E31" i="14"/>
  <c r="D31" i="14"/>
  <c r="J30" i="14"/>
  <c r="D30" i="14"/>
  <c r="E30" i="14" s="1"/>
  <c r="J29" i="14"/>
  <c r="E29" i="14"/>
  <c r="D29" i="14"/>
  <c r="J28" i="14"/>
  <c r="E28" i="14"/>
  <c r="D28" i="14"/>
  <c r="J27" i="14"/>
  <c r="E27" i="14"/>
  <c r="D27" i="14"/>
  <c r="J26" i="14"/>
  <c r="D26" i="14"/>
  <c r="E26" i="14" s="1"/>
  <c r="J25" i="14"/>
  <c r="D25" i="14"/>
  <c r="E25" i="14" s="1"/>
  <c r="J24" i="14"/>
  <c r="D24" i="14"/>
  <c r="E24" i="14" s="1"/>
  <c r="J23" i="14"/>
  <c r="D23" i="14"/>
  <c r="E23" i="14" s="1"/>
  <c r="J22" i="14"/>
  <c r="D22" i="14"/>
  <c r="E22" i="14" s="1"/>
  <c r="J21" i="14"/>
  <c r="E21" i="14"/>
  <c r="D21" i="14"/>
  <c r="J20" i="14"/>
  <c r="E20" i="14"/>
  <c r="D20" i="14"/>
  <c r="J19" i="14"/>
  <c r="E19" i="14"/>
  <c r="D19" i="14"/>
  <c r="J18" i="14"/>
  <c r="D18" i="14"/>
  <c r="E18" i="14" s="1"/>
  <c r="J17" i="14"/>
  <c r="D17" i="14"/>
  <c r="E17" i="14" s="1"/>
  <c r="AH16" i="14"/>
  <c r="AF16" i="14"/>
  <c r="AD16" i="14"/>
  <c r="J16" i="14"/>
  <c r="E16" i="14"/>
  <c r="D16" i="14"/>
  <c r="J15" i="14"/>
  <c r="D15" i="14"/>
  <c r="E15" i="14" s="1"/>
  <c r="J14" i="14"/>
  <c r="E14" i="14"/>
  <c r="D14" i="14"/>
  <c r="J13" i="14"/>
  <c r="D13" i="14"/>
  <c r="E13" i="14" s="1"/>
  <c r="J12" i="14"/>
  <c r="D12" i="14"/>
  <c r="E12" i="14" s="1"/>
  <c r="J11" i="14"/>
  <c r="E11" i="14"/>
  <c r="D11" i="14"/>
  <c r="J10" i="14"/>
  <c r="E10" i="14"/>
  <c r="D10" i="14"/>
  <c r="J9" i="14"/>
  <c r="D9" i="14"/>
  <c r="E9" i="14" s="1"/>
  <c r="J8" i="14"/>
  <c r="E8" i="14"/>
  <c r="D8" i="14"/>
  <c r="J7" i="14"/>
  <c r="D7" i="14"/>
  <c r="E7" i="14" s="1"/>
  <c r="J6" i="14"/>
  <c r="E6" i="14"/>
  <c r="D6" i="14"/>
  <c r="J5" i="14"/>
  <c r="D5" i="14"/>
  <c r="E5" i="14" s="1"/>
  <c r="J4" i="14"/>
  <c r="D4" i="14"/>
  <c r="E4" i="14" s="1"/>
  <c r="J3" i="14"/>
  <c r="E3" i="14"/>
  <c r="D3" i="14"/>
  <c r="Y2" i="14"/>
  <c r="X2" i="14"/>
  <c r="W2" i="14"/>
  <c r="R2" i="14" a="1"/>
  <c r="R2" i="14" s="1"/>
  <c r="Q2" i="14" s="1" a="1"/>
  <c r="Q2" i="14" s="1"/>
  <c r="N2" i="14" a="1"/>
  <c r="O41" i="14" s="1"/>
  <c r="K2" i="14" a="1"/>
  <c r="J2" i="14"/>
  <c r="H2" i="14" a="1"/>
  <c r="H2" i="14" s="1"/>
  <c r="G2" i="14"/>
  <c r="G2" i="14" a="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F73" i="8"/>
  <c r="D73" i="8"/>
  <c r="C73" i="8"/>
  <c r="E73" i="8" s="1"/>
  <c r="B73" i="8"/>
  <c r="D72" i="8"/>
  <c r="F72" i="8" s="1"/>
  <c r="C72" i="8"/>
  <c r="E72" i="8" s="1"/>
  <c r="B72" i="8"/>
  <c r="E71" i="8"/>
  <c r="D71" i="8"/>
  <c r="F71" i="8" s="1"/>
  <c r="C71" i="8"/>
  <c r="B71" i="8"/>
  <c r="F70" i="8"/>
  <c r="E70" i="8"/>
  <c r="D70" i="8"/>
  <c r="C70" i="8"/>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c r="AD803" i="6" a="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c r="AH802" i="6" a="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c r="N802" i="6" a="1"/>
  <c r="M802" i="6" a="1"/>
  <c r="M802" i="6" s="1"/>
  <c r="L802" i="6" a="1"/>
  <c r="L802" i="6" s="1"/>
  <c r="K802" i="6" a="1"/>
  <c r="K802" i="6" s="1"/>
  <c r="AI801" i="6" a="1"/>
  <c r="AI801" i="6" s="1"/>
  <c r="AH801" i="6"/>
  <c r="AH801" i="6" a="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c r="V801" i="6" a="1"/>
  <c r="U801" i="6" a="1"/>
  <c r="U801" i="6" s="1"/>
  <c r="T801" i="6" a="1"/>
  <c r="T801" i="6" s="1"/>
  <c r="S801" i="6" a="1"/>
  <c r="S801" i="6" s="1"/>
  <c r="R801" i="6"/>
  <c r="R801" i="6" a="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c r="AD800" i="6" a="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c r="N800" i="6" a="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c r="Z799" i="6" a="1"/>
  <c r="Y799" i="6" a="1"/>
  <c r="Y799" i="6" s="1"/>
  <c r="X799" i="6" a="1"/>
  <c r="X799" i="6" s="1"/>
  <c r="W799" i="6" a="1"/>
  <c r="W799" i="6" s="1"/>
  <c r="V799" i="6" a="1"/>
  <c r="V799" i="6" s="1"/>
  <c r="U799" i="6" a="1"/>
  <c r="U799" i="6" s="1"/>
  <c r="T799" i="6" a="1"/>
  <c r="T799" i="6" s="1"/>
  <c r="S799" i="6" a="1"/>
  <c r="S799" i="6" s="1"/>
  <c r="R799" i="6"/>
  <c r="R799" i="6" a="1"/>
  <c r="Q799" i="6" a="1"/>
  <c r="Q799" i="6" s="1"/>
  <c r="P799" i="6" a="1"/>
  <c r="P799" i="6" s="1"/>
  <c r="O799" i="6" a="1"/>
  <c r="O799" i="6" s="1"/>
  <c r="N799" i="6" a="1"/>
  <c r="N799" i="6" s="1"/>
  <c r="M799" i="6" a="1"/>
  <c r="M799" i="6" s="1"/>
  <c r="L799" i="6" a="1"/>
  <c r="L799" i="6" s="1"/>
  <c r="K799" i="6" a="1"/>
  <c r="K799" i="6" s="1"/>
  <c r="AI798" i="6" a="1"/>
  <c r="AI798" i="6" s="1"/>
  <c r="AH798" i="6" a="1"/>
  <c r="AH798" i="6" s="1"/>
  <c r="AG798" i="6"/>
  <c r="AG798" i="6" a="1"/>
  <c r="AF798" i="6" a="1"/>
  <c r="AF798" i="6" s="1"/>
  <c r="AE798" i="6"/>
  <c r="AE798" i="6" a="1"/>
  <c r="AD798" i="6" a="1"/>
  <c r="AD798" i="6" s="1"/>
  <c r="AC798" i="6" a="1"/>
  <c r="AC798" i="6" s="1"/>
  <c r="AB798" i="6" a="1"/>
  <c r="AB798" i="6" s="1"/>
  <c r="AA798" i="6" a="1"/>
  <c r="AA798" i="6" s="1"/>
  <c r="Z798" i="6" a="1"/>
  <c r="Z798" i="6" s="1"/>
  <c r="Y798" i="6"/>
  <c r="Y798" i="6" a="1"/>
  <c r="X798" i="6" a="1"/>
  <c r="X798" i="6" s="1"/>
  <c r="W798" i="6"/>
  <c r="W798" i="6" a="1"/>
  <c r="V798" i="6" a="1"/>
  <c r="V798" i="6" s="1"/>
  <c r="U798" i="6" a="1"/>
  <c r="U798" i="6" s="1"/>
  <c r="T798" i="6" a="1"/>
  <c r="T798" i="6" s="1"/>
  <c r="S798" i="6" a="1"/>
  <c r="S798" i="6" s="1"/>
  <c r="R798" i="6" a="1"/>
  <c r="R798" i="6" s="1"/>
  <c r="Q798" i="6"/>
  <c r="Q798" i="6" a="1"/>
  <c r="P798" i="6" a="1"/>
  <c r="P798" i="6" s="1"/>
  <c r="O798" i="6"/>
  <c r="O798" i="6" a="1"/>
  <c r="N798" i="6" a="1"/>
  <c r="N798" i="6" s="1"/>
  <c r="M798" i="6" a="1"/>
  <c r="M798" i="6" s="1"/>
  <c r="L798" i="6" a="1"/>
  <c r="L798" i="6" s="1"/>
  <c r="K798" i="6" a="1"/>
  <c r="K798" i="6" s="1"/>
  <c r="AI797" i="6" a="1"/>
  <c r="AI797" i="6" s="1"/>
  <c r="AH797" i="6"/>
  <c r="AH797" i="6" a="1"/>
  <c r="AG797" i="6" a="1"/>
  <c r="AG797" i="6" s="1"/>
  <c r="AF797" i="6"/>
  <c r="AF797" i="6" a="1"/>
  <c r="AE797" i="6" a="1"/>
  <c r="AE797" i="6" s="1"/>
  <c r="AD797" i="6" a="1"/>
  <c r="AD797" i="6" s="1"/>
  <c r="AC797" i="6" a="1"/>
  <c r="AC797" i="6" s="1"/>
  <c r="AB797" i="6" a="1"/>
  <c r="AB797" i="6" s="1"/>
  <c r="AA797" i="6" a="1"/>
  <c r="AA797" i="6" s="1"/>
  <c r="Z797" i="6"/>
  <c r="Z797" i="6" a="1"/>
  <c r="Y797" i="6" a="1"/>
  <c r="Y797" i="6" s="1"/>
  <c r="X797" i="6"/>
  <c r="X797" i="6" a="1"/>
  <c r="W797" i="6" a="1"/>
  <c r="W797" i="6" s="1"/>
  <c r="V797" i="6" a="1"/>
  <c r="V797" i="6" s="1"/>
  <c r="U797" i="6" a="1"/>
  <c r="U797" i="6" s="1"/>
  <c r="T797" i="6" a="1"/>
  <c r="T797" i="6" s="1"/>
  <c r="S797" i="6" a="1"/>
  <c r="S797" i="6" s="1"/>
  <c r="R797" i="6"/>
  <c r="R797" i="6" a="1"/>
  <c r="Q797" i="6" a="1"/>
  <c r="Q797" i="6" s="1"/>
  <c r="P797" i="6"/>
  <c r="P797" i="6" a="1"/>
  <c r="O797" i="6" a="1"/>
  <c r="O797" i="6" s="1"/>
  <c r="N797" i="6" a="1"/>
  <c r="N797" i="6" s="1"/>
  <c r="M797" i="6" a="1"/>
  <c r="M797" i="6" s="1"/>
  <c r="L797" i="6" a="1"/>
  <c r="L797" i="6" s="1"/>
  <c r="K797" i="6" a="1"/>
  <c r="K797" i="6" s="1"/>
  <c r="AI796" i="6"/>
  <c r="AI796" i="6" a="1"/>
  <c r="AH796" i="6" a="1"/>
  <c r="AH796" i="6" s="1"/>
  <c r="AG796" i="6"/>
  <c r="AG796" i="6" a="1"/>
  <c r="AF796" i="6" a="1"/>
  <c r="AF796" i="6" s="1"/>
  <c r="AE796" i="6" a="1"/>
  <c r="AE796" i="6" s="1"/>
  <c r="AD796" i="6" a="1"/>
  <c r="AD796" i="6" s="1"/>
  <c r="AC796" i="6" a="1"/>
  <c r="AC796" i="6" s="1"/>
  <c r="AB796" i="6" a="1"/>
  <c r="AB796" i="6" s="1"/>
  <c r="AA796" i="6"/>
  <c r="AA796" i="6" a="1"/>
  <c r="Z796" i="6" a="1"/>
  <c r="Z796" i="6" s="1"/>
  <c r="Y796" i="6"/>
  <c r="Y796" i="6" a="1"/>
  <c r="X796" i="6" a="1"/>
  <c r="X796" i="6" s="1"/>
  <c r="W796" i="6" a="1"/>
  <c r="W796" i="6" s="1"/>
  <c r="V796" i="6" a="1"/>
  <c r="V796" i="6" s="1"/>
  <c r="U796" i="6" a="1"/>
  <c r="U796" i="6" s="1"/>
  <c r="T796" i="6" a="1"/>
  <c r="T796" i="6" s="1"/>
  <c r="S796" i="6"/>
  <c r="S796" i="6" a="1"/>
  <c r="R796" i="6" a="1"/>
  <c r="R796" i="6" s="1"/>
  <c r="Q796" i="6"/>
  <c r="Q796" i="6" a="1"/>
  <c r="P796" i="6" a="1"/>
  <c r="P796" i="6" s="1"/>
  <c r="O796" i="6" a="1"/>
  <c r="O796" i="6" s="1"/>
  <c r="N796" i="6" a="1"/>
  <c r="N796" i="6" s="1"/>
  <c r="M796" i="6" a="1"/>
  <c r="M796" i="6" s="1"/>
  <c r="L796" i="6" a="1"/>
  <c r="L796" i="6" s="1"/>
  <c r="K796" i="6"/>
  <c r="K796" i="6" a="1"/>
  <c r="AI795" i="6" a="1"/>
  <c r="AI795" i="6" s="1"/>
  <c r="AH795" i="6"/>
  <c r="AH795" i="6" a="1"/>
  <c r="AG795" i="6" a="1"/>
  <c r="AG795" i="6" s="1"/>
  <c r="AF795" i="6" a="1"/>
  <c r="AF795" i="6" s="1"/>
  <c r="AE795" i="6" a="1"/>
  <c r="AE795" i="6" s="1"/>
  <c r="AD795" i="6" a="1"/>
  <c r="AD795" i="6" s="1"/>
  <c r="AC795" i="6" a="1"/>
  <c r="AC795" i="6" s="1"/>
  <c r="AB795" i="6"/>
  <c r="AB795" i="6" a="1"/>
  <c r="AA795" i="6" a="1"/>
  <c r="AA795" i="6" s="1"/>
  <c r="Z795" i="6"/>
  <c r="Z795" i="6" a="1"/>
  <c r="Y795" i="6" a="1"/>
  <c r="Y795" i="6" s="1"/>
  <c r="X795" i="6" a="1"/>
  <c r="X795" i="6" s="1"/>
  <c r="W795" i="6" a="1"/>
  <c r="W795" i="6" s="1"/>
  <c r="V795" i="6" a="1"/>
  <c r="V795" i="6" s="1"/>
  <c r="U795" i="6" a="1"/>
  <c r="U795" i="6" s="1"/>
  <c r="T795" i="6"/>
  <c r="T795" i="6" a="1"/>
  <c r="S795" i="6" a="1"/>
  <c r="S795" i="6" s="1"/>
  <c r="R795" i="6"/>
  <c r="R795" i="6" a="1"/>
  <c r="Q795" i="6" a="1"/>
  <c r="Q795" i="6" s="1"/>
  <c r="P795" i="6" a="1"/>
  <c r="P795" i="6" s="1"/>
  <c r="O795" i="6" a="1"/>
  <c r="O795" i="6" s="1"/>
  <c r="N795" i="6" a="1"/>
  <c r="N795" i="6" s="1"/>
  <c r="M795" i="6" a="1"/>
  <c r="M795" i="6" s="1"/>
  <c r="L795" i="6"/>
  <c r="L795" i="6" a="1"/>
  <c r="K795" i="6" a="1"/>
  <c r="K795" i="6" s="1"/>
  <c r="AI794" i="6"/>
  <c r="AI794" i="6" a="1"/>
  <c r="AH794" i="6" a="1"/>
  <c r="AH794" i="6" s="1"/>
  <c r="AG794" i="6" a="1"/>
  <c r="AG794" i="6" s="1"/>
  <c r="AF794" i="6" a="1"/>
  <c r="AF794" i="6" s="1"/>
  <c r="AE794" i="6" a="1"/>
  <c r="AE794" i="6" s="1"/>
  <c r="AD794" i="6" a="1"/>
  <c r="AD794" i="6" s="1"/>
  <c r="AC794" i="6"/>
  <c r="AC794" i="6" a="1"/>
  <c r="AB794" i="6" a="1"/>
  <c r="AB794" i="6" s="1"/>
  <c r="AA794" i="6"/>
  <c r="AA794" i="6" a="1"/>
  <c r="Z794" i="6" a="1"/>
  <c r="Z794" i="6" s="1"/>
  <c r="Y794" i="6" a="1"/>
  <c r="Y794" i="6" s="1"/>
  <c r="X794" i="6" a="1"/>
  <c r="X794" i="6" s="1"/>
  <c r="W794" i="6" a="1"/>
  <c r="W794" i="6" s="1"/>
  <c r="V794" i="6" a="1"/>
  <c r="V794" i="6" s="1"/>
  <c r="U794" i="6"/>
  <c r="U794" i="6" a="1"/>
  <c r="T794" i="6" a="1"/>
  <c r="T794" i="6" s="1"/>
  <c r="S794" i="6"/>
  <c r="S794" i="6" a="1"/>
  <c r="R794" i="6" a="1"/>
  <c r="R794" i="6" s="1"/>
  <c r="Q794" i="6" a="1"/>
  <c r="Q794" i="6" s="1"/>
  <c r="P794" i="6" a="1"/>
  <c r="P794" i="6" s="1"/>
  <c r="O794" i="6" a="1"/>
  <c r="O794" i="6" s="1"/>
  <c r="N794" i="6" a="1"/>
  <c r="N794" i="6" s="1"/>
  <c r="M794" i="6"/>
  <c r="M794" i="6" a="1"/>
  <c r="L794" i="6" a="1"/>
  <c r="L794" i="6" s="1"/>
  <c r="K794" i="6"/>
  <c r="K794" i="6" a="1"/>
  <c r="AI793" i="6" a="1"/>
  <c r="AI793" i="6" s="1"/>
  <c r="AH793" i="6" a="1"/>
  <c r="AH793" i="6" s="1"/>
  <c r="AG793" i="6" a="1"/>
  <c r="AG793" i="6" s="1"/>
  <c r="AF793" i="6" a="1"/>
  <c r="AF793" i="6" s="1"/>
  <c r="AE793" i="6" a="1"/>
  <c r="AE793" i="6" s="1"/>
  <c r="AD793" i="6"/>
  <c r="AD793" i="6" a="1"/>
  <c r="AC793" i="6" a="1"/>
  <c r="AC793" i="6" s="1"/>
  <c r="AB793" i="6"/>
  <c r="AB793" i="6" a="1"/>
  <c r="AA793" i="6" a="1"/>
  <c r="AA793" i="6" s="1"/>
  <c r="Z793" i="6" a="1"/>
  <c r="Z793" i="6" s="1"/>
  <c r="Y793" i="6" a="1"/>
  <c r="Y793" i="6" s="1"/>
  <c r="X793" i="6" a="1"/>
  <c r="X793" i="6" s="1"/>
  <c r="W793" i="6" a="1"/>
  <c r="W793" i="6" s="1"/>
  <c r="V793" i="6"/>
  <c r="V793" i="6" a="1"/>
  <c r="U793" i="6" a="1"/>
  <c r="U793" i="6" s="1"/>
  <c r="T793" i="6"/>
  <c r="T793" i="6" a="1"/>
  <c r="S793" i="6" a="1"/>
  <c r="S793" i="6" s="1"/>
  <c r="R793" i="6" a="1"/>
  <c r="R793" i="6" s="1"/>
  <c r="Q793" i="6" a="1"/>
  <c r="Q793" i="6" s="1"/>
  <c r="P793" i="6" a="1"/>
  <c r="P793" i="6" s="1"/>
  <c r="O793" i="6" a="1"/>
  <c r="O793" i="6" s="1"/>
  <c r="N793" i="6"/>
  <c r="N793" i="6" a="1"/>
  <c r="M793" i="6" a="1"/>
  <c r="M793" i="6" s="1"/>
  <c r="L793" i="6"/>
  <c r="L793" i="6" a="1"/>
  <c r="K793" i="6" a="1"/>
  <c r="K793" i="6" s="1"/>
  <c r="AI792" i="6" a="1"/>
  <c r="AI792" i="6" s="1"/>
  <c r="AH792" i="6" a="1"/>
  <c r="AH792" i="6" s="1"/>
  <c r="AG792" i="6" a="1"/>
  <c r="AG792" i="6" s="1"/>
  <c r="AF792" i="6" a="1"/>
  <c r="AF792" i="6" s="1"/>
  <c r="AE792" i="6"/>
  <c r="AE792" i="6" a="1"/>
  <c r="AD792" i="6" a="1"/>
  <c r="AD792" i="6" s="1"/>
  <c r="AC792" i="6"/>
  <c r="AC792" i="6" a="1"/>
  <c r="AB792" i="6" a="1"/>
  <c r="AB792" i="6" s="1"/>
  <c r="AA792" i="6" a="1"/>
  <c r="AA792" i="6" s="1"/>
  <c r="Z792" i="6"/>
  <c r="Z792" i="6" a="1"/>
  <c r="Y792" i="6" a="1"/>
  <c r="Y792" i="6" s="1"/>
  <c r="X792" i="6"/>
  <c r="X792" i="6" a="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c r="T788" i="6" a="1"/>
  <c r="S788" i="6" a="1"/>
  <c r="S788" i="6" s="1"/>
  <c r="R788" i="6" a="1"/>
  <c r="R788" i="6" s="1"/>
  <c r="Q788" i="6" a="1"/>
  <c r="Q788" i="6" s="1"/>
  <c r="P788" i="6" a="1"/>
  <c r="P788" i="6" s="1"/>
  <c r="O788" i="6" a="1"/>
  <c r="O788" i="6" s="1"/>
  <c r="N788" i="6" a="1"/>
  <c r="N788" i="6" s="1"/>
  <c r="M788" i="6" a="1"/>
  <c r="M788" i="6" s="1"/>
  <c r="L788" i="6"/>
  <c r="L788" i="6" a="1"/>
  <c r="K788" i="6" a="1"/>
  <c r="K788" i="6" s="1"/>
  <c r="AI787" i="6" a="1"/>
  <c r="AI787" i="6" s="1"/>
  <c r="AH787" i="6" a="1"/>
  <c r="AH787" i="6" s="1"/>
  <c r="AG787" i="6" a="1"/>
  <c r="AG787" i="6" s="1"/>
  <c r="AF787" i="6" a="1"/>
  <c r="AF787" i="6" s="1"/>
  <c r="AE787" i="6" a="1"/>
  <c r="AE787" i="6" s="1"/>
  <c r="AD787" i="6" a="1"/>
  <c r="AD787" i="6" s="1"/>
  <c r="AC787" i="6"/>
  <c r="AC787" i="6" a="1"/>
  <c r="AB787" i="6" a="1"/>
  <c r="AB787" i="6" s="1"/>
  <c r="AA787" i="6" a="1"/>
  <c r="AA787" i="6" s="1"/>
  <c r="Z787" i="6" a="1"/>
  <c r="Z787" i="6" s="1"/>
  <c r="Y787" i="6" a="1"/>
  <c r="Y787" i="6" s="1"/>
  <c r="X787" i="6"/>
  <c r="X787" i="6" a="1"/>
  <c r="W787" i="6" a="1"/>
  <c r="W787" i="6" s="1"/>
  <c r="V787" i="6"/>
  <c r="V787" i="6" a="1"/>
  <c r="U787" i="6" a="1"/>
  <c r="U787" i="6" s="1"/>
  <c r="T787" i="6"/>
  <c r="T787" i="6" a="1"/>
  <c r="S787" i="6" a="1"/>
  <c r="S787" i="6" s="1"/>
  <c r="R787" i="6"/>
  <c r="R787" i="6" a="1"/>
  <c r="Q787" i="6" a="1"/>
  <c r="Q787" i="6" s="1"/>
  <c r="P787" i="6"/>
  <c r="P787" i="6" a="1"/>
  <c r="O787" i="6" a="1"/>
  <c r="O787" i="6" s="1"/>
  <c r="N787" i="6"/>
  <c r="N787" i="6" a="1"/>
  <c r="M787" i="6" a="1"/>
  <c r="M787" i="6" s="1"/>
  <c r="L787" i="6"/>
  <c r="L787" i="6" a="1"/>
  <c r="K787" i="6" a="1"/>
  <c r="K787" i="6" s="1"/>
  <c r="AI786" i="6" a="1"/>
  <c r="AI786" i="6" s="1"/>
  <c r="AH786" i="6" a="1"/>
  <c r="AH786" i="6" s="1"/>
  <c r="AG786" i="6"/>
  <c r="AG786" i="6" a="1"/>
  <c r="AF786" i="6" a="1"/>
  <c r="AF786" i="6" s="1"/>
  <c r="AE786" i="6" a="1"/>
  <c r="AE786" i="6" s="1"/>
  <c r="AD786" i="6" a="1"/>
  <c r="AD786" i="6" s="1"/>
  <c r="AC786" i="6"/>
  <c r="AC786" i="6" a="1"/>
  <c r="AB786" i="6" a="1"/>
  <c r="AB786" i="6" s="1"/>
  <c r="AA786" i="6" a="1"/>
  <c r="AA786" i="6" s="1"/>
  <c r="Z786" i="6" a="1"/>
  <c r="Z786" i="6" s="1"/>
  <c r="Y786" i="6"/>
  <c r="Y786" i="6" a="1"/>
  <c r="X786" i="6" a="1"/>
  <c r="X786" i="6" s="1"/>
  <c r="W786" i="6" a="1"/>
  <c r="W786" i="6" s="1"/>
  <c r="V786" i="6" a="1"/>
  <c r="V786" i="6" s="1"/>
  <c r="U786" i="6"/>
  <c r="U786" i="6" a="1"/>
  <c r="T786" i="6" a="1"/>
  <c r="T786" i="6" s="1"/>
  <c r="S786" i="6" a="1"/>
  <c r="S786" i="6" s="1"/>
  <c r="R786" i="6" a="1"/>
  <c r="R786" i="6" s="1"/>
  <c r="Q786" i="6"/>
  <c r="Q786" i="6" a="1"/>
  <c r="P786" i="6" a="1"/>
  <c r="P786" i="6" s="1"/>
  <c r="O786" i="6" a="1"/>
  <c r="O786" i="6" s="1"/>
  <c r="N786" i="6" a="1"/>
  <c r="N786" i="6" s="1"/>
  <c r="M786" i="6"/>
  <c r="M786" i="6" a="1"/>
  <c r="L786" i="6" a="1"/>
  <c r="L786" i="6" s="1"/>
  <c r="K786" i="6" a="1"/>
  <c r="K786" i="6" s="1"/>
  <c r="AI785" i="6" a="1"/>
  <c r="AI785" i="6" s="1"/>
  <c r="AH785" i="6"/>
  <c r="AH785" i="6" a="1"/>
  <c r="AG785" i="6" a="1"/>
  <c r="AG785" i="6" s="1"/>
  <c r="AF785" i="6" a="1"/>
  <c r="AF785" i="6" s="1"/>
  <c r="AE785" i="6" a="1"/>
  <c r="AE785" i="6" s="1"/>
  <c r="AD785" i="6"/>
  <c r="AD785" i="6" a="1"/>
  <c r="AC785" i="6" a="1"/>
  <c r="AC785" i="6" s="1"/>
  <c r="AB785" i="6" a="1"/>
  <c r="AB785" i="6" s="1"/>
  <c r="AA785" i="6" a="1"/>
  <c r="AA785" i="6" s="1"/>
  <c r="Z785" i="6"/>
  <c r="Z785" i="6" a="1"/>
  <c r="Y785" i="6" a="1"/>
  <c r="Y785" i="6" s="1"/>
  <c r="X785" i="6" a="1"/>
  <c r="X785" i="6" s="1"/>
  <c r="W785" i="6" a="1"/>
  <c r="W785" i="6" s="1"/>
  <c r="V785" i="6"/>
  <c r="V785" i="6" a="1"/>
  <c r="U785" i="6" a="1"/>
  <c r="U785" i="6" s="1"/>
  <c r="T785" i="6" a="1"/>
  <c r="T785" i="6" s="1"/>
  <c r="S785" i="6" a="1"/>
  <c r="S785" i="6" s="1"/>
  <c r="R785" i="6"/>
  <c r="R785" i="6" a="1"/>
  <c r="Q785" i="6" a="1"/>
  <c r="Q785" i="6" s="1"/>
  <c r="P785" i="6" a="1"/>
  <c r="P785" i="6" s="1"/>
  <c r="O785" i="6" a="1"/>
  <c r="O785" i="6" s="1"/>
  <c r="N785" i="6"/>
  <c r="N785" i="6" a="1"/>
  <c r="M785" i="6" a="1"/>
  <c r="M785" i="6" s="1"/>
  <c r="L785" i="6" a="1"/>
  <c r="L785" i="6" s="1"/>
  <c r="K785" i="6" a="1"/>
  <c r="K785" i="6" s="1"/>
  <c r="AI784" i="6"/>
  <c r="AI784" i="6" a="1"/>
  <c r="AH784" i="6" a="1"/>
  <c r="AH784" i="6" s="1"/>
  <c r="AG784" i="6" a="1"/>
  <c r="AG784" i="6" s="1"/>
  <c r="AF784" i="6" a="1"/>
  <c r="AF784" i="6" s="1"/>
  <c r="AE784" i="6"/>
  <c r="AE784" i="6" a="1"/>
  <c r="AD784" i="6" a="1"/>
  <c r="AD784" i="6" s="1"/>
  <c r="AC784" i="6" a="1"/>
  <c r="AC784" i="6" s="1"/>
  <c r="AB784" i="6" a="1"/>
  <c r="AB784" i="6" s="1"/>
  <c r="AA784" i="6"/>
  <c r="AA784" i="6" a="1"/>
  <c r="Z784" i="6" a="1"/>
  <c r="Z784" i="6" s="1"/>
  <c r="Y784" i="6" a="1"/>
  <c r="Y784" i="6" s="1"/>
  <c r="X784" i="6" a="1"/>
  <c r="X784" i="6" s="1"/>
  <c r="W784" i="6"/>
  <c r="W784" i="6" a="1"/>
  <c r="V784" i="6" a="1"/>
  <c r="V784" i="6" s="1"/>
  <c r="U784" i="6" a="1"/>
  <c r="U784" i="6" s="1"/>
  <c r="T784" i="6" a="1"/>
  <c r="T784" i="6" s="1"/>
  <c r="S784" i="6"/>
  <c r="S784" i="6" a="1"/>
  <c r="R784" i="6" a="1"/>
  <c r="R784" i="6" s="1"/>
  <c r="Q784" i="6" a="1"/>
  <c r="Q784" i="6" s="1"/>
  <c r="P784" i="6" a="1"/>
  <c r="P784" i="6" s="1"/>
  <c r="O784" i="6"/>
  <c r="O784" i="6" a="1"/>
  <c r="N784" i="6" a="1"/>
  <c r="N784" i="6" s="1"/>
  <c r="M784" i="6" a="1"/>
  <c r="M784" i="6" s="1"/>
  <c r="L784" i="6" a="1"/>
  <c r="L784" i="6" s="1"/>
  <c r="K784" i="6"/>
  <c r="K784" i="6" a="1"/>
  <c r="AI783" i="6" a="1"/>
  <c r="AI783" i="6" s="1"/>
  <c r="AH783" i="6" a="1"/>
  <c r="AH783" i="6" s="1"/>
  <c r="AG783" i="6" a="1"/>
  <c r="AG783" i="6" s="1"/>
  <c r="AF783" i="6"/>
  <c r="AF783" i="6" a="1"/>
  <c r="AE783" i="6" a="1"/>
  <c r="AE783" i="6" s="1"/>
  <c r="AD783" i="6" a="1"/>
  <c r="AD783" i="6" s="1"/>
  <c r="AC783" i="6" a="1"/>
  <c r="AC783" i="6" s="1"/>
  <c r="AB783" i="6"/>
  <c r="AB783" i="6" a="1"/>
  <c r="AA783" i="6" a="1"/>
  <c r="AA783" i="6" s="1"/>
  <c r="Z783" i="6" a="1"/>
  <c r="Z783" i="6" s="1"/>
  <c r="Y783" i="6" a="1"/>
  <c r="Y783" i="6" s="1"/>
  <c r="X783" i="6"/>
  <c r="X783" i="6" a="1"/>
  <c r="W783" i="6" a="1"/>
  <c r="W783" i="6" s="1"/>
  <c r="V783" i="6" a="1"/>
  <c r="V783" i="6" s="1"/>
  <c r="U783" i="6" a="1"/>
  <c r="U783" i="6" s="1"/>
  <c r="T783" i="6"/>
  <c r="T783" i="6" a="1"/>
  <c r="S783" i="6" a="1"/>
  <c r="S783" i="6" s="1"/>
  <c r="R783" i="6" a="1"/>
  <c r="R783" i="6" s="1"/>
  <c r="Q783" i="6" a="1"/>
  <c r="Q783" i="6" s="1"/>
  <c r="P783" i="6"/>
  <c r="P783" i="6" a="1"/>
  <c r="O783" i="6" a="1"/>
  <c r="O783" i="6" s="1"/>
  <c r="N783" i="6" a="1"/>
  <c r="N783" i="6" s="1"/>
  <c r="M783" i="6" a="1"/>
  <c r="M783" i="6" s="1"/>
  <c r="L783" i="6"/>
  <c r="L783" i="6" a="1"/>
  <c r="K783" i="6" a="1"/>
  <c r="K783" i="6" s="1"/>
  <c r="AI782" i="6" a="1"/>
  <c r="AI782" i="6" s="1"/>
  <c r="AH782" i="6" a="1"/>
  <c r="AH782" i="6" s="1"/>
  <c r="AG782" i="6"/>
  <c r="AG782" i="6" a="1"/>
  <c r="AF782" i="6" a="1"/>
  <c r="AF782" i="6" s="1"/>
  <c r="AE782" i="6" a="1"/>
  <c r="AE782" i="6" s="1"/>
  <c r="AD782" i="6" a="1"/>
  <c r="AD782" i="6" s="1"/>
  <c r="AC782" i="6"/>
  <c r="AC782" i="6" a="1"/>
  <c r="AB782" i="6" a="1"/>
  <c r="AB782" i="6" s="1"/>
  <c r="AA782" i="6" a="1"/>
  <c r="AA782" i="6" s="1"/>
  <c r="Z782" i="6" a="1"/>
  <c r="Z782" i="6" s="1"/>
  <c r="Y782" i="6"/>
  <c r="Y782" i="6" a="1"/>
  <c r="X782" i="6" a="1"/>
  <c r="X782" i="6" s="1"/>
  <c r="W782" i="6" a="1"/>
  <c r="W782" i="6" s="1"/>
  <c r="V782" i="6" a="1"/>
  <c r="V782" i="6" s="1"/>
  <c r="U782" i="6"/>
  <c r="U782" i="6" a="1"/>
  <c r="T782" i="6" a="1"/>
  <c r="T782" i="6" s="1"/>
  <c r="S782" i="6" a="1"/>
  <c r="S782" i="6" s="1"/>
  <c r="R782" i="6" a="1"/>
  <c r="R782" i="6" s="1"/>
  <c r="Q782" i="6"/>
  <c r="Q782" i="6" a="1"/>
  <c r="P782" i="6" a="1"/>
  <c r="P782" i="6" s="1"/>
  <c r="O782" i="6" a="1"/>
  <c r="O782" i="6" s="1"/>
  <c r="N782" i="6" a="1"/>
  <c r="N782" i="6" s="1"/>
  <c r="M782" i="6"/>
  <c r="M782" i="6" a="1"/>
  <c r="L782" i="6" a="1"/>
  <c r="L782" i="6" s="1"/>
  <c r="K782" i="6" a="1"/>
  <c r="K782" i="6" s="1"/>
  <c r="AI781" i="6" a="1"/>
  <c r="AI781" i="6" s="1"/>
  <c r="AH781" i="6"/>
  <c r="AH781" i="6" a="1"/>
  <c r="AG781" i="6" a="1"/>
  <c r="AG781" i="6" s="1"/>
  <c r="AF781" i="6" a="1"/>
  <c r="AF781" i="6" s="1"/>
  <c r="AE781" i="6" a="1"/>
  <c r="AE781" i="6" s="1"/>
  <c r="AD781" i="6"/>
  <c r="AD781" i="6" a="1"/>
  <c r="AC781" i="6" a="1"/>
  <c r="AC781" i="6" s="1"/>
  <c r="AB781" i="6" a="1"/>
  <c r="AB781" i="6" s="1"/>
  <c r="AA781" i="6" a="1"/>
  <c r="AA781" i="6" s="1"/>
  <c r="Z781" i="6"/>
  <c r="Z781" i="6" a="1"/>
  <c r="Y781" i="6" a="1"/>
  <c r="Y781" i="6" s="1"/>
  <c r="X781" i="6" a="1"/>
  <c r="X781" i="6" s="1"/>
  <c r="W781" i="6" a="1"/>
  <c r="W781" i="6" s="1"/>
  <c r="V781" i="6"/>
  <c r="V781" i="6" a="1"/>
  <c r="U781" i="6" a="1"/>
  <c r="U781" i="6" s="1"/>
  <c r="T781" i="6" a="1"/>
  <c r="T781" i="6" s="1"/>
  <c r="S781" i="6" a="1"/>
  <c r="S781" i="6" s="1"/>
  <c r="R781" i="6"/>
  <c r="R781" i="6" a="1"/>
  <c r="Q781" i="6" a="1"/>
  <c r="Q781" i="6" s="1"/>
  <c r="P781" i="6" a="1"/>
  <c r="P781" i="6" s="1"/>
  <c r="O781" i="6" a="1"/>
  <c r="O781" i="6" s="1"/>
  <c r="N781" i="6"/>
  <c r="N781" i="6" a="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c r="AB775" i="6" a="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c r="AG767" i="6" a="1"/>
  <c r="AF767" i="6" a="1"/>
  <c r="AF767" i="6" s="1"/>
  <c r="AE767" i="6" a="1"/>
  <c r="AE767" i="6" s="1"/>
  <c r="AD767" i="6" a="1"/>
  <c r="AD767" i="6" s="1"/>
  <c r="AC767" i="6"/>
  <c r="AC767" i="6" a="1"/>
  <c r="AB767" i="6" a="1"/>
  <c r="AB767" i="6" s="1"/>
  <c r="AA767" i="6" a="1"/>
  <c r="AA767" i="6" s="1"/>
  <c r="Z767" i="6" a="1"/>
  <c r="Z767" i="6" s="1"/>
  <c r="Y767" i="6"/>
  <c r="Y767" i="6" a="1"/>
  <c r="X767" i="6" a="1"/>
  <c r="X767" i="6" s="1"/>
  <c r="W767" i="6" a="1"/>
  <c r="W767" i="6" s="1"/>
  <c r="V767" i="6" a="1"/>
  <c r="V767" i="6" s="1"/>
  <c r="U767" i="6"/>
  <c r="U767" i="6" a="1"/>
  <c r="T767" i="6" a="1"/>
  <c r="T767" i="6" s="1"/>
  <c r="S767" i="6" a="1"/>
  <c r="S767" i="6" s="1"/>
  <c r="R767" i="6" a="1"/>
  <c r="R767" i="6" s="1"/>
  <c r="Q767" i="6"/>
  <c r="Q767" i="6" a="1"/>
  <c r="P767" i="6" a="1"/>
  <c r="P767" i="6" s="1"/>
  <c r="O767" i="6" a="1"/>
  <c r="O767" i="6" s="1"/>
  <c r="N767" i="6" a="1"/>
  <c r="N767" i="6" s="1"/>
  <c r="M767" i="6"/>
  <c r="M767" i="6" a="1"/>
  <c r="L767" i="6" a="1"/>
  <c r="L767" i="6" s="1"/>
  <c r="K767" i="6" a="1"/>
  <c r="K767" i="6" s="1"/>
  <c r="AI766" i="6" a="1"/>
  <c r="AI766" i="6" s="1"/>
  <c r="AH766" i="6" a="1"/>
  <c r="AH766" i="6" s="1"/>
  <c r="AG766" i="6"/>
  <c r="AG766" i="6" a="1"/>
  <c r="AF766" i="6" a="1"/>
  <c r="AF766" i="6" s="1"/>
  <c r="AE766" i="6" a="1"/>
  <c r="AE766" i="6" s="1"/>
  <c r="AD766" i="6" a="1"/>
  <c r="AD766" i="6" s="1"/>
  <c r="AC766" i="6"/>
  <c r="AC766" i="6" a="1"/>
  <c r="AB766" i="6" a="1"/>
  <c r="AB766" i="6" s="1"/>
  <c r="AA766" i="6" a="1"/>
  <c r="AA766" i="6" s="1"/>
  <c r="Z766" i="6" a="1"/>
  <c r="Z766" i="6" s="1"/>
  <c r="Y766" i="6"/>
  <c r="Y766" i="6" a="1"/>
  <c r="X766" i="6" a="1"/>
  <c r="X766" i="6" s="1"/>
  <c r="W766" i="6" a="1"/>
  <c r="W766" i="6" s="1"/>
  <c r="V766" i="6" a="1"/>
  <c r="V766" i="6" s="1"/>
  <c r="U766" i="6"/>
  <c r="U766" i="6" a="1"/>
  <c r="T766" i="6" a="1"/>
  <c r="T766" i="6" s="1"/>
  <c r="S766" i="6" a="1"/>
  <c r="S766" i="6" s="1"/>
  <c r="R766" i="6" a="1"/>
  <c r="R766" i="6" s="1"/>
  <c r="Q766" i="6"/>
  <c r="Q766" i="6" a="1"/>
  <c r="P766" i="6" a="1"/>
  <c r="P766" i="6" s="1"/>
  <c r="O766" i="6" a="1"/>
  <c r="O766" i="6" s="1"/>
  <c r="N766" i="6" a="1"/>
  <c r="N766" i="6" s="1"/>
  <c r="M766" i="6"/>
  <c r="M766" i="6" a="1"/>
  <c r="L766" i="6" a="1"/>
  <c r="L766" i="6" s="1"/>
  <c r="K766" i="6" a="1"/>
  <c r="K766" i="6" s="1"/>
  <c r="AI765" i="6" a="1"/>
  <c r="AI765" i="6" s="1"/>
  <c r="AH765" i="6" a="1"/>
  <c r="AH765" i="6" s="1"/>
  <c r="AG765" i="6"/>
  <c r="AG765" i="6" a="1"/>
  <c r="AF765" i="6" a="1"/>
  <c r="AF765" i="6" s="1"/>
  <c r="AE765" i="6" a="1"/>
  <c r="AE765" i="6" s="1"/>
  <c r="AD765" i="6" a="1"/>
  <c r="AD765" i="6" s="1"/>
  <c r="AC765" i="6"/>
  <c r="AC765" i="6" a="1"/>
  <c r="AB765" i="6" a="1"/>
  <c r="AB765" i="6" s="1"/>
  <c r="AA765" i="6" a="1"/>
  <c r="AA765" i="6" s="1"/>
  <c r="Z765" i="6" a="1"/>
  <c r="Z765" i="6" s="1"/>
  <c r="Y765" i="6"/>
  <c r="Y765" i="6" a="1"/>
  <c r="X765" i="6" a="1"/>
  <c r="X765" i="6" s="1"/>
  <c r="W765" i="6" a="1"/>
  <c r="W765" i="6" s="1"/>
  <c r="V765" i="6" a="1"/>
  <c r="V765" i="6" s="1"/>
  <c r="U765" i="6"/>
  <c r="U765" i="6" a="1"/>
  <c r="T765" i="6" a="1"/>
  <c r="T765" i="6" s="1"/>
  <c r="S765" i="6" a="1"/>
  <c r="S765" i="6" s="1"/>
  <c r="R765" i="6" a="1"/>
  <c r="R765" i="6" s="1"/>
  <c r="Q765" i="6"/>
  <c r="Q765" i="6" a="1"/>
  <c r="P765" i="6" a="1"/>
  <c r="P765" i="6" s="1"/>
  <c r="O765" i="6" a="1"/>
  <c r="O765" i="6" s="1"/>
  <c r="N765" i="6" a="1"/>
  <c r="N765" i="6" s="1"/>
  <c r="M765" i="6"/>
  <c r="M765" i="6" a="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c r="AG763" i="6" a="1"/>
  <c r="AF763" i="6" a="1"/>
  <c r="AF763" i="6" s="1"/>
  <c r="AE763" i="6" a="1"/>
  <c r="AE763" i="6" s="1"/>
  <c r="AD763" i="6" a="1"/>
  <c r="AD763" i="6" s="1"/>
  <c r="AC763" i="6"/>
  <c r="AC763" i="6" a="1"/>
  <c r="AB763" i="6" a="1"/>
  <c r="AB763" i="6" s="1"/>
  <c r="AA763" i="6" a="1"/>
  <c r="AA763" i="6" s="1"/>
  <c r="Z763" i="6" a="1"/>
  <c r="Z763" i="6" s="1"/>
  <c r="Y763" i="6"/>
  <c r="Y763" i="6" a="1"/>
  <c r="X763" i="6" a="1"/>
  <c r="X763" i="6" s="1"/>
  <c r="W763" i="6" a="1"/>
  <c r="W763" i="6" s="1"/>
  <c r="V763" i="6" a="1"/>
  <c r="V763" i="6" s="1"/>
  <c r="U763" i="6"/>
  <c r="U763" i="6" a="1"/>
  <c r="T763" i="6" a="1"/>
  <c r="T763" i="6" s="1"/>
  <c r="S763" i="6" a="1"/>
  <c r="S763" i="6" s="1"/>
  <c r="R763" i="6" a="1"/>
  <c r="R763" i="6" s="1"/>
  <c r="Q763" i="6"/>
  <c r="Q763" i="6" a="1"/>
  <c r="P763" i="6" a="1"/>
  <c r="P763" i="6" s="1"/>
  <c r="O763" i="6" a="1"/>
  <c r="O763" i="6" s="1"/>
  <c r="N763" i="6" a="1"/>
  <c r="N763" i="6" s="1"/>
  <c r="M763" i="6"/>
  <c r="M763" i="6" a="1"/>
  <c r="L763" i="6" a="1"/>
  <c r="L763" i="6" s="1"/>
  <c r="K763" i="6" a="1"/>
  <c r="K763" i="6" s="1"/>
  <c r="AI762" i="6" a="1"/>
  <c r="AI762" i="6" s="1"/>
  <c r="AH762" i="6" a="1"/>
  <c r="AH762" i="6" s="1"/>
  <c r="AG762" i="6"/>
  <c r="AG762" i="6" a="1"/>
  <c r="AF762" i="6" a="1"/>
  <c r="AF762" i="6" s="1"/>
  <c r="AE762" i="6" a="1"/>
  <c r="AE762" i="6" s="1"/>
  <c r="AD762" i="6" a="1"/>
  <c r="AD762" i="6" s="1"/>
  <c r="AC762" i="6"/>
  <c r="AC762" i="6" a="1"/>
  <c r="AB762" i="6" a="1"/>
  <c r="AB762" i="6" s="1"/>
  <c r="AA762" i="6" a="1"/>
  <c r="AA762" i="6" s="1"/>
  <c r="Z762" i="6" a="1"/>
  <c r="Z762" i="6" s="1"/>
  <c r="Y762" i="6"/>
  <c r="Y762" i="6" a="1"/>
  <c r="X762" i="6" a="1"/>
  <c r="X762" i="6" s="1"/>
  <c r="W762" i="6" a="1"/>
  <c r="W762" i="6" s="1"/>
  <c r="V762" i="6" a="1"/>
  <c r="V762" i="6" s="1"/>
  <c r="U762" i="6"/>
  <c r="U762" i="6" a="1"/>
  <c r="T762" i="6" a="1"/>
  <c r="T762" i="6" s="1"/>
  <c r="S762" i="6" a="1"/>
  <c r="S762" i="6" s="1"/>
  <c r="R762" i="6" a="1"/>
  <c r="R762" i="6" s="1"/>
  <c r="Q762" i="6"/>
  <c r="Q762" i="6" a="1"/>
  <c r="P762" i="6" a="1"/>
  <c r="P762" i="6" s="1"/>
  <c r="O762" i="6" a="1"/>
  <c r="O762" i="6" s="1"/>
  <c r="N762" i="6" a="1"/>
  <c r="N762" i="6" s="1"/>
  <c r="M762" i="6"/>
  <c r="M762" i="6" a="1"/>
  <c r="L762" i="6" a="1"/>
  <c r="L762" i="6" s="1"/>
  <c r="K762" i="6" a="1"/>
  <c r="K762" i="6" s="1"/>
  <c r="AI761" i="6" a="1"/>
  <c r="AI761" i="6" s="1"/>
  <c r="AH761" i="6" a="1"/>
  <c r="AH761" i="6" s="1"/>
  <c r="AG761" i="6" a="1"/>
  <c r="AG761" i="6" s="1"/>
  <c r="AF761" i="6" a="1"/>
  <c r="AF761" i="6" s="1"/>
  <c r="AE761" i="6" a="1"/>
  <c r="AE761" i="6" s="1"/>
  <c r="AD761" i="6" a="1"/>
  <c r="AD761" i="6" s="1"/>
  <c r="AC761" i="6"/>
  <c r="AC761" i="6" a="1"/>
  <c r="AB761" i="6" a="1"/>
  <c r="AB761" i="6" s="1"/>
  <c r="AA761" i="6" a="1"/>
  <c r="AA761" i="6" s="1"/>
  <c r="Z761" i="6" a="1"/>
  <c r="Z761" i="6" s="1"/>
  <c r="Y761" i="6"/>
  <c r="Y761" i="6" a="1"/>
  <c r="X761" i="6" a="1"/>
  <c r="X761" i="6" s="1"/>
  <c r="W761" i="6" a="1"/>
  <c r="W761" i="6" s="1"/>
  <c r="V761" i="6" a="1"/>
  <c r="V761" i="6" s="1"/>
  <c r="U761" i="6"/>
  <c r="U761" i="6" a="1"/>
  <c r="T761" i="6" a="1"/>
  <c r="T761" i="6" s="1"/>
  <c r="S761" i="6" a="1"/>
  <c r="S761" i="6" s="1"/>
  <c r="R761" i="6" a="1"/>
  <c r="R761" i="6" s="1"/>
  <c r="Q761" i="6"/>
  <c r="Q761" i="6" a="1"/>
  <c r="P761" i="6" a="1"/>
  <c r="P761" i="6" s="1"/>
  <c r="O761" i="6" a="1"/>
  <c r="O761" i="6" s="1"/>
  <c r="N761" i="6" a="1"/>
  <c r="N761" i="6" s="1"/>
  <c r="M761" i="6"/>
  <c r="M761" i="6" a="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c r="AG759" i="6" a="1"/>
  <c r="AF759" i="6" a="1"/>
  <c r="AF759" i="6" s="1"/>
  <c r="AE759" i="6" a="1"/>
  <c r="AE759" i="6" s="1"/>
  <c r="AD759" i="6" a="1"/>
  <c r="AD759" i="6" s="1"/>
  <c r="AC759" i="6"/>
  <c r="AC759" i="6" a="1"/>
  <c r="AB759" i="6" a="1"/>
  <c r="AB759" i="6" s="1"/>
  <c r="AA759" i="6" a="1"/>
  <c r="AA759" i="6" s="1"/>
  <c r="Z759" i="6" a="1"/>
  <c r="Z759" i="6" s="1"/>
  <c r="Y759" i="6"/>
  <c r="Y759" i="6" a="1"/>
  <c r="X759" i="6" a="1"/>
  <c r="X759" i="6" s="1"/>
  <c r="W759" i="6" a="1"/>
  <c r="W759" i="6" s="1"/>
  <c r="V759" i="6" a="1"/>
  <c r="V759" i="6" s="1"/>
  <c r="U759" i="6"/>
  <c r="U759" i="6" a="1"/>
  <c r="T759" i="6" a="1"/>
  <c r="T759" i="6" s="1"/>
  <c r="S759" i="6" a="1"/>
  <c r="S759" i="6" s="1"/>
  <c r="R759" i="6" a="1"/>
  <c r="R759" i="6" s="1"/>
  <c r="Q759" i="6"/>
  <c r="Q759" i="6" a="1"/>
  <c r="P759" i="6" a="1"/>
  <c r="P759" i="6" s="1"/>
  <c r="O759" i="6" a="1"/>
  <c r="O759" i="6" s="1"/>
  <c r="N759" i="6" a="1"/>
  <c r="N759" i="6" s="1"/>
  <c r="M759" i="6"/>
  <c r="M759" i="6" a="1"/>
  <c r="L759" i="6" a="1"/>
  <c r="L759" i="6" s="1"/>
  <c r="K759" i="6" a="1"/>
  <c r="K759" i="6" s="1"/>
  <c r="AI758" i="6" a="1"/>
  <c r="AI758" i="6" s="1"/>
  <c r="AH758" i="6" a="1"/>
  <c r="AH758" i="6" s="1"/>
  <c r="AG758" i="6"/>
  <c r="AG758" i="6" a="1"/>
  <c r="AF758" i="6" a="1"/>
  <c r="AF758" i="6" s="1"/>
  <c r="AE758" i="6" a="1"/>
  <c r="AE758" i="6" s="1"/>
  <c r="AD758" i="6" a="1"/>
  <c r="AD758" i="6" s="1"/>
  <c r="AC758" i="6"/>
  <c r="AC758" i="6" a="1"/>
  <c r="AB758" i="6" a="1"/>
  <c r="AB758" i="6" s="1"/>
  <c r="AA758" i="6" a="1"/>
  <c r="AA758" i="6" s="1"/>
  <c r="Z758" i="6" a="1"/>
  <c r="Z758" i="6" s="1"/>
  <c r="Y758" i="6"/>
  <c r="Y758" i="6" a="1"/>
  <c r="X758" i="6" a="1"/>
  <c r="X758" i="6" s="1"/>
  <c r="W758" i="6" a="1"/>
  <c r="W758" i="6" s="1"/>
  <c r="V758" i="6" a="1"/>
  <c r="V758" i="6" s="1"/>
  <c r="U758" i="6"/>
  <c r="U758" i="6" a="1"/>
  <c r="T758" i="6" a="1"/>
  <c r="T758" i="6" s="1"/>
  <c r="S758" i="6" a="1"/>
  <c r="S758" i="6" s="1"/>
  <c r="R758" i="6" a="1"/>
  <c r="R758" i="6" s="1"/>
  <c r="Q758" i="6"/>
  <c r="Q758" i="6" a="1"/>
  <c r="P758" i="6" a="1"/>
  <c r="P758" i="6" s="1"/>
  <c r="O758" i="6" a="1"/>
  <c r="O758" i="6" s="1"/>
  <c r="N758" i="6" a="1"/>
  <c r="N758" i="6" s="1"/>
  <c r="M758" i="6"/>
  <c r="M758" i="6" a="1"/>
  <c r="L758" i="6" a="1"/>
  <c r="L758" i="6" s="1"/>
  <c r="K758" i="6" a="1"/>
  <c r="K758" i="6" s="1"/>
  <c r="AI757" i="6" a="1"/>
  <c r="AI757" i="6" s="1"/>
  <c r="AH757" i="6" a="1"/>
  <c r="AH757" i="6" s="1"/>
  <c r="AG757" i="6"/>
  <c r="AG757" i="6" a="1"/>
  <c r="AF757" i="6" a="1"/>
  <c r="AF757" i="6" s="1"/>
  <c r="AE757" i="6" a="1"/>
  <c r="AE757" i="6" s="1"/>
  <c r="AD757" i="6" a="1"/>
  <c r="AD757" i="6" s="1"/>
  <c r="AC757" i="6"/>
  <c r="AC757" i="6" a="1"/>
  <c r="AB757" i="6" a="1"/>
  <c r="AB757" i="6" s="1"/>
  <c r="AA757" i="6" a="1"/>
  <c r="AA757" i="6" s="1"/>
  <c r="Z757" i="6" a="1"/>
  <c r="Z757" i="6" s="1"/>
  <c r="Y757" i="6"/>
  <c r="Y757" i="6" a="1"/>
  <c r="X757" i="6" a="1"/>
  <c r="X757" i="6" s="1"/>
  <c r="W757" i="6" a="1"/>
  <c r="W757" i="6" s="1"/>
  <c r="V757" i="6" a="1"/>
  <c r="V757" i="6" s="1"/>
  <c r="U757" i="6"/>
  <c r="U757" i="6" a="1"/>
  <c r="T757" i="6" a="1"/>
  <c r="T757" i="6" s="1"/>
  <c r="S757" i="6" a="1"/>
  <c r="S757" i="6" s="1"/>
  <c r="R757" i="6" a="1"/>
  <c r="R757" i="6" s="1"/>
  <c r="Q757" i="6"/>
  <c r="Q757" i="6" a="1"/>
  <c r="P757" i="6" a="1"/>
  <c r="P757" i="6" s="1"/>
  <c r="O757" i="6" a="1"/>
  <c r="O757" i="6" s="1"/>
  <c r="N757" i="6" a="1"/>
  <c r="N757" i="6" s="1"/>
  <c r="M757" i="6"/>
  <c r="M757" i="6" a="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c r="AG755" i="6" a="1"/>
  <c r="AF755" i="6" a="1"/>
  <c r="AF755" i="6" s="1"/>
  <c r="AE755" i="6" a="1"/>
  <c r="AE755" i="6" s="1"/>
  <c r="AD755" i="6" a="1"/>
  <c r="AD755" i="6" s="1"/>
  <c r="AC755" i="6"/>
  <c r="AC755" i="6" a="1"/>
  <c r="AB755" i="6" a="1"/>
  <c r="AB755" i="6" s="1"/>
  <c r="AA755" i="6" a="1"/>
  <c r="AA755" i="6" s="1"/>
  <c r="Z755" i="6" a="1"/>
  <c r="Z755" i="6" s="1"/>
  <c r="Y755" i="6"/>
  <c r="Y755" i="6" a="1"/>
  <c r="X755" i="6" a="1"/>
  <c r="X755" i="6" s="1"/>
  <c r="W755" i="6" a="1"/>
  <c r="W755" i="6" s="1"/>
  <c r="V755" i="6" a="1"/>
  <c r="V755" i="6" s="1"/>
  <c r="U755" i="6"/>
  <c r="U755" i="6" a="1"/>
  <c r="T755" i="6" a="1"/>
  <c r="T755" i="6" s="1"/>
  <c r="S755" i="6" a="1"/>
  <c r="S755" i="6" s="1"/>
  <c r="R755" i="6" a="1"/>
  <c r="R755" i="6" s="1"/>
  <c r="Q755" i="6"/>
  <c r="Q755" i="6" a="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c r="X754" i="6" a="1"/>
  <c r="W754" i="6" a="1"/>
  <c r="W754" i="6" s="1"/>
  <c r="V754" i="6" a="1"/>
  <c r="V754" i="6" s="1"/>
  <c r="U754" i="6" a="1"/>
  <c r="U754" i="6" s="1"/>
  <c r="T754" i="6"/>
  <c r="T754" i="6" a="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c r="AF753" i="6" a="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c r="T753" i="6" a="1"/>
  <c r="S753" i="6" a="1"/>
  <c r="S753" i="6" s="1"/>
  <c r="R753" i="6" a="1"/>
  <c r="R753" i="6" s="1"/>
  <c r="Q753" i="6" a="1"/>
  <c r="Q753" i="6" s="1"/>
  <c r="P753" i="6"/>
  <c r="P753" i="6" a="1"/>
  <c r="O753" i="6" a="1"/>
  <c r="O753" i="6" s="1"/>
  <c r="N753" i="6" a="1"/>
  <c r="N753" i="6" s="1"/>
  <c r="M753" i="6" a="1"/>
  <c r="M753" i="6" s="1"/>
  <c r="L753" i="6" a="1"/>
  <c r="L753" i="6" s="1"/>
  <c r="K753" i="6" a="1"/>
  <c r="K753" i="6" s="1"/>
  <c r="AI752" i="6" a="1"/>
  <c r="AI752" i="6" s="1"/>
  <c r="AH752" i="6" a="1"/>
  <c r="AH752" i="6" s="1"/>
  <c r="AG752" i="6" a="1"/>
  <c r="AG752" i="6" s="1"/>
  <c r="AF752" i="6"/>
  <c r="AF752" i="6" a="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c r="P752" i="6" a="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c r="AB751" i="6" a="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c r="L751" i="6" a="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c r="X750" i="6" a="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c r="T749" i="6" a="1"/>
  <c r="S749" i="6" a="1"/>
  <c r="S749" i="6" s="1"/>
  <c r="R749" i="6" a="1"/>
  <c r="R749" i="6" s="1"/>
  <c r="Q749" i="6" a="1"/>
  <c r="Q749" i="6" s="1"/>
  <c r="P749" i="6" a="1"/>
  <c r="P749" i="6" s="1"/>
  <c r="O749" i="6" a="1"/>
  <c r="O749" i="6" s="1"/>
  <c r="N749" i="6"/>
  <c r="N749" i="6" a="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c r="X748" i="6" a="1"/>
  <c r="W748" i="6" a="1"/>
  <c r="W748" i="6" s="1"/>
  <c r="V748" i="6" a="1"/>
  <c r="V748" i="6" s="1"/>
  <c r="U748" i="6" a="1"/>
  <c r="U748" i="6" s="1"/>
  <c r="T748" i="6" a="1"/>
  <c r="T748" i="6" s="1"/>
  <c r="S748" i="6" a="1"/>
  <c r="S748" i="6" s="1"/>
  <c r="R748" i="6"/>
  <c r="R748" i="6" a="1"/>
  <c r="Q748" i="6" a="1"/>
  <c r="Q748" i="6" s="1"/>
  <c r="P748" i="6"/>
  <c r="P748" i="6" a="1"/>
  <c r="O748" i="6" a="1"/>
  <c r="O748" i="6" s="1"/>
  <c r="N748" i="6"/>
  <c r="N748" i="6" a="1"/>
  <c r="M748" i="6" a="1"/>
  <c r="M748" i="6" s="1"/>
  <c r="L748" i="6"/>
  <c r="L748" i="6" a="1"/>
  <c r="K748" i="6" a="1"/>
  <c r="K748" i="6" s="1"/>
  <c r="AI747" i="6"/>
  <c r="AI747" i="6" a="1"/>
  <c r="AH747" i="6" a="1"/>
  <c r="AH747" i="6" s="1"/>
  <c r="AG747" i="6"/>
  <c r="AG747" i="6" a="1"/>
  <c r="AF747" i="6" a="1"/>
  <c r="AF747" i="6" s="1"/>
  <c r="AE747" i="6"/>
  <c r="AE747" i="6" a="1"/>
  <c r="AD747" i="6" a="1"/>
  <c r="AD747" i="6" s="1"/>
  <c r="AC747" i="6"/>
  <c r="AC747" i="6" a="1"/>
  <c r="AB747" i="6" a="1"/>
  <c r="AB747" i="6" s="1"/>
  <c r="AA747" i="6"/>
  <c r="AA747" i="6" a="1"/>
  <c r="Z747" i="6" a="1"/>
  <c r="Z747" i="6" s="1"/>
  <c r="Y747" i="6"/>
  <c r="Y747" i="6" a="1"/>
  <c r="X747" i="6" a="1"/>
  <c r="X747" i="6" s="1"/>
  <c r="W747" i="6"/>
  <c r="W747" i="6" a="1"/>
  <c r="V747" i="6" a="1"/>
  <c r="V747" i="6" s="1"/>
  <c r="U747" i="6"/>
  <c r="U747" i="6" a="1"/>
  <c r="T747" i="6" a="1"/>
  <c r="T747" i="6" s="1"/>
  <c r="S747" i="6"/>
  <c r="S747" i="6" a="1"/>
  <c r="R747" i="6" a="1"/>
  <c r="R747" i="6" s="1"/>
  <c r="Q747" i="6"/>
  <c r="Q747" i="6" a="1"/>
  <c r="P747" i="6" a="1"/>
  <c r="P747" i="6" s="1"/>
  <c r="O747" i="6"/>
  <c r="O747" i="6" a="1"/>
  <c r="N747" i="6" a="1"/>
  <c r="N747" i="6" s="1"/>
  <c r="M747" i="6"/>
  <c r="M747" i="6" a="1"/>
  <c r="L747" i="6" a="1"/>
  <c r="L747" i="6" s="1"/>
  <c r="K747" i="6"/>
  <c r="K747" i="6" a="1"/>
  <c r="AI746" i="6" a="1"/>
  <c r="AI746" i="6" s="1"/>
  <c r="AH746" i="6" a="1"/>
  <c r="AH746" i="6" s="1"/>
  <c r="AG746" i="6"/>
  <c r="AG746" i="6" a="1"/>
  <c r="AF746" i="6" a="1"/>
  <c r="AF746" i="6" s="1"/>
  <c r="AE746" i="6"/>
  <c r="AE746" i="6" a="1"/>
  <c r="AD746" i="6" a="1"/>
  <c r="AD746" i="6" s="1"/>
  <c r="AC746" i="6"/>
  <c r="AC746" i="6" a="1"/>
  <c r="AB746" i="6" a="1"/>
  <c r="AB746" i="6" s="1"/>
  <c r="AA746" i="6" a="1"/>
  <c r="AA746" i="6" s="1"/>
  <c r="Z746" i="6" a="1"/>
  <c r="Z746" i="6" s="1"/>
  <c r="Y746" i="6"/>
  <c r="Y746" i="6" a="1"/>
  <c r="X746" i="6" a="1"/>
  <c r="X746" i="6" s="1"/>
  <c r="W746" i="6"/>
  <c r="W746" i="6" a="1"/>
  <c r="V746" i="6" a="1"/>
  <c r="V746" i="6" s="1"/>
  <c r="U746" i="6"/>
  <c r="U746" i="6" a="1"/>
  <c r="T746" i="6" a="1"/>
  <c r="T746" i="6" s="1"/>
  <c r="S746" i="6" a="1"/>
  <c r="S746" i="6" s="1"/>
  <c r="R746" i="6" a="1"/>
  <c r="R746" i="6" s="1"/>
  <c r="Q746" i="6"/>
  <c r="Q746" i="6" a="1"/>
  <c r="P746" i="6" a="1"/>
  <c r="P746" i="6" s="1"/>
  <c r="O746" i="6"/>
  <c r="O746" i="6" a="1"/>
  <c r="N746" i="6" a="1"/>
  <c r="N746" i="6" s="1"/>
  <c r="M746" i="6"/>
  <c r="M746" i="6" a="1"/>
  <c r="L746" i="6" a="1"/>
  <c r="L746" i="6" s="1"/>
  <c r="K746" i="6" a="1"/>
  <c r="K746" i="6" s="1"/>
  <c r="AI745" i="6"/>
  <c r="AI745" i="6" a="1"/>
  <c r="AH745" i="6" a="1"/>
  <c r="AH745" i="6" s="1"/>
  <c r="AG745" i="6"/>
  <c r="AG745" i="6" a="1"/>
  <c r="AF745" i="6" a="1"/>
  <c r="AF745" i="6" s="1"/>
  <c r="AE745" i="6"/>
  <c r="AE745" i="6" a="1"/>
  <c r="AD745" i="6" a="1"/>
  <c r="AD745" i="6" s="1"/>
  <c r="AC745" i="6"/>
  <c r="AC745" i="6" a="1"/>
  <c r="AB745" i="6" a="1"/>
  <c r="AB745" i="6" s="1"/>
  <c r="AA745" i="6"/>
  <c r="AA745" i="6" a="1"/>
  <c r="Z745" i="6" a="1"/>
  <c r="Z745" i="6" s="1"/>
  <c r="Y745" i="6"/>
  <c r="Y745" i="6" a="1"/>
  <c r="X745" i="6" a="1"/>
  <c r="X745" i="6" s="1"/>
  <c r="W745" i="6" a="1"/>
  <c r="W745" i="6" s="1"/>
  <c r="V745" i="6"/>
  <c r="V745" i="6" a="1"/>
  <c r="U745" i="6" a="1"/>
  <c r="U745" i="6" s="1"/>
  <c r="T745" i="6" a="1"/>
  <c r="T745" i="6" s="1"/>
  <c r="S745" i="6" a="1"/>
  <c r="S745" i="6" s="1"/>
  <c r="R745" i="6" a="1"/>
  <c r="R745" i="6" s="1"/>
  <c r="Q745" i="6" a="1"/>
  <c r="Q745" i="6" s="1"/>
  <c r="P745" i="6"/>
  <c r="P745" i="6" a="1"/>
  <c r="O745" i="6" a="1"/>
  <c r="O745" i="6" s="1"/>
  <c r="N745" i="6"/>
  <c r="N745" i="6" a="1"/>
  <c r="M745" i="6" a="1"/>
  <c r="M745" i="6" s="1"/>
  <c r="L745" i="6" a="1"/>
  <c r="L745" i="6" s="1"/>
  <c r="K745" i="6" a="1"/>
  <c r="K745" i="6" s="1"/>
  <c r="AI744" i="6" a="1"/>
  <c r="AI744" i="6" s="1"/>
  <c r="AH744" i="6" a="1"/>
  <c r="AH744" i="6" s="1"/>
  <c r="AG744" i="6" a="1"/>
  <c r="AG744" i="6" s="1"/>
  <c r="AF744" i="6"/>
  <c r="AF744" i="6" a="1"/>
  <c r="AE744" i="6" a="1"/>
  <c r="AE744" i="6" s="1"/>
  <c r="AD744" i="6"/>
  <c r="AD744" i="6" a="1"/>
  <c r="AC744" i="6" a="1"/>
  <c r="AC744" i="6" s="1"/>
  <c r="AB744" i="6" a="1"/>
  <c r="AB744" i="6" s="1"/>
  <c r="AA744" i="6" a="1"/>
  <c r="AA744" i="6" s="1"/>
  <c r="Z744" i="6" a="1"/>
  <c r="Z744" i="6" s="1"/>
  <c r="Y744" i="6" a="1"/>
  <c r="Y744" i="6" s="1"/>
  <c r="X744" i="6"/>
  <c r="X744" i="6" a="1"/>
  <c r="W744" i="6" a="1"/>
  <c r="W744" i="6" s="1"/>
  <c r="V744" i="6" a="1"/>
  <c r="V744" i="6" s="1"/>
  <c r="U744" i="6" a="1"/>
  <c r="U744" i="6" s="1"/>
  <c r="T744" i="6"/>
  <c r="T744" i="6" a="1"/>
  <c r="S744" i="6" a="1"/>
  <c r="S744" i="6" s="1"/>
  <c r="R744" i="6" a="1"/>
  <c r="R744" i="6" s="1"/>
  <c r="Q744" i="6" a="1"/>
  <c r="Q744" i="6" s="1"/>
  <c r="P744" i="6" a="1"/>
  <c r="P744" i="6" s="1"/>
  <c r="O744" i="6" a="1"/>
  <c r="O744" i="6" s="1"/>
  <c r="N744" i="6"/>
  <c r="N744" i="6" a="1"/>
  <c r="M744" i="6" a="1"/>
  <c r="M744" i="6" s="1"/>
  <c r="L744" i="6"/>
  <c r="L744" i="6" a="1"/>
  <c r="K744" i="6" a="1"/>
  <c r="K744" i="6" s="1"/>
  <c r="AI743" i="6" a="1"/>
  <c r="AI743" i="6" s="1"/>
  <c r="AH743" i="6"/>
  <c r="AH743" i="6" a="1"/>
  <c r="AG743" i="6" a="1"/>
  <c r="AG743" i="6" s="1"/>
  <c r="AF743" i="6"/>
  <c r="AF743" i="6" a="1"/>
  <c r="AE743" i="6" a="1"/>
  <c r="AE743" i="6" s="1"/>
  <c r="AD743" i="6" a="1"/>
  <c r="AD743" i="6" s="1"/>
  <c r="AC743" i="6" a="1"/>
  <c r="AC743" i="6" s="1"/>
  <c r="AB743" i="6"/>
  <c r="AB743" i="6" a="1"/>
  <c r="AA743" i="6" a="1"/>
  <c r="AA743" i="6" s="1"/>
  <c r="Z743" i="6"/>
  <c r="Z743" i="6" a="1"/>
  <c r="Y743" i="6" a="1"/>
  <c r="Y743" i="6" s="1"/>
  <c r="X743" i="6" a="1"/>
  <c r="X743" i="6" s="1"/>
  <c r="W743" i="6" a="1"/>
  <c r="W743" i="6" s="1"/>
  <c r="V743" i="6" a="1"/>
  <c r="V743" i="6" s="1"/>
  <c r="U743" i="6" a="1"/>
  <c r="U743" i="6" s="1"/>
  <c r="T743" i="6"/>
  <c r="T743" i="6" a="1"/>
  <c r="S743" i="6" a="1"/>
  <c r="S743" i="6" s="1"/>
  <c r="R743" i="6" a="1"/>
  <c r="R743" i="6" s="1"/>
  <c r="Q743" i="6" a="1"/>
  <c r="Q743" i="6" s="1"/>
  <c r="P743" i="6"/>
  <c r="P743" i="6" a="1"/>
  <c r="O743" i="6" a="1"/>
  <c r="O743" i="6" s="1"/>
  <c r="N743" i="6" a="1"/>
  <c r="N743" i="6" s="1"/>
  <c r="M743" i="6" a="1"/>
  <c r="M743" i="6" s="1"/>
  <c r="L743" i="6" a="1"/>
  <c r="L743" i="6" s="1"/>
  <c r="K743" i="6" a="1"/>
  <c r="K743" i="6" s="1"/>
  <c r="AI742" i="6" a="1"/>
  <c r="AI742" i="6" s="1"/>
  <c r="AH742" i="6" a="1"/>
  <c r="AH742" i="6" s="1"/>
  <c r="AG742" i="6" a="1"/>
  <c r="AG742" i="6" s="1"/>
  <c r="AF742" i="6"/>
  <c r="AF742" i="6" a="1"/>
  <c r="AE742" i="6" a="1"/>
  <c r="AE742" i="6" s="1"/>
  <c r="AD742" i="6"/>
  <c r="AD742" i="6" a="1"/>
  <c r="AC742" i="6" a="1"/>
  <c r="AC742" i="6" s="1"/>
  <c r="AB742" i="6" a="1"/>
  <c r="AB742" i="6" s="1"/>
  <c r="AA742" i="6" a="1"/>
  <c r="AA742" i="6" s="1"/>
  <c r="Z742" i="6" a="1"/>
  <c r="Z742" i="6" s="1"/>
  <c r="Y742" i="6" a="1"/>
  <c r="Y742" i="6" s="1"/>
  <c r="X742" i="6"/>
  <c r="X742" i="6" a="1"/>
  <c r="W742" i="6" a="1"/>
  <c r="W742" i="6" s="1"/>
  <c r="V742" i="6" a="1"/>
  <c r="V742" i="6" s="1"/>
  <c r="U742" i="6" a="1"/>
  <c r="U742" i="6" s="1"/>
  <c r="T742" i="6"/>
  <c r="T742" i="6" a="1"/>
  <c r="S742" i="6" a="1"/>
  <c r="S742" i="6" s="1"/>
  <c r="R742" i="6" a="1"/>
  <c r="R742" i="6" s="1"/>
  <c r="Q742" i="6" a="1"/>
  <c r="Q742" i="6" s="1"/>
  <c r="P742" i="6" a="1"/>
  <c r="P742" i="6" s="1"/>
  <c r="O742" i="6" a="1"/>
  <c r="O742" i="6" s="1"/>
  <c r="N742" i="6"/>
  <c r="N742" i="6" a="1"/>
  <c r="M742" i="6" a="1"/>
  <c r="M742" i="6" s="1"/>
  <c r="L742" i="6"/>
  <c r="L742" i="6" a="1"/>
  <c r="K742" i="6" a="1"/>
  <c r="K742" i="6" s="1"/>
  <c r="AI741" i="6" a="1"/>
  <c r="AI741" i="6" s="1"/>
  <c r="AH741" i="6"/>
  <c r="AH741" i="6" a="1"/>
  <c r="AG741" i="6" a="1"/>
  <c r="AG741" i="6" s="1"/>
  <c r="AF741" i="6"/>
  <c r="AF741" i="6" a="1"/>
  <c r="AE741" i="6" a="1"/>
  <c r="AE741" i="6" s="1"/>
  <c r="AD741" i="6" a="1"/>
  <c r="AD741" i="6" s="1"/>
  <c r="AC741" i="6" a="1"/>
  <c r="AC741" i="6" s="1"/>
  <c r="AB741" i="6"/>
  <c r="AB741" i="6" a="1"/>
  <c r="AA741" i="6" a="1"/>
  <c r="AA741" i="6" s="1"/>
  <c r="Z741" i="6"/>
  <c r="Z741" i="6" a="1"/>
  <c r="Y741" i="6" a="1"/>
  <c r="Y741" i="6" s="1"/>
  <c r="X741" i="6" a="1"/>
  <c r="X741" i="6" s="1"/>
  <c r="W741" i="6" a="1"/>
  <c r="W741" i="6" s="1"/>
  <c r="V741" i="6" a="1"/>
  <c r="V741" i="6" s="1"/>
  <c r="U741" i="6" a="1"/>
  <c r="U741" i="6" s="1"/>
  <c r="T741" i="6"/>
  <c r="T741" i="6" a="1"/>
  <c r="S741" i="6" a="1"/>
  <c r="S741" i="6" s="1"/>
  <c r="R741" i="6" a="1"/>
  <c r="R741" i="6" s="1"/>
  <c r="Q741" i="6" a="1"/>
  <c r="Q741" i="6" s="1"/>
  <c r="P741" i="6"/>
  <c r="P741" i="6" a="1"/>
  <c r="O741" i="6" a="1"/>
  <c r="O741" i="6" s="1"/>
  <c r="N741" i="6" a="1"/>
  <c r="N741" i="6" s="1"/>
  <c r="M741" i="6" a="1"/>
  <c r="M741" i="6" s="1"/>
  <c r="L741" i="6" a="1"/>
  <c r="L741" i="6" s="1"/>
  <c r="K741" i="6" a="1"/>
  <c r="K741" i="6" s="1"/>
  <c r="AI740" i="6" a="1"/>
  <c r="AI740" i="6" s="1"/>
  <c r="AH740" i="6" a="1"/>
  <c r="AH740" i="6" s="1"/>
  <c r="AG740" i="6" a="1"/>
  <c r="AG740" i="6" s="1"/>
  <c r="AF740" i="6"/>
  <c r="AF740" i="6" a="1"/>
  <c r="AE740" i="6" a="1"/>
  <c r="AE740" i="6" s="1"/>
  <c r="AD740" i="6"/>
  <c r="AD740" i="6" a="1"/>
  <c r="AC740" i="6" a="1"/>
  <c r="AC740" i="6" s="1"/>
  <c r="AB740" i="6" a="1"/>
  <c r="AB740" i="6" s="1"/>
  <c r="AA740" i="6" a="1"/>
  <c r="AA740" i="6" s="1"/>
  <c r="Z740" i="6" a="1"/>
  <c r="Z740" i="6" s="1"/>
  <c r="Y740" i="6" a="1"/>
  <c r="Y740" i="6" s="1"/>
  <c r="X740" i="6"/>
  <c r="X740" i="6" a="1"/>
  <c r="W740" i="6" a="1"/>
  <c r="W740" i="6" s="1"/>
  <c r="V740" i="6" a="1"/>
  <c r="V740" i="6" s="1"/>
  <c r="U740" i="6" a="1"/>
  <c r="U740" i="6" s="1"/>
  <c r="T740" i="6"/>
  <c r="T740" i="6" a="1"/>
  <c r="S740" i="6" a="1"/>
  <c r="S740" i="6" s="1"/>
  <c r="R740" i="6" a="1"/>
  <c r="R740" i="6" s="1"/>
  <c r="Q740" i="6" a="1"/>
  <c r="Q740" i="6" s="1"/>
  <c r="P740" i="6" a="1"/>
  <c r="P740" i="6" s="1"/>
  <c r="O740" i="6" a="1"/>
  <c r="O740" i="6" s="1"/>
  <c r="N740" i="6"/>
  <c r="N740" i="6" a="1"/>
  <c r="M740" i="6" a="1"/>
  <c r="M740" i="6" s="1"/>
  <c r="L740" i="6"/>
  <c r="L740" i="6" a="1"/>
  <c r="K740" i="6" a="1"/>
  <c r="K740" i="6" s="1"/>
  <c r="AI739" i="6" a="1"/>
  <c r="AI739" i="6" s="1"/>
  <c r="AH739" i="6"/>
  <c r="AH739" i="6" a="1"/>
  <c r="AG739" i="6" a="1"/>
  <c r="AG739" i="6" s="1"/>
  <c r="AF739" i="6"/>
  <c r="AF739" i="6" a="1"/>
  <c r="AE739" i="6" a="1"/>
  <c r="AE739" i="6" s="1"/>
  <c r="AD739" i="6" a="1"/>
  <c r="AD739" i="6" s="1"/>
  <c r="AC739" i="6" a="1"/>
  <c r="AC739" i="6" s="1"/>
  <c r="AB739" i="6"/>
  <c r="AB739" i="6" a="1"/>
  <c r="AA739" i="6" a="1"/>
  <c r="AA739" i="6" s="1"/>
  <c r="Z739" i="6"/>
  <c r="Z739" i="6" a="1"/>
  <c r="Y739" i="6" a="1"/>
  <c r="Y739" i="6" s="1"/>
  <c r="X739" i="6" a="1"/>
  <c r="X739" i="6" s="1"/>
  <c r="W739" i="6" a="1"/>
  <c r="W739" i="6" s="1"/>
  <c r="V739" i="6" a="1"/>
  <c r="V739" i="6" s="1"/>
  <c r="U739" i="6" a="1"/>
  <c r="U739" i="6" s="1"/>
  <c r="T739" i="6"/>
  <c r="T739" i="6" a="1"/>
  <c r="S739" i="6" a="1"/>
  <c r="S739" i="6" s="1"/>
  <c r="R739" i="6" a="1"/>
  <c r="R739" i="6" s="1"/>
  <c r="Q739" i="6" a="1"/>
  <c r="Q739" i="6" s="1"/>
  <c r="P739" i="6"/>
  <c r="P739" i="6" a="1"/>
  <c r="O739" i="6" a="1"/>
  <c r="O739" i="6" s="1"/>
  <c r="N739" i="6" a="1"/>
  <c r="N739" i="6" s="1"/>
  <c r="M739" i="6" a="1"/>
  <c r="M739" i="6" s="1"/>
  <c r="L739" i="6" a="1"/>
  <c r="L739" i="6" s="1"/>
  <c r="K739" i="6" a="1"/>
  <c r="K739" i="6" s="1"/>
  <c r="AI738" i="6" a="1"/>
  <c r="AI738" i="6" s="1"/>
  <c r="AH738" i="6" a="1"/>
  <c r="AH738" i="6" s="1"/>
  <c r="AG738" i="6" a="1"/>
  <c r="AG738" i="6" s="1"/>
  <c r="AF738" i="6"/>
  <c r="AF738" i="6" a="1"/>
  <c r="AE738" i="6" a="1"/>
  <c r="AE738" i="6" s="1"/>
  <c r="AD738" i="6"/>
  <c r="AD738" i="6" a="1"/>
  <c r="AC738" i="6" a="1"/>
  <c r="AC738" i="6" s="1"/>
  <c r="AB738" i="6" a="1"/>
  <c r="AB738" i="6" s="1"/>
  <c r="AA738" i="6" a="1"/>
  <c r="AA738" i="6" s="1"/>
  <c r="Z738" i="6" a="1"/>
  <c r="Z738" i="6" s="1"/>
  <c r="Y738" i="6" a="1"/>
  <c r="Y738" i="6" s="1"/>
  <c r="X738" i="6"/>
  <c r="X738" i="6" a="1"/>
  <c r="W738" i="6" a="1"/>
  <c r="W738" i="6" s="1"/>
  <c r="V738" i="6" a="1"/>
  <c r="V738" i="6" s="1"/>
  <c r="U738" i="6" a="1"/>
  <c r="U738" i="6" s="1"/>
  <c r="T738" i="6"/>
  <c r="T738" i="6" a="1"/>
  <c r="S738" i="6" a="1"/>
  <c r="S738" i="6" s="1"/>
  <c r="R738" i="6" a="1"/>
  <c r="R738" i="6" s="1"/>
  <c r="Q738" i="6" a="1"/>
  <c r="Q738" i="6" s="1"/>
  <c r="P738" i="6" a="1"/>
  <c r="P738" i="6" s="1"/>
  <c r="O738" i="6" a="1"/>
  <c r="O738" i="6" s="1"/>
  <c r="N738" i="6"/>
  <c r="N738" i="6" a="1"/>
  <c r="M738" i="6" a="1"/>
  <c r="M738" i="6" s="1"/>
  <c r="L738" i="6"/>
  <c r="L738" i="6" a="1"/>
  <c r="K738" i="6" a="1"/>
  <c r="K738" i="6" s="1"/>
  <c r="AI737" i="6" a="1"/>
  <c r="AI737" i="6" s="1"/>
  <c r="AH737" i="6"/>
  <c r="AH737" i="6" a="1"/>
  <c r="AG737" i="6" a="1"/>
  <c r="AG737" i="6" s="1"/>
  <c r="AF737" i="6"/>
  <c r="AF737" i="6" a="1"/>
  <c r="AE737" i="6" a="1"/>
  <c r="AE737" i="6" s="1"/>
  <c r="AD737" i="6" a="1"/>
  <c r="AD737" i="6" s="1"/>
  <c r="AC737" i="6" a="1"/>
  <c r="AC737" i="6" s="1"/>
  <c r="AB737" i="6"/>
  <c r="AB737" i="6" a="1"/>
  <c r="AA737" i="6" a="1"/>
  <c r="AA737" i="6" s="1"/>
  <c r="Z737" i="6"/>
  <c r="Z737" i="6" a="1"/>
  <c r="Y737" i="6" a="1"/>
  <c r="Y737" i="6" s="1"/>
  <c r="X737" i="6" a="1"/>
  <c r="X737" i="6" s="1"/>
  <c r="W737" i="6" a="1"/>
  <c r="W737" i="6" s="1"/>
  <c r="V737" i="6" a="1"/>
  <c r="V737" i="6" s="1"/>
  <c r="U737" i="6" a="1"/>
  <c r="U737" i="6" s="1"/>
  <c r="T737" i="6"/>
  <c r="T737" i="6" a="1"/>
  <c r="S737" i="6" a="1"/>
  <c r="S737" i="6" s="1"/>
  <c r="R737" i="6" a="1"/>
  <c r="R737" i="6" s="1"/>
  <c r="Q737" i="6" a="1"/>
  <c r="Q737" i="6" s="1"/>
  <c r="P737" i="6"/>
  <c r="P737" i="6" a="1"/>
  <c r="O737" i="6" a="1"/>
  <c r="O737" i="6" s="1"/>
  <c r="N737" i="6" a="1"/>
  <c r="N737" i="6" s="1"/>
  <c r="M737" i="6" a="1"/>
  <c r="M737" i="6" s="1"/>
  <c r="L737" i="6" a="1"/>
  <c r="L737" i="6" s="1"/>
  <c r="K737" i="6" a="1"/>
  <c r="K737" i="6" s="1"/>
  <c r="AI736" i="6" a="1"/>
  <c r="AI736" i="6" s="1"/>
  <c r="AH736" i="6" a="1"/>
  <c r="AH736" i="6" s="1"/>
  <c r="AG736" i="6" a="1"/>
  <c r="AG736" i="6" s="1"/>
  <c r="AF736" i="6"/>
  <c r="AF736" i="6" a="1"/>
  <c r="AE736" i="6" a="1"/>
  <c r="AE736" i="6" s="1"/>
  <c r="AD736" i="6"/>
  <c r="AD736" i="6" a="1"/>
  <c r="AC736" i="6" a="1"/>
  <c r="AC736" i="6" s="1"/>
  <c r="AB736" i="6" a="1"/>
  <c r="AB736" i="6" s="1"/>
  <c r="AA736" i="6" a="1"/>
  <c r="AA736" i="6" s="1"/>
  <c r="Z736" i="6" a="1"/>
  <c r="Z736" i="6" s="1"/>
  <c r="Y736" i="6" a="1"/>
  <c r="Y736" i="6" s="1"/>
  <c r="X736" i="6"/>
  <c r="X736" i="6" a="1"/>
  <c r="W736" i="6" a="1"/>
  <c r="W736" i="6" s="1"/>
  <c r="V736" i="6" a="1"/>
  <c r="V736" i="6" s="1"/>
  <c r="U736" i="6" a="1"/>
  <c r="U736" i="6" s="1"/>
  <c r="T736" i="6"/>
  <c r="T736" i="6" a="1"/>
  <c r="S736" i="6" a="1"/>
  <c r="S736" i="6" s="1"/>
  <c r="R736" i="6" a="1"/>
  <c r="R736" i="6" s="1"/>
  <c r="Q736" i="6" a="1"/>
  <c r="Q736" i="6" s="1"/>
  <c r="P736" i="6" a="1"/>
  <c r="P736" i="6" s="1"/>
  <c r="O736" i="6" a="1"/>
  <c r="O736" i="6" s="1"/>
  <c r="N736" i="6"/>
  <c r="N736" i="6" a="1"/>
  <c r="M736" i="6" a="1"/>
  <c r="M736" i="6" s="1"/>
  <c r="L736" i="6"/>
  <c r="L736" i="6" a="1"/>
  <c r="K736" i="6" a="1"/>
  <c r="K736" i="6" s="1"/>
  <c r="AI735" i="6" a="1"/>
  <c r="AI735" i="6" s="1"/>
  <c r="AH735" i="6"/>
  <c r="AH735" i="6" a="1"/>
  <c r="AG735" i="6" a="1"/>
  <c r="AG735" i="6" s="1"/>
  <c r="AF735" i="6"/>
  <c r="AF735" i="6" a="1"/>
  <c r="AE735" i="6" a="1"/>
  <c r="AE735" i="6" s="1"/>
  <c r="AD735" i="6" a="1"/>
  <c r="AD735" i="6" s="1"/>
  <c r="AC735" i="6" a="1"/>
  <c r="AC735" i="6" s="1"/>
  <c r="AB735" i="6"/>
  <c r="AB735" i="6" a="1"/>
  <c r="AA735" i="6" a="1"/>
  <c r="AA735" i="6" s="1"/>
  <c r="Z735" i="6"/>
  <c r="Z735" i="6" a="1"/>
  <c r="Y735" i="6" a="1"/>
  <c r="Y735" i="6" s="1"/>
  <c r="X735" i="6" a="1"/>
  <c r="X735" i="6" s="1"/>
  <c r="W735" i="6"/>
  <c r="W735" i="6" a="1"/>
  <c r="V735" i="6" a="1"/>
  <c r="V735" i="6" s="1"/>
  <c r="U735" i="6"/>
  <c r="U735" i="6" a="1"/>
  <c r="T735" i="6" a="1"/>
  <c r="T735" i="6" s="1"/>
  <c r="S735" i="6"/>
  <c r="S735" i="6" a="1"/>
  <c r="R735" i="6" a="1"/>
  <c r="R735" i="6" s="1"/>
  <c r="Q735" i="6"/>
  <c r="Q735" i="6" a="1"/>
  <c r="P735" i="6" a="1"/>
  <c r="P735" i="6" s="1"/>
  <c r="O735" i="6"/>
  <c r="O735" i="6" a="1"/>
  <c r="N735" i="6" a="1"/>
  <c r="N735" i="6" s="1"/>
  <c r="M735" i="6"/>
  <c r="M735" i="6" a="1"/>
  <c r="L735" i="6" a="1"/>
  <c r="L735" i="6" s="1"/>
  <c r="K735" i="6"/>
  <c r="K735" i="6" a="1"/>
  <c r="AI734" i="6" a="1"/>
  <c r="AI734" i="6" s="1"/>
  <c r="AH734" i="6"/>
  <c r="AH734" i="6" a="1"/>
  <c r="AG734" i="6" a="1"/>
  <c r="AG734" i="6" s="1"/>
  <c r="AF734" i="6"/>
  <c r="AF734" i="6" a="1"/>
  <c r="AE734" i="6" a="1"/>
  <c r="AE734" i="6" s="1"/>
  <c r="AD734" i="6"/>
  <c r="AD734" i="6" a="1"/>
  <c r="AC734" i="6" a="1"/>
  <c r="AC734" i="6" s="1"/>
  <c r="AB734" i="6"/>
  <c r="AB734" i="6" a="1"/>
  <c r="AA734" i="6" a="1"/>
  <c r="AA734" i="6" s="1"/>
  <c r="Z734" i="6"/>
  <c r="Z734" i="6" a="1"/>
  <c r="Y734" i="6" a="1"/>
  <c r="Y734" i="6" s="1"/>
  <c r="X734" i="6" a="1"/>
  <c r="X734" i="6" s="1"/>
  <c r="W734" i="6"/>
  <c r="W734" i="6" a="1"/>
  <c r="V734" i="6" a="1"/>
  <c r="V734" i="6" s="1"/>
  <c r="U734" i="6"/>
  <c r="U734" i="6" a="1"/>
  <c r="T734" i="6" a="1"/>
  <c r="T734" i="6" s="1"/>
  <c r="S734" i="6"/>
  <c r="S734" i="6" a="1"/>
  <c r="R734" i="6" a="1"/>
  <c r="R734" i="6" s="1"/>
  <c r="Q734" i="6" a="1"/>
  <c r="Q734" i="6" s="1"/>
  <c r="P734" i="6" a="1"/>
  <c r="P734" i="6" s="1"/>
  <c r="O734" i="6"/>
  <c r="O734" i="6" a="1"/>
  <c r="N734" i="6" a="1"/>
  <c r="N734" i="6" s="1"/>
  <c r="M734" i="6" a="1"/>
  <c r="M734" i="6" s="1"/>
  <c r="L734" i="6"/>
  <c r="L734" i="6" a="1"/>
  <c r="K734" i="6" a="1"/>
  <c r="K734" i="6" s="1"/>
  <c r="AI733" i="6" a="1"/>
  <c r="AI733" i="6" s="1"/>
  <c r="AH733" i="6"/>
  <c r="AH733" i="6" a="1"/>
  <c r="AG733" i="6" a="1"/>
  <c r="AG733" i="6" s="1"/>
  <c r="AF733" i="6"/>
  <c r="AF733" i="6" a="1"/>
  <c r="AE733" i="6" a="1"/>
  <c r="AE733" i="6" s="1"/>
  <c r="AD733" i="6" a="1"/>
  <c r="AD733" i="6" s="1"/>
  <c r="AC733" i="6" a="1"/>
  <c r="AC733" i="6" s="1"/>
  <c r="AB733" i="6" a="1"/>
  <c r="AB733" i="6" s="1"/>
  <c r="AA733" i="6" a="1"/>
  <c r="AA733" i="6" s="1"/>
  <c r="Z733" i="6"/>
  <c r="Z733" i="6" a="1"/>
  <c r="Y733" i="6" a="1"/>
  <c r="Y733" i="6" s="1"/>
  <c r="X733" i="6" a="1"/>
  <c r="X733" i="6" s="1"/>
  <c r="W733" i="6" a="1"/>
  <c r="W733" i="6" s="1"/>
  <c r="V733" i="6" a="1"/>
  <c r="V733" i="6" s="1"/>
  <c r="U733" i="6" a="1"/>
  <c r="U733" i="6" s="1"/>
  <c r="T733" i="6" a="1"/>
  <c r="T733" i="6" s="1"/>
  <c r="S733" i="6" a="1"/>
  <c r="S733" i="6" s="1"/>
  <c r="R733" i="6"/>
  <c r="R733" i="6" a="1"/>
  <c r="Q733" i="6" a="1"/>
  <c r="Q733" i="6" s="1"/>
  <c r="P733" i="6"/>
  <c r="P733" i="6" a="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c r="AD732" i="6" a="1"/>
  <c r="AC732" i="6" a="1"/>
  <c r="AC732" i="6" s="1"/>
  <c r="AB732" i="6" a="1"/>
  <c r="AB732" i="6" s="1"/>
  <c r="AA732" i="6" a="1"/>
  <c r="AA732" i="6" s="1"/>
  <c r="Z732" i="6" a="1"/>
  <c r="Z732" i="6" s="1"/>
  <c r="Y732" i="6" a="1"/>
  <c r="Y732" i="6" s="1"/>
  <c r="X732" i="6"/>
  <c r="X732" i="6" a="1"/>
  <c r="W732" i="6" a="1"/>
  <c r="W732" i="6" s="1"/>
  <c r="V732" i="6"/>
  <c r="V732" i="6" a="1"/>
  <c r="U732" i="6" a="1"/>
  <c r="U732" i="6" s="1"/>
  <c r="T732" i="6" a="1"/>
  <c r="T732" i="6" s="1"/>
  <c r="S732" i="6" a="1"/>
  <c r="S732" i="6" s="1"/>
  <c r="R732" i="6" a="1"/>
  <c r="R732" i="6" s="1"/>
  <c r="Q732" i="6" a="1"/>
  <c r="Q732" i="6" s="1"/>
  <c r="P732" i="6" a="1"/>
  <c r="P732" i="6" s="1"/>
  <c r="O732" i="6" a="1"/>
  <c r="O732" i="6" s="1"/>
  <c r="N732" i="6"/>
  <c r="N732" i="6" a="1"/>
  <c r="M732" i="6" a="1"/>
  <c r="M732" i="6" s="1"/>
  <c r="L732" i="6" a="1"/>
  <c r="L732" i="6" s="1"/>
  <c r="K732" i="6" a="1"/>
  <c r="K732" i="6" s="1"/>
  <c r="AI731" i="6" a="1"/>
  <c r="AI731" i="6" s="1"/>
  <c r="AH731" i="6" a="1"/>
  <c r="AH731" i="6" s="1"/>
  <c r="AG731" i="6" a="1"/>
  <c r="AG731" i="6" s="1"/>
  <c r="AF731" i="6" a="1"/>
  <c r="AF731" i="6" s="1"/>
  <c r="AE731" i="6" a="1"/>
  <c r="AE731" i="6" s="1"/>
  <c r="AD731" i="6"/>
  <c r="AD731" i="6" a="1"/>
  <c r="AC731" i="6" a="1"/>
  <c r="AC731" i="6" s="1"/>
  <c r="AB731" i="6" a="1"/>
  <c r="AB731" i="6" s="1"/>
  <c r="AA731" i="6" a="1"/>
  <c r="AA731" i="6" s="1"/>
  <c r="Z731" i="6" a="1"/>
  <c r="Z731" i="6" s="1"/>
  <c r="Y731" i="6" a="1"/>
  <c r="Y731" i="6" s="1"/>
  <c r="X731" i="6" a="1"/>
  <c r="X731" i="6" s="1"/>
  <c r="W731" i="6" a="1"/>
  <c r="W731" i="6" s="1"/>
  <c r="V731" i="6"/>
  <c r="V731" i="6" a="1"/>
  <c r="U731" i="6" a="1"/>
  <c r="U731" i="6" s="1"/>
  <c r="T731" i="6"/>
  <c r="T731" i="6" a="1"/>
  <c r="S731" i="6" a="1"/>
  <c r="S731" i="6" s="1"/>
  <c r="R731" i="6" a="1"/>
  <c r="R731" i="6" s="1"/>
  <c r="Q731" i="6" a="1"/>
  <c r="Q731" i="6" s="1"/>
  <c r="P731" i="6" a="1"/>
  <c r="P731" i="6" s="1"/>
  <c r="O731" i="6" a="1"/>
  <c r="O731" i="6" s="1"/>
  <c r="N731" i="6"/>
  <c r="N731" i="6" a="1"/>
  <c r="M731" i="6" a="1"/>
  <c r="M731" i="6" s="1"/>
  <c r="L731" i="6" a="1"/>
  <c r="L731" i="6" s="1"/>
  <c r="K731" i="6" a="1"/>
  <c r="K731" i="6" s="1"/>
  <c r="AI730" i="6" a="1"/>
  <c r="AI730" i="6" s="1"/>
  <c r="AH730" i="6" a="1"/>
  <c r="AH730" i="6" s="1"/>
  <c r="AG730" i="6" a="1"/>
  <c r="AG730" i="6" s="1"/>
  <c r="AF730" i="6"/>
  <c r="AF730" i="6" a="1"/>
  <c r="AE730" i="6" a="1"/>
  <c r="AE730" i="6" s="1"/>
  <c r="AD730" i="6" a="1"/>
  <c r="AD730" i="6" s="1"/>
  <c r="AC730" i="6" a="1"/>
  <c r="AC730" i="6" s="1"/>
  <c r="AB730" i="6" a="1"/>
  <c r="AB730" i="6" s="1"/>
  <c r="AA730" i="6" a="1"/>
  <c r="AA730" i="6" s="1"/>
  <c r="Z730" i="6"/>
  <c r="Z730" i="6" a="1"/>
  <c r="Y730" i="6" a="1"/>
  <c r="Y730" i="6" s="1"/>
  <c r="X730" i="6"/>
  <c r="X730" i="6" a="1"/>
  <c r="W730" i="6" a="1"/>
  <c r="W730" i="6" s="1"/>
  <c r="V730" i="6" a="1"/>
  <c r="V730" i="6" s="1"/>
  <c r="U730" i="6" a="1"/>
  <c r="U730" i="6" s="1"/>
  <c r="T730" i="6" a="1"/>
  <c r="T730" i="6" s="1"/>
  <c r="S730" i="6" a="1"/>
  <c r="S730" i="6" s="1"/>
  <c r="R730" i="6" a="1"/>
  <c r="R730" i="6" s="1"/>
  <c r="Q730" i="6" a="1"/>
  <c r="Q730" i="6" s="1"/>
  <c r="P730" i="6"/>
  <c r="P730" i="6" a="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c r="AD729" i="6" a="1"/>
  <c r="AC729" i="6" a="1"/>
  <c r="AC729" i="6" s="1"/>
  <c r="AB729" i="6"/>
  <c r="AB729" i="6" a="1"/>
  <c r="AA729" i="6" a="1"/>
  <c r="AA729" i="6" s="1"/>
  <c r="Z729" i="6" a="1"/>
  <c r="Z729" i="6" s="1"/>
  <c r="Y729" i="6" a="1"/>
  <c r="Y729" i="6" s="1"/>
  <c r="X729" i="6" a="1"/>
  <c r="X729" i="6" s="1"/>
  <c r="W729" i="6" a="1"/>
  <c r="W729" i="6" s="1"/>
  <c r="V729" i="6"/>
  <c r="V729" i="6" a="1"/>
  <c r="U729" i="6" a="1"/>
  <c r="U729" i="6" s="1"/>
  <c r="T729" i="6" a="1"/>
  <c r="T729" i="6" s="1"/>
  <c r="S729" i="6" a="1"/>
  <c r="S729" i="6" s="1"/>
  <c r="R729" i="6" a="1"/>
  <c r="R729" i="6" s="1"/>
  <c r="Q729" i="6" a="1"/>
  <c r="Q729" i="6" s="1"/>
  <c r="P729" i="6" a="1"/>
  <c r="P729" i="6" s="1"/>
  <c r="O729" i="6" a="1"/>
  <c r="O729" i="6" s="1"/>
  <c r="N729" i="6"/>
  <c r="N729" i="6" a="1"/>
  <c r="M729" i="6" a="1"/>
  <c r="M729" i="6" s="1"/>
  <c r="L729" i="6"/>
  <c r="L729" i="6" a="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c r="Z728" i="6" a="1"/>
  <c r="Y728" i="6" a="1"/>
  <c r="Y728" i="6" s="1"/>
  <c r="X728" i="6"/>
  <c r="X728" i="6" a="1"/>
  <c r="W728" i="6" a="1"/>
  <c r="W728" i="6" s="1"/>
  <c r="V728" i="6" a="1"/>
  <c r="V728" i="6" s="1"/>
  <c r="U728" i="6" a="1"/>
  <c r="U728" i="6" s="1"/>
  <c r="T728" i="6" a="1"/>
  <c r="T728" i="6" s="1"/>
  <c r="S728" i="6" a="1"/>
  <c r="S728" i="6" s="1"/>
  <c r="R728" i="6"/>
  <c r="R728" i="6" a="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c r="AB727" i="6" a="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c r="N727" i="6" a="1"/>
  <c r="M727" i="6" a="1"/>
  <c r="M727" i="6" s="1"/>
  <c r="L727" i="6"/>
  <c r="L727" i="6" a="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c r="X726" i="6" a="1"/>
  <c r="W726" i="6" a="1"/>
  <c r="W726" i="6" s="1"/>
  <c r="V726" i="6" a="1"/>
  <c r="V726" i="6" s="1"/>
  <c r="U726" i="6" a="1"/>
  <c r="U726" i="6" s="1"/>
  <c r="T726" i="6" a="1"/>
  <c r="T726" i="6" s="1"/>
  <c r="S726" i="6" a="1"/>
  <c r="S726" i="6" s="1"/>
  <c r="R726" i="6" a="1"/>
  <c r="R726" i="6" s="1"/>
  <c r="Q726" i="6" a="1"/>
  <c r="Q726" i="6" s="1"/>
  <c r="P726" i="6"/>
  <c r="P726" i="6" a="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c r="T725" i="6" a="1"/>
  <c r="S725" i="6" a="1"/>
  <c r="S725" i="6" s="1"/>
  <c r="R725" i="6" a="1"/>
  <c r="R725" i="6" s="1"/>
  <c r="Q725" i="6" a="1"/>
  <c r="Q725" i="6" s="1"/>
  <c r="P725" i="6" a="1"/>
  <c r="P725" i="6" s="1"/>
  <c r="O725" i="6" a="1"/>
  <c r="O725" i="6" s="1"/>
  <c r="N725" i="6" a="1"/>
  <c r="N725" i="6" s="1"/>
  <c r="M725" i="6" a="1"/>
  <c r="M725" i="6" s="1"/>
  <c r="L725" i="6"/>
  <c r="L725" i="6" a="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c r="X724" i="6" a="1"/>
  <c r="W724" i="6" a="1"/>
  <c r="W724" i="6" s="1"/>
  <c r="V724" i="6" a="1"/>
  <c r="V724" i="6" s="1"/>
  <c r="U724" i="6" a="1"/>
  <c r="U724" i="6" s="1"/>
  <c r="T724" i="6" a="1"/>
  <c r="T724" i="6" s="1"/>
  <c r="S724" i="6" a="1"/>
  <c r="S724" i="6" s="1"/>
  <c r="R724" i="6" a="1"/>
  <c r="R724" i="6" s="1"/>
  <c r="Q724" i="6" a="1"/>
  <c r="Q724" i="6" s="1"/>
  <c r="P724" i="6"/>
  <c r="P724" i="6" a="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c r="T723" i="6" a="1"/>
  <c r="S723" i="6" a="1"/>
  <c r="S723" i="6" s="1"/>
  <c r="R723" i="6" a="1"/>
  <c r="R723" i="6" s="1"/>
  <c r="Q723" i="6" a="1"/>
  <c r="Q723" i="6" s="1"/>
  <c r="P723" i="6" a="1"/>
  <c r="P723" i="6" s="1"/>
  <c r="O723" i="6" a="1"/>
  <c r="O723" i="6" s="1"/>
  <c r="N723" i="6" a="1"/>
  <c r="N723" i="6" s="1"/>
  <c r="M723" i="6" a="1"/>
  <c r="M723" i="6" s="1"/>
  <c r="L723" i="6"/>
  <c r="L723" i="6" a="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c r="X722" i="6" a="1"/>
  <c r="W722" i="6" a="1"/>
  <c r="W722" i="6" s="1"/>
  <c r="V722" i="6" a="1"/>
  <c r="V722" i="6" s="1"/>
  <c r="U722" i="6" a="1"/>
  <c r="U722" i="6" s="1"/>
  <c r="T722" i="6" a="1"/>
  <c r="T722" i="6" s="1"/>
  <c r="S722" i="6" a="1"/>
  <c r="S722" i="6" s="1"/>
  <c r="R722" i="6" a="1"/>
  <c r="R722" i="6" s="1"/>
  <c r="Q722" i="6" a="1"/>
  <c r="Q722" i="6" s="1"/>
  <c r="P722" i="6"/>
  <c r="P722" i="6" a="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c r="T721" i="6" a="1"/>
  <c r="S721" i="6" a="1"/>
  <c r="S721" i="6" s="1"/>
  <c r="R721" i="6" a="1"/>
  <c r="R721" i="6" s="1"/>
  <c r="Q721" i="6" a="1"/>
  <c r="Q721" i="6" s="1"/>
  <c r="P721" i="6" a="1"/>
  <c r="P721" i="6" s="1"/>
  <c r="O721" i="6" a="1"/>
  <c r="O721" i="6" s="1"/>
  <c r="N721" i="6" a="1"/>
  <c r="N721" i="6" s="1"/>
  <c r="M721" i="6" a="1"/>
  <c r="M721" i="6" s="1"/>
  <c r="L721" i="6"/>
  <c r="L721" i="6" a="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c r="X720" i="6" a="1"/>
  <c r="W720" i="6" a="1"/>
  <c r="W720" i="6" s="1"/>
  <c r="V720" i="6" a="1"/>
  <c r="V720" i="6" s="1"/>
  <c r="U720" i="6" a="1"/>
  <c r="U720" i="6" s="1"/>
  <c r="T720" i="6" a="1"/>
  <c r="T720" i="6" s="1"/>
  <c r="S720" i="6" a="1"/>
  <c r="S720" i="6" s="1"/>
  <c r="R720" i="6" a="1"/>
  <c r="R720" i="6" s="1"/>
  <c r="Q720" i="6" a="1"/>
  <c r="Q720" i="6" s="1"/>
  <c r="P720" i="6"/>
  <c r="P720" i="6" a="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c r="T719" i="6" a="1"/>
  <c r="S719" i="6" a="1"/>
  <c r="S719" i="6" s="1"/>
  <c r="R719" i="6" a="1"/>
  <c r="R719" i="6" s="1"/>
  <c r="Q719" i="6" a="1"/>
  <c r="Q719" i="6" s="1"/>
  <c r="P719" i="6" a="1"/>
  <c r="P719" i="6" s="1"/>
  <c r="O719" i="6" a="1"/>
  <c r="O719" i="6" s="1"/>
  <c r="N719" i="6" a="1"/>
  <c r="N719" i="6" s="1"/>
  <c r="M719" i="6" a="1"/>
  <c r="M719" i="6" s="1"/>
  <c r="L719" i="6"/>
  <c r="L719" i="6" a="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c r="X718" i="6" a="1"/>
  <c r="W718" i="6" a="1"/>
  <c r="W718" i="6" s="1"/>
  <c r="V718" i="6" a="1"/>
  <c r="V718" i="6" s="1"/>
  <c r="U718" i="6" a="1"/>
  <c r="U718" i="6" s="1"/>
  <c r="T718" i="6" a="1"/>
  <c r="T718" i="6" s="1"/>
  <c r="S718" i="6" a="1"/>
  <c r="S718" i="6" s="1"/>
  <c r="R718" i="6" a="1"/>
  <c r="R718" i="6" s="1"/>
  <c r="Q718" i="6" a="1"/>
  <c r="Q718" i="6" s="1"/>
  <c r="P718" i="6"/>
  <c r="P718" i="6" a="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c r="T717" i="6" a="1"/>
  <c r="S717" i="6" a="1"/>
  <c r="S717" i="6" s="1"/>
  <c r="R717" i="6" a="1"/>
  <c r="R717" i="6" s="1"/>
  <c r="Q717" i="6" a="1"/>
  <c r="Q717" i="6" s="1"/>
  <c r="P717" i="6" a="1"/>
  <c r="P717" i="6" s="1"/>
  <c r="O717" i="6" a="1"/>
  <c r="O717" i="6" s="1"/>
  <c r="N717" i="6" a="1"/>
  <c r="N717" i="6" s="1"/>
  <c r="M717" i="6" a="1"/>
  <c r="M717" i="6" s="1"/>
  <c r="L717" i="6"/>
  <c r="L717" i="6" a="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c r="X716" i="6" a="1"/>
  <c r="W716" i="6" a="1"/>
  <c r="W716" i="6" s="1"/>
  <c r="V716" i="6" a="1"/>
  <c r="V716" i="6" s="1"/>
  <c r="U716" i="6" a="1"/>
  <c r="U716" i="6" s="1"/>
  <c r="T716" i="6" a="1"/>
  <c r="T716" i="6" s="1"/>
  <c r="S716" i="6" a="1"/>
  <c r="S716" i="6" s="1"/>
  <c r="R716" i="6" a="1"/>
  <c r="R716" i="6" s="1"/>
  <c r="Q716" i="6" a="1"/>
  <c r="Q716" i="6" s="1"/>
  <c r="P716" i="6"/>
  <c r="P716" i="6" a="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c r="T715" i="6" a="1"/>
  <c r="S715" i="6" a="1"/>
  <c r="S715" i="6" s="1"/>
  <c r="R715" i="6" a="1"/>
  <c r="R715" i="6" s="1"/>
  <c r="Q715" i="6" a="1"/>
  <c r="Q715" i="6" s="1"/>
  <c r="P715" i="6" a="1"/>
  <c r="P715" i="6" s="1"/>
  <c r="O715" i="6" a="1"/>
  <c r="O715" i="6" s="1"/>
  <c r="N715" i="6" a="1"/>
  <c r="N715" i="6" s="1"/>
  <c r="M715" i="6" a="1"/>
  <c r="M715" i="6" s="1"/>
  <c r="L715" i="6"/>
  <c r="L715" i="6" a="1"/>
  <c r="K715" i="6" a="1"/>
  <c r="K715" i="6" s="1"/>
  <c r="AI714" i="6" a="1"/>
  <c r="AI714" i="6" s="1"/>
  <c r="AH714" i="6" a="1"/>
  <c r="AH714" i="6" s="1"/>
  <c r="AG714" i="6" a="1"/>
  <c r="AG714" i="6" s="1"/>
  <c r="AF714" i="6" a="1"/>
  <c r="AF714" i="6" s="1"/>
  <c r="AE714" i="6" a="1"/>
  <c r="AE714" i="6" s="1"/>
  <c r="AD714" i="6"/>
  <c r="AD714" i="6" a="1"/>
  <c r="AC714" i="6" a="1"/>
  <c r="AC714" i="6" s="1"/>
  <c r="AB714" i="6" a="1"/>
  <c r="AB714" i="6" s="1"/>
  <c r="AA714" i="6" a="1"/>
  <c r="AA714" i="6" s="1"/>
  <c r="Z714" i="6" a="1"/>
  <c r="Z714" i="6" s="1"/>
  <c r="Y714" i="6" a="1"/>
  <c r="Y714" i="6" s="1"/>
  <c r="X714" i="6"/>
  <c r="X714" i="6" a="1"/>
  <c r="W714" i="6" a="1"/>
  <c r="W714" i="6" s="1"/>
  <c r="V714" i="6"/>
  <c r="V714" i="6" a="1"/>
  <c r="U714" i="6" a="1"/>
  <c r="U714" i="6" s="1"/>
  <c r="T714" i="6" a="1"/>
  <c r="T714" i="6" s="1"/>
  <c r="S714" i="6" a="1"/>
  <c r="S714" i="6" s="1"/>
  <c r="R714" i="6" a="1"/>
  <c r="R714" i="6" s="1"/>
  <c r="Q714" i="6" a="1"/>
  <c r="Q714" i="6" s="1"/>
  <c r="P714" i="6" a="1"/>
  <c r="P714" i="6" s="1"/>
  <c r="O714" i="6" a="1"/>
  <c r="O714" i="6" s="1"/>
  <c r="N714" i="6"/>
  <c r="N714" i="6" a="1"/>
  <c r="M714" i="6" a="1"/>
  <c r="M714" i="6" s="1"/>
  <c r="L714" i="6" a="1"/>
  <c r="L714" i="6" s="1"/>
  <c r="K714" i="6" a="1"/>
  <c r="K714" i="6" s="1"/>
  <c r="AI713" i="6" a="1"/>
  <c r="AI713" i="6" s="1"/>
  <c r="AH713" i="6"/>
  <c r="AH713" i="6" a="1"/>
  <c r="AG713" i="6" a="1"/>
  <c r="AG713" i="6" s="1"/>
  <c r="AF713" i="6" a="1"/>
  <c r="AF713" i="6" s="1"/>
  <c r="AE713" i="6" a="1"/>
  <c r="AE713" i="6" s="1"/>
  <c r="AD713" i="6" a="1"/>
  <c r="AD713" i="6" s="1"/>
  <c r="AC713" i="6" a="1"/>
  <c r="AC713" i="6" s="1"/>
  <c r="AB713" i="6" a="1"/>
  <c r="AB713" i="6" s="1"/>
  <c r="AA713" i="6" a="1"/>
  <c r="AA713" i="6" s="1"/>
  <c r="Z713" i="6"/>
  <c r="Z713" i="6" a="1"/>
  <c r="Y713" i="6" a="1"/>
  <c r="Y713" i="6" s="1"/>
  <c r="X713" i="6" a="1"/>
  <c r="X713" i="6" s="1"/>
  <c r="W713" i="6" a="1"/>
  <c r="W713" i="6" s="1"/>
  <c r="V713" i="6" a="1"/>
  <c r="V713" i="6" s="1"/>
  <c r="U713" i="6" a="1"/>
  <c r="U713" i="6" s="1"/>
  <c r="T713" i="6"/>
  <c r="T713" i="6" a="1"/>
  <c r="S713" i="6" a="1"/>
  <c r="S713" i="6" s="1"/>
  <c r="R713" i="6"/>
  <c r="R713" i="6" a="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c r="AF712" i="6" a="1"/>
  <c r="AE712" i="6" a="1"/>
  <c r="AE712" i="6" s="1"/>
  <c r="AD712" i="6" a="1"/>
  <c r="AD712" i="6" s="1"/>
  <c r="AC712" i="6" a="1"/>
  <c r="AC712" i="6" s="1"/>
  <c r="AB712" i="6" a="1"/>
  <c r="AB712" i="6" s="1"/>
  <c r="AA712" i="6" a="1"/>
  <c r="AA712" i="6" s="1"/>
  <c r="Z712" i="6" a="1"/>
  <c r="Z712" i="6" s="1"/>
  <c r="Y712" i="6" a="1"/>
  <c r="Y712" i="6" s="1"/>
  <c r="X712" i="6"/>
  <c r="X712" i="6" a="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c r="AB711" i="6" a="1"/>
  <c r="AA711" i="6" a="1"/>
  <c r="AA711" i="6" s="1"/>
  <c r="Z711" i="6" a="1"/>
  <c r="Z711" i="6" s="1"/>
  <c r="Y711" i="6" a="1"/>
  <c r="Y711" i="6" s="1"/>
  <c r="X711" i="6" a="1"/>
  <c r="X711" i="6" s="1"/>
  <c r="W711" i="6" a="1"/>
  <c r="W711" i="6" s="1"/>
  <c r="V711" i="6" a="1"/>
  <c r="V711" i="6" s="1"/>
  <c r="U711" i="6" a="1"/>
  <c r="U711" i="6" s="1"/>
  <c r="T711" i="6"/>
  <c r="T711" i="6" a="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c r="AF710" i="6" a="1"/>
  <c r="AE710" i="6" a="1"/>
  <c r="AE710" i="6" s="1"/>
  <c r="AD710" i="6"/>
  <c r="AD710" i="6" a="1"/>
  <c r="AC710" i="6" a="1"/>
  <c r="AC710" i="6" s="1"/>
  <c r="AB710" i="6"/>
  <c r="AB710" i="6" a="1"/>
  <c r="AA710" i="6" a="1"/>
  <c r="AA710" i="6" s="1"/>
  <c r="Z710" i="6" a="1"/>
  <c r="Z710" i="6" s="1"/>
  <c r="Y710" i="6" a="1"/>
  <c r="Y710" i="6" s="1"/>
  <c r="X710" i="6"/>
  <c r="X710" i="6" a="1"/>
  <c r="W710" i="6" a="1"/>
  <c r="W710" i="6" s="1"/>
  <c r="V710" i="6"/>
  <c r="V710" i="6" a="1"/>
  <c r="U710" i="6" a="1"/>
  <c r="U710" i="6" s="1"/>
  <c r="T710" i="6"/>
  <c r="T710" i="6" a="1"/>
  <c r="S710" i="6" a="1"/>
  <c r="S710" i="6" s="1"/>
  <c r="R710" i="6" a="1"/>
  <c r="R710" i="6" s="1"/>
  <c r="Q710" i="6" a="1"/>
  <c r="Q710" i="6" s="1"/>
  <c r="P710" i="6"/>
  <c r="P710" i="6" a="1"/>
  <c r="O710" i="6" a="1"/>
  <c r="O710" i="6" s="1"/>
  <c r="N710" i="6"/>
  <c r="N710" i="6" a="1"/>
  <c r="M710" i="6" a="1"/>
  <c r="M710" i="6" s="1"/>
  <c r="L710" i="6"/>
  <c r="L710" i="6" a="1"/>
  <c r="K710" i="6" a="1"/>
  <c r="K710" i="6" s="1"/>
  <c r="AI709" i="6" a="1"/>
  <c r="AI709" i="6" s="1"/>
  <c r="AH709" i="6"/>
  <c r="AH709" i="6" a="1"/>
  <c r="AG709" i="6" a="1"/>
  <c r="AG709" i="6" s="1"/>
  <c r="AF709" i="6" a="1"/>
  <c r="AF709" i="6" s="1"/>
  <c r="AE709" i="6" a="1"/>
  <c r="AE709" i="6" s="1"/>
  <c r="AD709" i="6" a="1"/>
  <c r="AD709" i="6" s="1"/>
  <c r="AC709" i="6" a="1"/>
  <c r="AC709" i="6" s="1"/>
  <c r="AB709" i="6"/>
  <c r="AB709" i="6" a="1"/>
  <c r="AA709" i="6" a="1"/>
  <c r="AA709" i="6" s="1"/>
  <c r="Z709" i="6" a="1"/>
  <c r="Z709" i="6" s="1"/>
  <c r="Y709" i="6" a="1"/>
  <c r="Y709" i="6" s="1"/>
  <c r="X709" i="6"/>
  <c r="X709" i="6" a="1"/>
  <c r="W709" i="6" a="1"/>
  <c r="W709" i="6" s="1"/>
  <c r="V709" i="6" a="1"/>
  <c r="V709" i="6" s="1"/>
  <c r="U709" i="6" a="1"/>
  <c r="U709" i="6" s="1"/>
  <c r="T709" i="6"/>
  <c r="T709" i="6" a="1"/>
  <c r="S709" i="6" a="1"/>
  <c r="S709" i="6" s="1"/>
  <c r="R709" i="6" a="1"/>
  <c r="R709" i="6" s="1"/>
  <c r="Q709" i="6" a="1"/>
  <c r="Q709" i="6" s="1"/>
  <c r="P709" i="6" a="1"/>
  <c r="P709" i="6" s="1"/>
  <c r="O709" i="6" a="1"/>
  <c r="O709" i="6" s="1"/>
  <c r="N709" i="6" a="1"/>
  <c r="N709" i="6" s="1"/>
  <c r="M709" i="6" a="1"/>
  <c r="M709" i="6" s="1"/>
  <c r="L709" i="6"/>
  <c r="L709" i="6" a="1"/>
  <c r="K709" i="6" a="1"/>
  <c r="K709" i="6" s="1"/>
  <c r="AI708" i="6" a="1"/>
  <c r="AI708" i="6" s="1"/>
  <c r="AH708" i="6" a="1"/>
  <c r="AH708" i="6" s="1"/>
  <c r="AG708" i="6" a="1"/>
  <c r="AG708" i="6" s="1"/>
  <c r="AF708" i="6"/>
  <c r="AF708" i="6" a="1"/>
  <c r="AE708" i="6" a="1"/>
  <c r="AE708" i="6" s="1"/>
  <c r="AD708" i="6" a="1"/>
  <c r="AD708" i="6" s="1"/>
  <c r="AC708" i="6" a="1"/>
  <c r="AC708" i="6" s="1"/>
  <c r="AB708" i="6" a="1"/>
  <c r="AB708" i="6" s="1"/>
  <c r="AA708" i="6" a="1"/>
  <c r="AA708" i="6" s="1"/>
  <c r="Z708" i="6" a="1"/>
  <c r="Z708" i="6" s="1"/>
  <c r="Y708" i="6" a="1"/>
  <c r="Y708" i="6" s="1"/>
  <c r="X708" i="6"/>
  <c r="X708" i="6" a="1"/>
  <c r="W708" i="6" a="1"/>
  <c r="W708" i="6" s="1"/>
  <c r="V708" i="6" a="1"/>
  <c r="V708" i="6" s="1"/>
  <c r="U708" i="6" a="1"/>
  <c r="U708" i="6" s="1"/>
  <c r="T708" i="6"/>
  <c r="T708" i="6" a="1"/>
  <c r="S708" i="6" a="1"/>
  <c r="S708" i="6" s="1"/>
  <c r="R708" i="6" a="1"/>
  <c r="R708" i="6" s="1"/>
  <c r="Q708" i="6" a="1"/>
  <c r="Q708" i="6" s="1"/>
  <c r="P708" i="6"/>
  <c r="P708" i="6" a="1"/>
  <c r="O708" i="6" a="1"/>
  <c r="O708" i="6" s="1"/>
  <c r="N708" i="6" a="1"/>
  <c r="N708" i="6" s="1"/>
  <c r="M708" i="6" a="1"/>
  <c r="M708" i="6" s="1"/>
  <c r="L708" i="6" a="1"/>
  <c r="L708" i="6" s="1"/>
  <c r="K708" i="6" a="1"/>
  <c r="K708" i="6" s="1"/>
  <c r="AI707" i="6" a="1"/>
  <c r="AI707" i="6" s="1"/>
  <c r="AH707" i="6" a="1"/>
  <c r="AH707" i="6" s="1"/>
  <c r="AG707" i="6" a="1"/>
  <c r="AG707" i="6" s="1"/>
  <c r="AF707" i="6"/>
  <c r="AF707" i="6" a="1"/>
  <c r="AE707" i="6" a="1"/>
  <c r="AE707" i="6" s="1"/>
  <c r="AD707" i="6" a="1"/>
  <c r="AD707" i="6" s="1"/>
  <c r="AC707" i="6" a="1"/>
  <c r="AC707" i="6" s="1"/>
  <c r="AB707" i="6"/>
  <c r="AB707" i="6" a="1"/>
  <c r="AA707" i="6" a="1"/>
  <c r="AA707" i="6" s="1"/>
  <c r="Z707" i="6" a="1"/>
  <c r="Z707" i="6" s="1"/>
  <c r="Y707" i="6" a="1"/>
  <c r="Y707" i="6" s="1"/>
  <c r="X707" i="6" a="1"/>
  <c r="X707" i="6" s="1"/>
  <c r="W707" i="6" a="1"/>
  <c r="W707" i="6" s="1"/>
  <c r="V707" i="6" a="1"/>
  <c r="V707" i="6" s="1"/>
  <c r="U707" i="6" a="1"/>
  <c r="U707" i="6" s="1"/>
  <c r="T707" i="6"/>
  <c r="T707" i="6" a="1"/>
  <c r="S707" i="6" a="1"/>
  <c r="S707" i="6" s="1"/>
  <c r="R707" i="6" a="1"/>
  <c r="R707" i="6" s="1"/>
  <c r="Q707" i="6" a="1"/>
  <c r="Q707" i="6" s="1"/>
  <c r="P707" i="6"/>
  <c r="P707" i="6" a="1"/>
  <c r="O707" i="6" a="1"/>
  <c r="O707" i="6" s="1"/>
  <c r="N707" i="6" a="1"/>
  <c r="N707" i="6" s="1"/>
  <c r="M707" i="6" a="1"/>
  <c r="M707" i="6" s="1"/>
  <c r="L707" i="6"/>
  <c r="L707" i="6" a="1"/>
  <c r="K707" i="6" a="1"/>
  <c r="K707" i="6" s="1"/>
  <c r="AI706" i="6" a="1"/>
  <c r="AI706" i="6" s="1"/>
  <c r="AH706" i="6" a="1"/>
  <c r="AH706" i="6" s="1"/>
  <c r="AG706" i="6" a="1"/>
  <c r="AG706" i="6" s="1"/>
  <c r="AF706" i="6"/>
  <c r="AF706" i="6" a="1"/>
  <c r="AE706" i="6" a="1"/>
  <c r="AE706" i="6" s="1"/>
  <c r="AD706" i="6" a="1"/>
  <c r="AD706" i="6" s="1"/>
  <c r="AC706" i="6" a="1"/>
  <c r="AC706" i="6" s="1"/>
  <c r="AB706" i="6"/>
  <c r="AB706" i="6" a="1"/>
  <c r="AA706" i="6" a="1"/>
  <c r="AA706" i="6" s="1"/>
  <c r="Z706" i="6" a="1"/>
  <c r="Z706" i="6" s="1"/>
  <c r="Y706" i="6" a="1"/>
  <c r="Y706" i="6" s="1"/>
  <c r="X706" i="6"/>
  <c r="X706" i="6" a="1"/>
  <c r="W706" i="6" a="1"/>
  <c r="W706" i="6" s="1"/>
  <c r="V706" i="6" a="1"/>
  <c r="V706" i="6" s="1"/>
  <c r="U706" i="6" a="1"/>
  <c r="U706" i="6" s="1"/>
  <c r="T706" i="6" a="1"/>
  <c r="T706" i="6" s="1"/>
  <c r="S706" i="6" a="1"/>
  <c r="S706" i="6" s="1"/>
  <c r="R706" i="6" a="1"/>
  <c r="R706" i="6" s="1"/>
  <c r="Q706" i="6" a="1"/>
  <c r="Q706" i="6" s="1"/>
  <c r="P706" i="6"/>
  <c r="P706" i="6" a="1"/>
  <c r="O706" i="6" a="1"/>
  <c r="O706" i="6" s="1"/>
  <c r="N706" i="6" a="1"/>
  <c r="N706" i="6" s="1"/>
  <c r="M706" i="6" a="1"/>
  <c r="M706" i="6" s="1"/>
  <c r="L706" i="6"/>
  <c r="L706" i="6" a="1"/>
  <c r="K706" i="6" a="1"/>
  <c r="K706" i="6" s="1"/>
  <c r="AI705" i="6" a="1"/>
  <c r="AI705" i="6" s="1"/>
  <c r="AH705" i="6" a="1"/>
  <c r="AH705" i="6" s="1"/>
  <c r="AG705" i="6" a="1"/>
  <c r="AG705" i="6" s="1"/>
  <c r="AF705" i="6" a="1"/>
  <c r="AF705" i="6" s="1"/>
  <c r="AE705" i="6" a="1"/>
  <c r="AE705" i="6" s="1"/>
  <c r="AD705" i="6" a="1"/>
  <c r="AD705" i="6" s="1"/>
  <c r="AC705" i="6" a="1"/>
  <c r="AC705" i="6" s="1"/>
  <c r="AB705" i="6"/>
  <c r="AB705" i="6" a="1"/>
  <c r="AA705" i="6" a="1"/>
  <c r="AA705" i="6" s="1"/>
  <c r="Z705" i="6" a="1"/>
  <c r="Z705" i="6" s="1"/>
  <c r="Y705" i="6" a="1"/>
  <c r="Y705" i="6" s="1"/>
  <c r="X705" i="6"/>
  <c r="X705" i="6" a="1"/>
  <c r="W705" i="6" a="1"/>
  <c r="W705" i="6" s="1"/>
  <c r="V705" i="6" a="1"/>
  <c r="V705" i="6" s="1"/>
  <c r="U705" i="6" a="1"/>
  <c r="U705" i="6" s="1"/>
  <c r="T705" i="6"/>
  <c r="T705" i="6" a="1"/>
  <c r="S705" i="6" a="1"/>
  <c r="S705" i="6" s="1"/>
  <c r="R705" i="6" a="1"/>
  <c r="R705" i="6" s="1"/>
  <c r="Q705" i="6" a="1"/>
  <c r="Q705" i="6" s="1"/>
  <c r="P705" i="6" a="1"/>
  <c r="P705" i="6" s="1"/>
  <c r="O705" i="6" a="1"/>
  <c r="O705" i="6" s="1"/>
  <c r="N705" i="6" a="1"/>
  <c r="N705" i="6" s="1"/>
  <c r="M705" i="6" a="1"/>
  <c r="M705" i="6" s="1"/>
  <c r="L705" i="6"/>
  <c r="L705" i="6" a="1"/>
  <c r="K705" i="6" a="1"/>
  <c r="K705" i="6" s="1"/>
  <c r="AI704" i="6" a="1"/>
  <c r="AI704" i="6" s="1"/>
  <c r="AH704" i="6" a="1"/>
  <c r="AH704" i="6" s="1"/>
  <c r="AG704" i="6" a="1"/>
  <c r="AG704" i="6" s="1"/>
  <c r="AF704" i="6"/>
  <c r="AF704" i="6" a="1"/>
  <c r="AE704" i="6"/>
  <c r="AE704" i="6" a="1"/>
  <c r="AD704" i="6"/>
  <c r="AD704" i="6" a="1"/>
  <c r="AC704" i="6"/>
  <c r="AC704" i="6" a="1"/>
  <c r="AB704" i="6"/>
  <c r="AB704" i="6" a="1"/>
  <c r="AA704" i="6"/>
  <c r="AA704" i="6" a="1"/>
  <c r="Z704" i="6"/>
  <c r="Z704" i="6" a="1"/>
  <c r="Y704" i="6"/>
  <c r="Y704" i="6" a="1"/>
  <c r="X704" i="6"/>
  <c r="X704" i="6" a="1"/>
  <c r="W704" i="6"/>
  <c r="W704" i="6" a="1"/>
  <c r="V704" i="6"/>
  <c r="V704" i="6" a="1"/>
  <c r="U704" i="6"/>
  <c r="U704" i="6" a="1"/>
  <c r="T704" i="6"/>
  <c r="T704" i="6" a="1"/>
  <c r="S704" i="6"/>
  <c r="S704" i="6" a="1"/>
  <c r="R704" i="6"/>
  <c r="R704" i="6" a="1"/>
  <c r="Q704" i="6"/>
  <c r="Q704" i="6" a="1"/>
  <c r="P704" i="6"/>
  <c r="P704" i="6" a="1"/>
  <c r="O704" i="6"/>
  <c r="O704" i="6" a="1"/>
  <c r="N704" i="6"/>
  <c r="N704" i="6" a="1"/>
  <c r="M704" i="6"/>
  <c r="M704" i="6" a="1"/>
  <c r="L704" i="6"/>
  <c r="L704" i="6" a="1"/>
  <c r="K704" i="6"/>
  <c r="K704" i="6" a="1"/>
  <c r="AI703" i="6"/>
  <c r="AI703" i="6" a="1"/>
  <c r="AH703" i="6"/>
  <c r="AH703" i="6" a="1"/>
  <c r="AG703" i="6"/>
  <c r="AG703" i="6" a="1"/>
  <c r="AF703" i="6"/>
  <c r="AF703" i="6" a="1"/>
  <c r="AE703" i="6"/>
  <c r="AE703" i="6" a="1"/>
  <c r="AD703" i="6"/>
  <c r="AD703" i="6" a="1"/>
  <c r="AC703" i="6"/>
  <c r="AC703" i="6" a="1"/>
  <c r="AB703" i="6"/>
  <c r="AB703" i="6" a="1"/>
  <c r="AA703" i="6"/>
  <c r="AA703" i="6" a="1"/>
  <c r="Z703" i="6"/>
  <c r="Z703" i="6" a="1"/>
  <c r="Y703" i="6"/>
  <c r="Y703" i="6" a="1"/>
  <c r="X703" i="6"/>
  <c r="X703" i="6" a="1"/>
  <c r="W703" i="6"/>
  <c r="W703" i="6" a="1"/>
  <c r="V703" i="6"/>
  <c r="V703" i="6" a="1"/>
  <c r="U703" i="6"/>
  <c r="U703" i="6" a="1"/>
  <c r="T703" i="6"/>
  <c r="T703" i="6" a="1"/>
  <c r="S703" i="6"/>
  <c r="S703" i="6" a="1"/>
  <c r="R703" i="6"/>
  <c r="R703" i="6" a="1"/>
  <c r="Q703" i="6"/>
  <c r="Q703" i="6" a="1"/>
  <c r="P703" i="6" a="1"/>
  <c r="P703" i="6" s="1"/>
  <c r="O703" i="6"/>
  <c r="O703" i="6" a="1"/>
  <c r="N703" i="6" a="1"/>
  <c r="N703" i="6" s="1"/>
  <c r="M703" i="6"/>
  <c r="M703" i="6" a="1"/>
  <c r="L703" i="6" a="1"/>
  <c r="L703" i="6" s="1"/>
  <c r="K703" i="6"/>
  <c r="K703" i="6" a="1"/>
  <c r="AI702" i="6" a="1"/>
  <c r="AI702" i="6" s="1"/>
  <c r="AH702" i="6" a="1"/>
  <c r="AH702" i="6" s="1"/>
  <c r="AG702" i="6" a="1"/>
  <c r="AG702" i="6" s="1"/>
  <c r="AF702" i="6" a="1"/>
  <c r="AF702" i="6" s="1"/>
  <c r="AE702" i="6"/>
  <c r="AE702" i="6" a="1"/>
  <c r="AD702" i="6" a="1"/>
  <c r="AD702" i="6" s="1"/>
  <c r="AC702" i="6"/>
  <c r="AC702" i="6" a="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c r="AI701" i="6" a="1"/>
  <c r="AH701" i="6" a="1"/>
  <c r="AH701" i="6" s="1"/>
  <c r="AG701" i="6" a="1"/>
  <c r="AG701" i="6" s="1"/>
  <c r="AF701" i="6" a="1"/>
  <c r="AF701" i="6" s="1"/>
  <c r="AE701" i="6"/>
  <c r="AE701" i="6" a="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c r="S701" i="6" a="1"/>
  <c r="R701" i="6" a="1"/>
  <c r="R701" i="6" s="1"/>
  <c r="Q701" i="6" a="1"/>
  <c r="Q701" i="6" s="1"/>
  <c r="P701" i="6" a="1"/>
  <c r="P701" i="6" s="1"/>
  <c r="O701" i="6"/>
  <c r="O701" i="6" a="1"/>
  <c r="N701" i="6" a="1"/>
  <c r="N701" i="6" s="1"/>
  <c r="M701" i="6" a="1"/>
  <c r="M701" i="6" s="1"/>
  <c r="L701" i="6" a="1"/>
  <c r="L701" i="6" s="1"/>
  <c r="K701" i="6" a="1"/>
  <c r="K701" i="6" s="1"/>
  <c r="AI700" i="6"/>
  <c r="AI700" i="6" a="1"/>
  <c r="AH700" i="6" a="1"/>
  <c r="AH700" i="6" s="1"/>
  <c r="AG700" i="6" a="1"/>
  <c r="AG700" i="6" s="1"/>
  <c r="AF700" i="6" a="1"/>
  <c r="AF700" i="6" s="1"/>
  <c r="AE700" i="6"/>
  <c r="AE700" i="6" a="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c r="S700" i="6" a="1"/>
  <c r="R700" i="6" a="1"/>
  <c r="R700" i="6" s="1"/>
  <c r="Q700" i="6" a="1"/>
  <c r="Q700" i="6" s="1"/>
  <c r="P700" i="6" a="1"/>
  <c r="P700" i="6" s="1"/>
  <c r="O700" i="6"/>
  <c r="O700" i="6" a="1"/>
  <c r="N700" i="6" a="1"/>
  <c r="N700" i="6" s="1"/>
  <c r="M700" i="6" a="1"/>
  <c r="M700" i="6" s="1"/>
  <c r="L700" i="6" a="1"/>
  <c r="L700" i="6" s="1"/>
  <c r="K700" i="6" a="1"/>
  <c r="K700" i="6" s="1"/>
  <c r="AI699" i="6"/>
  <c r="AI699" i="6" a="1"/>
  <c r="AH699" i="6" a="1"/>
  <c r="AH699" i="6" s="1"/>
  <c r="AG699" i="6" a="1"/>
  <c r="AG699" i="6" s="1"/>
  <c r="AF699" i="6" a="1"/>
  <c r="AF699" i="6" s="1"/>
  <c r="AE699" i="6"/>
  <c r="AE699" i="6" a="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c r="S699" i="6" a="1"/>
  <c r="R699" i="6" a="1"/>
  <c r="R699" i="6" s="1"/>
  <c r="Q699" i="6" a="1"/>
  <c r="Q699" i="6" s="1"/>
  <c r="P699" i="6" a="1"/>
  <c r="P699" i="6" s="1"/>
  <c r="O699" i="6"/>
  <c r="O699" i="6" a="1"/>
  <c r="N699" i="6" a="1"/>
  <c r="N699" i="6" s="1"/>
  <c r="M699" i="6" a="1"/>
  <c r="M699" i="6" s="1"/>
  <c r="L699" i="6" a="1"/>
  <c r="L699" i="6" s="1"/>
  <c r="K699" i="6" a="1"/>
  <c r="K699" i="6" s="1"/>
  <c r="AI698" i="6"/>
  <c r="AI698" i="6" a="1"/>
  <c r="AH698" i="6" a="1"/>
  <c r="AH698" i="6" s="1"/>
  <c r="AG698" i="6" a="1"/>
  <c r="AG698" i="6" s="1"/>
  <c r="AF698" i="6" a="1"/>
  <c r="AF698" i="6" s="1"/>
  <c r="AE698" i="6"/>
  <c r="AE698" i="6" a="1"/>
  <c r="AD698" i="6" a="1"/>
  <c r="AD698" i="6" s="1"/>
  <c r="AC698" i="6" a="1"/>
  <c r="AC698" i="6" s="1"/>
  <c r="AB698" i="6" a="1"/>
  <c r="AB698" i="6" s="1"/>
  <c r="AA698" i="6" a="1"/>
  <c r="AA698" i="6" s="1"/>
  <c r="Z698" i="6" a="1"/>
  <c r="Z698" i="6" s="1"/>
  <c r="Y698" i="6" a="1"/>
  <c r="Y698" i="6" s="1"/>
  <c r="X698" i="6" a="1"/>
  <c r="X698" i="6" s="1"/>
  <c r="W698" i="6"/>
  <c r="W698" i="6" a="1"/>
  <c r="V698" i="6" a="1"/>
  <c r="V698" i="6" s="1"/>
  <c r="U698" i="6" a="1"/>
  <c r="U698" i="6" s="1"/>
  <c r="T698" i="6" a="1"/>
  <c r="T698" i="6" s="1"/>
  <c r="S698" i="6"/>
  <c r="S698" i="6" a="1"/>
  <c r="R698" i="6" a="1"/>
  <c r="R698" i="6" s="1"/>
  <c r="Q698" i="6" a="1"/>
  <c r="Q698" i="6" s="1"/>
  <c r="P698" i="6" a="1"/>
  <c r="P698" i="6" s="1"/>
  <c r="O698" i="6"/>
  <c r="O698" i="6" a="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c r="AH686" i="6" a="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c r="AE663" i="6" a="1"/>
  <c r="AD663" i="6" a="1"/>
  <c r="AD663" i="6" s="1"/>
  <c r="AC663" i="6" a="1"/>
  <c r="AC663" i="6" s="1"/>
  <c r="AB663" i="6" a="1"/>
  <c r="AB663" i="6" s="1"/>
  <c r="AA663" i="6" a="1"/>
  <c r="AA663" i="6" s="1"/>
  <c r="Z663" i="6" a="1"/>
  <c r="Z663" i="6" s="1"/>
  <c r="Y663" i="6" a="1"/>
  <c r="Y663" i="6" s="1"/>
  <c r="X663" i="6" a="1"/>
  <c r="X663" i="6" s="1"/>
  <c r="W663" i="6"/>
  <c r="W663" i="6" a="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c r="AI662" i="6" a="1"/>
  <c r="AH662" i="6" a="1"/>
  <c r="AH662" i="6" s="1"/>
  <c r="AG662" i="6" a="1"/>
  <c r="AG662" i="6" s="1"/>
  <c r="AF662" i="6" a="1"/>
  <c r="AF662" i="6" s="1"/>
  <c r="AE662" i="6" a="1"/>
  <c r="AE662" i="6" s="1"/>
  <c r="AD662" i="6" a="1"/>
  <c r="AD662" i="6" s="1"/>
  <c r="AC662" i="6" a="1"/>
  <c r="AC662" i="6" s="1"/>
  <c r="AB662" i="6" a="1"/>
  <c r="AB662" i="6" s="1"/>
  <c r="AA662" i="6"/>
  <c r="AA662" i="6" a="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c r="O662" i="6" a="1"/>
  <c r="N662" i="6" a="1"/>
  <c r="N662" i="6" s="1"/>
  <c r="M662" i="6" a="1"/>
  <c r="M662" i="6" s="1"/>
  <c r="L662" i="6" a="1"/>
  <c r="L662" i="6" s="1"/>
  <c r="K662" i="6"/>
  <c r="K662" i="6" a="1"/>
  <c r="AI661" i="6" a="1"/>
  <c r="AI661" i="6" s="1"/>
  <c r="AH661" i="6" a="1"/>
  <c r="AH661" i="6" s="1"/>
  <c r="AG661" i="6" a="1"/>
  <c r="AG661" i="6" s="1"/>
  <c r="AF661" i="6" a="1"/>
  <c r="AF661" i="6" s="1"/>
  <c r="AE661" i="6"/>
  <c r="AE661" i="6" a="1"/>
  <c r="AD661" i="6" a="1"/>
  <c r="AD661" i="6" s="1"/>
  <c r="AC661" i="6" a="1"/>
  <c r="AC661" i="6" s="1"/>
  <c r="AB661" i="6" a="1"/>
  <c r="AB661" i="6" s="1"/>
  <c r="AA661" i="6"/>
  <c r="AA661" i="6" a="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c r="O661" i="6" a="1"/>
  <c r="N661" i="6" a="1"/>
  <c r="N661" i="6" s="1"/>
  <c r="M661" i="6" a="1"/>
  <c r="M661" i="6" s="1"/>
  <c r="L661" i="6" a="1"/>
  <c r="L661" i="6" s="1"/>
  <c r="K661" i="6"/>
  <c r="K661" i="6" a="1"/>
  <c r="AI660" i="6" a="1"/>
  <c r="AI660" i="6" s="1"/>
  <c r="AH660" i="6" a="1"/>
  <c r="AH660" i="6" s="1"/>
  <c r="AG660" i="6" a="1"/>
  <c r="AG660" i="6" s="1"/>
  <c r="AF660" i="6" a="1"/>
  <c r="AF660" i="6" s="1"/>
  <c r="AE660" i="6"/>
  <c r="AE660" i="6" a="1"/>
  <c r="AD660" i="6" a="1"/>
  <c r="AD660" i="6" s="1"/>
  <c r="AC660" i="6" a="1"/>
  <c r="AC660" i="6" s="1"/>
  <c r="AB660" i="6" a="1"/>
  <c r="AB660" i="6" s="1"/>
  <c r="AA660" i="6"/>
  <c r="AA660" i="6" a="1"/>
  <c r="Z660" i="6" a="1"/>
  <c r="Z660" i="6" s="1"/>
  <c r="Y660" i="6"/>
  <c r="Y660" i="6" a="1"/>
  <c r="X660" i="6" a="1"/>
  <c r="X660" i="6" s="1"/>
  <c r="W660" i="6" a="1"/>
  <c r="W660" i="6" s="1"/>
  <c r="V660" i="6" a="1"/>
  <c r="V660" i="6" s="1"/>
  <c r="U660" i="6" a="1"/>
  <c r="U660" i="6" s="1"/>
  <c r="T660" i="6" a="1"/>
  <c r="T660" i="6" s="1"/>
  <c r="S660" i="6"/>
  <c r="S660" i="6" a="1"/>
  <c r="R660" i="6" a="1"/>
  <c r="R660" i="6" s="1"/>
  <c r="Q660" i="6" a="1"/>
  <c r="Q660" i="6" s="1"/>
  <c r="P660" i="6" a="1"/>
  <c r="P660" i="6" s="1"/>
  <c r="O660" i="6" a="1"/>
  <c r="O660" i="6" s="1"/>
  <c r="N660" i="6" a="1"/>
  <c r="N660" i="6" s="1"/>
  <c r="M660" i="6" a="1"/>
  <c r="M660" i="6" s="1"/>
  <c r="L660" i="6" a="1"/>
  <c r="L660" i="6" s="1"/>
  <c r="K660" i="6" a="1"/>
  <c r="K660" i="6" s="1"/>
  <c r="AI659" i="6"/>
  <c r="AI659" i="6" a="1"/>
  <c r="AH659" i="6" a="1"/>
  <c r="AH659" i="6" s="1"/>
  <c r="AG659" i="6" a="1"/>
  <c r="AG659" i="6" s="1"/>
  <c r="AF659" i="6" a="1"/>
  <c r="AF659" i="6" s="1"/>
  <c r="AE659" i="6" a="1"/>
  <c r="AE659" i="6" s="1"/>
  <c r="AD659" i="6" a="1"/>
  <c r="AD659" i="6" s="1"/>
  <c r="AC659" i="6"/>
  <c r="AC659" i="6" a="1"/>
  <c r="AB659" i="6" a="1"/>
  <c r="AB659" i="6" s="1"/>
  <c r="AA659" i="6"/>
  <c r="AA659" i="6" a="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c r="K659" i="6" a="1"/>
  <c r="AI658" i="6" a="1"/>
  <c r="AI658" i="6" s="1"/>
  <c r="AH658" i="6" a="1"/>
  <c r="AH658" i="6" s="1"/>
  <c r="AG658" i="6"/>
  <c r="AG658" i="6" a="1"/>
  <c r="AF658" i="6" a="1"/>
  <c r="AF658" i="6" s="1"/>
  <c r="AE658" i="6"/>
  <c r="AE658" i="6" a="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c r="Q658" i="6" a="1"/>
  <c r="P658" i="6" a="1"/>
  <c r="P658" i="6" s="1"/>
  <c r="O658" i="6"/>
  <c r="O658" i="6" a="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c r="AC657" i="6" a="1"/>
  <c r="AB657" i="6" a="1"/>
  <c r="AB657" i="6" s="1"/>
  <c r="AA657" i="6"/>
  <c r="AA657" i="6" a="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c r="M657" i="6" a="1"/>
  <c r="L657" i="6" a="1"/>
  <c r="L657" i="6" s="1"/>
  <c r="K657" i="6"/>
  <c r="K657" i="6" a="1"/>
  <c r="AI656" i="6" a="1"/>
  <c r="AI656" i="6" s="1"/>
  <c r="AH656" i="6" a="1"/>
  <c r="AH656" i="6" s="1"/>
  <c r="AG656" i="6"/>
  <c r="AG656" i="6" a="1"/>
  <c r="AF656" i="6" a="1"/>
  <c r="AF656" i="6" s="1"/>
  <c r="AE656" i="6" a="1"/>
  <c r="AE656" i="6" s="1"/>
  <c r="AD656" i="6" a="1"/>
  <c r="AD656" i="6" s="1"/>
  <c r="AC656" i="6" a="1"/>
  <c r="AC656" i="6" s="1"/>
  <c r="AB656" i="6" a="1"/>
  <c r="AB656" i="6" s="1"/>
  <c r="AA656" i="6" a="1"/>
  <c r="AA656" i="6" s="1"/>
  <c r="Z656" i="6" a="1"/>
  <c r="Z656" i="6" s="1"/>
  <c r="Y656" i="6" a="1"/>
  <c r="Y656" i="6" s="1"/>
  <c r="X656" i="6" a="1"/>
  <c r="X656" i="6" s="1"/>
  <c r="W656" i="6"/>
  <c r="W656" i="6" a="1"/>
  <c r="V656" i="6" a="1"/>
  <c r="V656" i="6" s="1"/>
  <c r="U656" i="6" a="1"/>
  <c r="U656" i="6" s="1"/>
  <c r="T656" i="6" a="1"/>
  <c r="T656" i="6" s="1"/>
  <c r="S656" i="6" a="1"/>
  <c r="S656" i="6" s="1"/>
  <c r="R656" i="6" a="1"/>
  <c r="R656" i="6" s="1"/>
  <c r="Q656" i="6"/>
  <c r="Q656" i="6" a="1"/>
  <c r="P656" i="6" a="1"/>
  <c r="P656" i="6" s="1"/>
  <c r="O656" i="6" a="1"/>
  <c r="O656" i="6" s="1"/>
  <c r="N656" i="6" a="1"/>
  <c r="N656" i="6" s="1"/>
  <c r="M656" i="6" a="1"/>
  <c r="M656" i="6" s="1"/>
  <c r="L656" i="6" a="1"/>
  <c r="L656" i="6" s="1"/>
  <c r="K656" i="6" a="1"/>
  <c r="K656" i="6" s="1"/>
  <c r="AI655" i="6"/>
  <c r="AI655" i="6" a="1"/>
  <c r="AH655" i="6" a="1"/>
  <c r="AH655" i="6" s="1"/>
  <c r="AG655" i="6" a="1"/>
  <c r="AG655" i="6" s="1"/>
  <c r="AF655" i="6" a="1"/>
  <c r="AF655" i="6" s="1"/>
  <c r="AE655" i="6" a="1"/>
  <c r="AE655" i="6" s="1"/>
  <c r="AD655" i="6" a="1"/>
  <c r="AD655" i="6" s="1"/>
  <c r="AC655" i="6"/>
  <c r="AC655" i="6" a="1"/>
  <c r="AB655" i="6" a="1"/>
  <c r="AB655" i="6" s="1"/>
  <c r="AA655" i="6" a="1"/>
  <c r="AA655" i="6" s="1"/>
  <c r="Z655" i="6" a="1"/>
  <c r="Z655" i="6" s="1"/>
  <c r="Y655" i="6" a="1"/>
  <c r="Y655" i="6" s="1"/>
  <c r="X655" i="6" a="1"/>
  <c r="X655" i="6" s="1"/>
  <c r="W655" i="6" a="1"/>
  <c r="W655" i="6" s="1"/>
  <c r="V655" i="6" a="1"/>
  <c r="V655" i="6" s="1"/>
  <c r="U655" i="6" a="1"/>
  <c r="U655" i="6" s="1"/>
  <c r="T655" i="6" a="1"/>
  <c r="T655" i="6" s="1"/>
  <c r="S655" i="6"/>
  <c r="S655" i="6" a="1"/>
  <c r="R655" i="6" a="1"/>
  <c r="R655" i="6" s="1"/>
  <c r="Q655" i="6" a="1"/>
  <c r="Q655" i="6" s="1"/>
  <c r="P655" i="6" a="1"/>
  <c r="P655" i="6" s="1"/>
  <c r="O655" i="6" a="1"/>
  <c r="O655" i="6" s="1"/>
  <c r="N655" i="6" a="1"/>
  <c r="N655" i="6" s="1"/>
  <c r="M655" i="6"/>
  <c r="M655" i="6" a="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c r="Y654" i="6" a="1"/>
  <c r="X654" i="6" a="1"/>
  <c r="X654" i="6" s="1"/>
  <c r="W654" i="6"/>
  <c r="W654" i="6" a="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c r="AI653" i="6" a="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c r="U653" i="6" a="1"/>
  <c r="T653" i="6" a="1"/>
  <c r="T653" i="6" s="1"/>
  <c r="S653" i="6"/>
  <c r="S653" i="6" a="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c r="AE652" i="6" a="1"/>
  <c r="AD652" i="6" a="1"/>
  <c r="AD652" i="6" s="1"/>
  <c r="AC652" i="6" a="1"/>
  <c r="AC652" i="6" s="1"/>
  <c r="AB652" i="6" a="1"/>
  <c r="AB652" i="6" s="1"/>
  <c r="AA652" i="6" a="1"/>
  <c r="AA652" i="6" s="1"/>
  <c r="Z652" i="6" a="1"/>
  <c r="Z652" i="6" s="1"/>
  <c r="Y652" i="6"/>
  <c r="Y652" i="6" a="1"/>
  <c r="X652" i="6" a="1"/>
  <c r="X652" i="6" s="1"/>
  <c r="W652" i="6" a="1"/>
  <c r="W652" i="6" s="1"/>
  <c r="V652" i="6" a="1"/>
  <c r="V652" i="6" s="1"/>
  <c r="U652" i="6" a="1"/>
  <c r="U652" i="6" s="1"/>
  <c r="T652" i="6" a="1"/>
  <c r="T652" i="6" s="1"/>
  <c r="S652" i="6" a="1"/>
  <c r="S652" i="6" s="1"/>
  <c r="R652" i="6" a="1"/>
  <c r="R652" i="6" s="1"/>
  <c r="Q652" i="6" a="1"/>
  <c r="Q652" i="6" s="1"/>
  <c r="P652" i="6" a="1"/>
  <c r="P652" i="6" s="1"/>
  <c r="O652" i="6"/>
  <c r="O652" i="6" a="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c r="AA651" i="6" a="1"/>
  <c r="Z651" i="6" a="1"/>
  <c r="Z651" i="6" s="1"/>
  <c r="Y651" i="6" a="1"/>
  <c r="Y651" i="6" s="1"/>
  <c r="X651" i="6" a="1"/>
  <c r="X651" i="6" s="1"/>
  <c r="W651" i="6" a="1"/>
  <c r="W651" i="6" s="1"/>
  <c r="V651" i="6" a="1"/>
  <c r="V651" i="6" s="1"/>
  <c r="U651" i="6"/>
  <c r="U651" i="6" a="1"/>
  <c r="T651" i="6" a="1"/>
  <c r="T651" i="6" s="1"/>
  <c r="S651" i="6" a="1"/>
  <c r="S651" i="6" s="1"/>
  <c r="R651" i="6" a="1"/>
  <c r="R651" i="6" s="1"/>
  <c r="Q651" i="6" a="1"/>
  <c r="Q651" i="6" s="1"/>
  <c r="P651" i="6" a="1"/>
  <c r="P651" i="6" s="1"/>
  <c r="O651" i="6" a="1"/>
  <c r="O651" i="6" s="1"/>
  <c r="N651" i="6" a="1"/>
  <c r="N651" i="6" s="1"/>
  <c r="M651" i="6" a="1"/>
  <c r="M651" i="6" s="1"/>
  <c r="L651" i="6" a="1"/>
  <c r="L651" i="6" s="1"/>
  <c r="K651" i="6"/>
  <c r="K651" i="6" a="1"/>
  <c r="AI650" i="6" a="1"/>
  <c r="AI650" i="6" s="1"/>
  <c r="AH650" i="6" a="1"/>
  <c r="AH650" i="6" s="1"/>
  <c r="AG650" i="6"/>
  <c r="AG650" i="6" a="1"/>
  <c r="AF650" i="6" a="1"/>
  <c r="AF650" i="6" s="1"/>
  <c r="AE650" i="6"/>
  <c r="AE650" i="6" a="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c r="Q650" i="6" a="1"/>
  <c r="P650" i="6" a="1"/>
  <c r="P650" i="6" s="1"/>
  <c r="O650" i="6"/>
  <c r="O650" i="6" a="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c r="AC649" i="6" a="1"/>
  <c r="AB649" i="6" a="1"/>
  <c r="AB649" i="6" s="1"/>
  <c r="AA649" i="6" a="1"/>
  <c r="AA649" i="6" s="1"/>
  <c r="Z649" i="6" a="1"/>
  <c r="Z649" i="6" s="1"/>
  <c r="Y649" i="6" a="1"/>
  <c r="Y649" i="6" s="1"/>
  <c r="X649" i="6" a="1"/>
  <c r="X649" i="6" s="1"/>
  <c r="W649" i="6" a="1"/>
  <c r="W649" i="6" s="1"/>
  <c r="V649" i="6" a="1"/>
  <c r="V649" i="6" s="1"/>
  <c r="U649" i="6"/>
  <c r="U649" i="6" a="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c r="AG648" i="6" a="1"/>
  <c r="AF648" i="6" a="1"/>
  <c r="AF648" i="6" s="1"/>
  <c r="AE648" i="6" a="1"/>
  <c r="AE648" i="6" s="1"/>
  <c r="AD648" i="6" a="1"/>
  <c r="AD648" i="6" s="1"/>
  <c r="AC648" i="6" a="1"/>
  <c r="AC648" i="6" s="1"/>
  <c r="AB648" i="6" a="1"/>
  <c r="AB648" i="6" s="1"/>
  <c r="AA648" i="6" a="1"/>
  <c r="AA648" i="6" s="1"/>
  <c r="Z648" i="6" a="1"/>
  <c r="Z648" i="6" s="1"/>
  <c r="Y648" i="6"/>
  <c r="Y648" i="6" a="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c r="AC647" i="6" a="1"/>
  <c r="AB647" i="6" a="1"/>
  <c r="AB647" i="6" s="1"/>
  <c r="AA647" i="6" a="1"/>
  <c r="AA647" i="6" s="1"/>
  <c r="Z647" i="6" a="1"/>
  <c r="Z647" i="6" s="1"/>
  <c r="Y647" i="6" a="1"/>
  <c r="Y647" i="6" s="1"/>
  <c r="X647" i="6" a="1"/>
  <c r="X647" i="6" s="1"/>
  <c r="W647" i="6" a="1"/>
  <c r="W647" i="6" s="1"/>
  <c r="V647" i="6" a="1"/>
  <c r="V647" i="6" s="1"/>
  <c r="U647" i="6"/>
  <c r="U647" i="6" a="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c r="AG646" i="6" a="1"/>
  <c r="AF646" i="6" a="1"/>
  <c r="AF646" i="6" s="1"/>
  <c r="AE646" i="6" a="1"/>
  <c r="AE646" i="6" s="1"/>
  <c r="AD646" i="6" a="1"/>
  <c r="AD646" i="6" s="1"/>
  <c r="AC646" i="6" a="1"/>
  <c r="AC646" i="6" s="1"/>
  <c r="AB646" i="6" a="1"/>
  <c r="AB646" i="6" s="1"/>
  <c r="AA646" i="6" a="1"/>
  <c r="AA646" i="6" s="1"/>
  <c r="Z646" i="6" a="1"/>
  <c r="Z646" i="6" s="1"/>
  <c r="Y646" i="6"/>
  <c r="Y646" i="6" a="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c r="AC645" i="6" a="1"/>
  <c r="AB645" i="6" a="1"/>
  <c r="AB645" i="6" s="1"/>
  <c r="AA645" i="6" a="1"/>
  <c r="AA645" i="6" s="1"/>
  <c r="Z645" i="6" a="1"/>
  <c r="Z645" i="6" s="1"/>
  <c r="Y645" i="6" a="1"/>
  <c r="Y645" i="6" s="1"/>
  <c r="X645" i="6" a="1"/>
  <c r="X645" i="6" s="1"/>
  <c r="W645" i="6" a="1"/>
  <c r="W645" i="6" s="1"/>
  <c r="V645" i="6" a="1"/>
  <c r="V645" i="6" s="1"/>
  <c r="U645" i="6"/>
  <c r="U645" i="6" a="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c r="AG644" i="6" a="1"/>
  <c r="AF644" i="6" a="1"/>
  <c r="AF644" i="6" s="1"/>
  <c r="AE644" i="6" a="1"/>
  <c r="AE644" i="6" s="1"/>
  <c r="AD644" i="6" a="1"/>
  <c r="AD644" i="6" s="1"/>
  <c r="AC644" i="6" a="1"/>
  <c r="AC644" i="6" s="1"/>
  <c r="AB644" i="6" a="1"/>
  <c r="AB644" i="6" s="1"/>
  <c r="AA644" i="6" a="1"/>
  <c r="AA644" i="6" s="1"/>
  <c r="Z644" i="6" a="1"/>
  <c r="Z644" i="6" s="1"/>
  <c r="Y644" i="6"/>
  <c r="Y644" i="6" a="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c r="AC643" i="6" a="1"/>
  <c r="AB643" i="6" a="1"/>
  <c r="AB643" i="6" s="1"/>
  <c r="AA643" i="6" a="1"/>
  <c r="AA643" i="6" s="1"/>
  <c r="Z643" i="6" a="1"/>
  <c r="Z643" i="6" s="1"/>
  <c r="Y643" i="6" a="1"/>
  <c r="Y643" i="6" s="1"/>
  <c r="X643" i="6" a="1"/>
  <c r="X643" i="6" s="1"/>
  <c r="W643" i="6" a="1"/>
  <c r="W643" i="6" s="1"/>
  <c r="V643" i="6" a="1"/>
  <c r="V643" i="6" s="1"/>
  <c r="U643" i="6"/>
  <c r="U643" i="6" a="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c r="AG642" i="6" a="1"/>
  <c r="AF642" i="6" a="1"/>
  <c r="AF642" i="6" s="1"/>
  <c r="AE642" i="6" a="1"/>
  <c r="AE642" i="6" s="1"/>
  <c r="AD642" i="6" a="1"/>
  <c r="AD642" i="6" s="1"/>
  <c r="AC642" i="6" a="1"/>
  <c r="AC642" i="6" s="1"/>
  <c r="AB642" i="6" a="1"/>
  <c r="AB642" i="6" s="1"/>
  <c r="AA642" i="6" a="1"/>
  <c r="AA642" i="6" s="1"/>
  <c r="Z642" i="6" a="1"/>
  <c r="Z642" i="6" s="1"/>
  <c r="Y642" i="6"/>
  <c r="Y642" i="6" a="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c r="AC641" i="6" a="1"/>
  <c r="AB641" i="6" a="1"/>
  <c r="AB641" i="6" s="1"/>
  <c r="AA641" i="6" a="1"/>
  <c r="AA641" i="6" s="1"/>
  <c r="Z641" i="6" a="1"/>
  <c r="Z641" i="6" s="1"/>
  <c r="Y641" i="6" a="1"/>
  <c r="Y641" i="6" s="1"/>
  <c r="X641" i="6" a="1"/>
  <c r="X641" i="6" s="1"/>
  <c r="W641" i="6" a="1"/>
  <c r="W641" i="6" s="1"/>
  <c r="V641" i="6" a="1"/>
  <c r="V641" i="6" s="1"/>
  <c r="U641" i="6"/>
  <c r="U641" i="6" a="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c r="AG640" i="6" a="1"/>
  <c r="AF640" i="6" a="1"/>
  <c r="AF640" i="6" s="1"/>
  <c r="AE640" i="6" a="1"/>
  <c r="AE640" i="6" s="1"/>
  <c r="AD640" i="6" a="1"/>
  <c r="AD640" i="6" s="1"/>
  <c r="AC640" i="6" a="1"/>
  <c r="AC640" i="6" s="1"/>
  <c r="AB640" i="6" a="1"/>
  <c r="AB640" i="6" s="1"/>
  <c r="AA640" i="6" a="1"/>
  <c r="AA640" i="6" s="1"/>
  <c r="Z640" i="6" a="1"/>
  <c r="Z640" i="6" s="1"/>
  <c r="Y640" i="6"/>
  <c r="Y640" i="6" a="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c r="L598" i="6" a="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c r="AG551" i="6" a="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c r="Q551" i="6" a="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c r="AC550" i="6" a="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c r="M550" i="6" a="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c r="Y549" i="6" a="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c r="U548" i="6" a="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c r="AG547" i="6" a="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c r="Q547" i="6" a="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c r="AC546" i="6" a="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c r="M546" i="6" a="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c r="Y545" i="6" a="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c r="U544" i="6" a="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c r="AG543" i="6" a="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c r="Q543" i="6" a="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c r="V451" i="6" a="1"/>
  <c r="U451" i="6" a="1"/>
  <c r="U451" i="6" s="1"/>
  <c r="T451" i="6" a="1"/>
  <c r="T451" i="6" s="1"/>
  <c r="S451" i="6" a="1"/>
  <c r="S451" i="6" s="1"/>
  <c r="R451" i="6" a="1"/>
  <c r="R451" i="6" s="1"/>
  <c r="Q451" i="6" a="1"/>
  <c r="Q451" i="6" s="1"/>
  <c r="P451" i="6" a="1"/>
  <c r="P451" i="6" s="1"/>
  <c r="O451" i="6" a="1"/>
  <c r="O451" i="6" s="1"/>
  <c r="N451" i="6"/>
  <c r="N451" i="6" a="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c r="AB450" i="6" a="1"/>
  <c r="AA450" i="6" a="1"/>
  <c r="AA450" i="6" s="1"/>
  <c r="Z450" i="6" a="1"/>
  <c r="Z450" i="6" s="1"/>
  <c r="Y450" i="6" a="1"/>
  <c r="Y450" i="6" s="1"/>
  <c r="X450" i="6" a="1"/>
  <c r="X450" i="6" s="1"/>
  <c r="W450" i="6" a="1"/>
  <c r="W450" i="6" s="1"/>
  <c r="V450" i="6" a="1"/>
  <c r="V450" i="6" s="1"/>
  <c r="U450" i="6" a="1"/>
  <c r="U450" i="6" s="1"/>
  <c r="T450" i="6"/>
  <c r="T450" i="6" a="1"/>
  <c r="S450" i="6" a="1"/>
  <c r="S450" i="6" s="1"/>
  <c r="R450" i="6"/>
  <c r="R450" i="6" a="1"/>
  <c r="Q450" i="6" a="1"/>
  <c r="Q450" i="6" s="1"/>
  <c r="P450" i="6" a="1"/>
  <c r="P450" i="6" s="1"/>
  <c r="O450" i="6" a="1"/>
  <c r="O450" i="6" s="1"/>
  <c r="N450" i="6" a="1"/>
  <c r="N450" i="6" s="1"/>
  <c r="M450" i="6" a="1"/>
  <c r="M450" i="6" s="1"/>
  <c r="L450" i="6"/>
  <c r="L450" i="6" a="1"/>
  <c r="K450" i="6" a="1"/>
  <c r="K450" i="6" s="1"/>
  <c r="AI449" i="6" a="1"/>
  <c r="AI449" i="6" s="1"/>
  <c r="AH449" i="6"/>
  <c r="AH449" i="6" a="1"/>
  <c r="AG449" i="6" a="1"/>
  <c r="AG449" i="6" s="1"/>
  <c r="AF449" i="6" a="1"/>
  <c r="AF449" i="6" s="1"/>
  <c r="AE449" i="6" a="1"/>
  <c r="AE449" i="6" s="1"/>
  <c r="AD449" i="6" a="1"/>
  <c r="AD449" i="6" s="1"/>
  <c r="AC449" i="6" a="1"/>
  <c r="AC449" i="6" s="1"/>
  <c r="AB449" i="6" a="1"/>
  <c r="AB449" i="6" s="1"/>
  <c r="AA449" i="6" a="1"/>
  <c r="AA449" i="6" s="1"/>
  <c r="Z449" i="6" a="1"/>
  <c r="Z449" i="6" s="1"/>
  <c r="Y449" i="6"/>
  <c r="Y449" i="6" a="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c r="AE448" i="6" a="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c r="O448" i="6" a="1"/>
  <c r="N448" i="6" a="1"/>
  <c r="N448" i="6" s="1"/>
  <c r="M448" i="6" a="1"/>
  <c r="M448" i="6" s="1"/>
  <c r="L448" i="6" a="1"/>
  <c r="L448" i="6" s="1"/>
  <c r="K448" i="6" a="1"/>
  <c r="K448" i="6" s="1"/>
  <c r="AI447" i="6" a="1"/>
  <c r="AI447" i="6" s="1"/>
  <c r="AH447" i="6" a="1"/>
  <c r="AH447" i="6" s="1"/>
  <c r="AG447" i="6"/>
  <c r="AG447" i="6" a="1"/>
  <c r="AF447" i="6" a="1"/>
  <c r="AF447" i="6" s="1"/>
  <c r="AE447" i="6"/>
  <c r="AE447" i="6" a="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c r="Q447" i="6" a="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c r="W446" i="6" a="1"/>
  <c r="V446" i="6" a="1"/>
  <c r="V446" i="6" s="1"/>
  <c r="U446" i="6" a="1"/>
  <c r="U446" i="6" s="1"/>
  <c r="T446" i="6" a="1"/>
  <c r="T446" i="6" s="1"/>
  <c r="S446" i="6" a="1"/>
  <c r="S446" i="6" s="1"/>
  <c r="R446" i="6" a="1"/>
  <c r="R446" i="6" s="1"/>
  <c r="Q446" i="6"/>
  <c r="Q446" i="6" a="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c r="AE445" i="6" a="1"/>
  <c r="AD445" i="6" a="1"/>
  <c r="AD445" i="6" s="1"/>
  <c r="AC445" i="6" a="1"/>
  <c r="AC445" i="6" s="1"/>
  <c r="AB445" i="6" a="1"/>
  <c r="AB445" i="6" s="1"/>
  <c r="AA445" i="6" a="1"/>
  <c r="AA445" i="6" s="1"/>
  <c r="Z445" i="6" a="1"/>
  <c r="Z445" i="6" s="1"/>
  <c r="Y445" i="6"/>
  <c r="Y445" i="6" a="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c r="AI444" i="6" a="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c r="U444" i="6" a="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c r="AE443" i="6" a="1"/>
  <c r="AD443" i="6" a="1"/>
  <c r="AD443" i="6" s="1"/>
  <c r="AC443" i="6" a="1"/>
  <c r="AC443" i="6" s="1"/>
  <c r="AB443" i="6" a="1"/>
  <c r="AB443" i="6" s="1"/>
  <c r="AA443" i="6" a="1"/>
  <c r="AA443" i="6" s="1"/>
  <c r="Z443" i="6" a="1"/>
  <c r="Z443" i="6" s="1"/>
  <c r="Y443" i="6"/>
  <c r="Y443" i="6" a="1"/>
  <c r="X443" i="6" a="1"/>
  <c r="X443" i="6" s="1"/>
  <c r="W443" i="6" a="1"/>
  <c r="W443" i="6" s="1"/>
  <c r="V443" i="6" a="1"/>
  <c r="V443" i="6" s="1"/>
  <c r="U443" i="6" a="1"/>
  <c r="U443" i="6" s="1"/>
  <c r="T443" i="6" a="1"/>
  <c r="T443" i="6" s="1"/>
  <c r="S443" i="6" a="1"/>
  <c r="S443" i="6" s="1"/>
  <c r="R443" i="6" a="1"/>
  <c r="R443" i="6" s="1"/>
  <c r="Q443" i="6" a="1"/>
  <c r="Q443" i="6" s="1"/>
  <c r="P443" i="6" a="1"/>
  <c r="P443" i="6" s="1"/>
  <c r="O443" i="6"/>
  <c r="O443" i="6" a="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c r="AA442" i="6" a="1"/>
  <c r="Z442" i="6" a="1"/>
  <c r="Z442" i="6" s="1"/>
  <c r="Y442" i="6" a="1"/>
  <c r="Y442" i="6" s="1"/>
  <c r="X442" i="6" a="1"/>
  <c r="X442" i="6" s="1"/>
  <c r="W442" i="6" a="1"/>
  <c r="W442" i="6" s="1"/>
  <c r="V442" i="6" a="1"/>
  <c r="V442" i="6" s="1"/>
  <c r="U442" i="6"/>
  <c r="U442" i="6" a="1"/>
  <c r="T442" i="6" a="1"/>
  <c r="T442" i="6" s="1"/>
  <c r="S442" i="6" a="1"/>
  <c r="S442" i="6" s="1"/>
  <c r="R442" i="6" a="1"/>
  <c r="R442" i="6" s="1"/>
  <c r="Q442" i="6" a="1"/>
  <c r="Q442" i="6" s="1"/>
  <c r="P442" i="6" a="1"/>
  <c r="P442" i="6" s="1"/>
  <c r="O442" i="6" a="1"/>
  <c r="O442" i="6" s="1"/>
  <c r="N442" i="6" a="1"/>
  <c r="N442" i="6" s="1"/>
  <c r="M442" i="6" a="1"/>
  <c r="M442" i="6" s="1"/>
  <c r="L442" i="6" a="1"/>
  <c r="L442" i="6" s="1"/>
  <c r="K442" i="6"/>
  <c r="K442" i="6" a="1"/>
  <c r="AI441" i="6" a="1"/>
  <c r="AI441" i="6" s="1"/>
  <c r="AH441" i="6" a="1"/>
  <c r="AH441" i="6" s="1"/>
  <c r="AG441" i="6"/>
  <c r="AG441" i="6" a="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c r="Q441" i="6" a="1"/>
  <c r="P441" i="6" a="1"/>
  <c r="P441" i="6" s="1"/>
  <c r="O441" i="6"/>
  <c r="O441" i="6" a="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c r="AC440" i="6" a="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c r="M440" i="6" a="1"/>
  <c r="L440" i="6" a="1"/>
  <c r="L440" i="6" s="1"/>
  <c r="K440" i="6"/>
  <c r="K440" i="6" a="1"/>
  <c r="AI439" i="6" a="1"/>
  <c r="AI439" i="6" s="1"/>
  <c r="AH439" i="6" a="1"/>
  <c r="AH439" i="6" s="1"/>
  <c r="AG439" i="6"/>
  <c r="AG439" i="6" a="1"/>
  <c r="AF439" i="6" a="1"/>
  <c r="AF439" i="6" s="1"/>
  <c r="AE439" i="6" a="1"/>
  <c r="AE439" i="6" s="1"/>
  <c r="AD439" i="6" a="1"/>
  <c r="AD439" i="6" s="1"/>
  <c r="AC439" i="6" a="1"/>
  <c r="AC439" i="6" s="1"/>
  <c r="AB439" i="6" a="1"/>
  <c r="AB439" i="6" s="1"/>
  <c r="AA439" i="6" a="1"/>
  <c r="AA439" i="6" s="1"/>
  <c r="Z439" i="6" a="1"/>
  <c r="Z439" i="6" s="1"/>
  <c r="Y439" i="6" a="1"/>
  <c r="Y439" i="6" s="1"/>
  <c r="X439" i="6" a="1"/>
  <c r="X439" i="6" s="1"/>
  <c r="W439" i="6"/>
  <c r="W439" i="6" a="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c r="AI438" i="6" a="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c r="S438" i="6" a="1"/>
  <c r="R438" i="6" a="1"/>
  <c r="R438" i="6" s="1"/>
  <c r="Q438" i="6" a="1"/>
  <c r="Q438" i="6" s="1"/>
  <c r="P438" i="6" a="1"/>
  <c r="P438" i="6" s="1"/>
  <c r="O438" i="6" a="1"/>
  <c r="O438" i="6" s="1"/>
  <c r="N438" i="6" a="1"/>
  <c r="N438" i="6" s="1"/>
  <c r="M438" i="6"/>
  <c r="M438" i="6" a="1"/>
  <c r="L438" i="6" a="1"/>
  <c r="L438" i="6" s="1"/>
  <c r="K438" i="6" a="1"/>
  <c r="K438" i="6" s="1"/>
  <c r="AI437" i="6" a="1"/>
  <c r="AI437" i="6" s="1"/>
  <c r="AH437" i="6" a="1"/>
  <c r="AH437" i="6" s="1"/>
  <c r="AG437" i="6" a="1"/>
  <c r="AG437" i="6" s="1"/>
  <c r="AF437" i="6" a="1"/>
  <c r="AF437" i="6" s="1"/>
  <c r="AE437" i="6"/>
  <c r="AE437" i="6" a="1"/>
  <c r="AD437" i="6" a="1"/>
  <c r="AD437" i="6" s="1"/>
  <c r="AC437" i="6" a="1"/>
  <c r="AC437" i="6" s="1"/>
  <c r="AB437" i="6" a="1"/>
  <c r="AB437" i="6" s="1"/>
  <c r="AA437" i="6" a="1"/>
  <c r="AA437" i="6" s="1"/>
  <c r="Z437" i="6" a="1"/>
  <c r="Z437" i="6" s="1"/>
  <c r="Y437" i="6"/>
  <c r="Y437" i="6" a="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c r="AI436" i="6" a="1"/>
  <c r="AH436" i="6" a="1"/>
  <c r="AH436" i="6" s="1"/>
  <c r="AG436" i="6" a="1"/>
  <c r="AG436" i="6" s="1"/>
  <c r="AF436" i="6" a="1"/>
  <c r="AF436" i="6" s="1"/>
  <c r="AE436" i="6" a="1"/>
  <c r="AE436" i="6" s="1"/>
  <c r="AD436" i="6" a="1"/>
  <c r="AD436" i="6" s="1"/>
  <c r="AC436" i="6" a="1"/>
  <c r="AC436" i="6" s="1"/>
  <c r="AB436" i="6" a="1"/>
  <c r="AB436" i="6" s="1"/>
  <c r="AA436" i="6"/>
  <c r="AA436" i="6" a="1"/>
  <c r="Z436" i="6" a="1"/>
  <c r="Z436" i="6" s="1"/>
  <c r="Y436" i="6" a="1"/>
  <c r="Y436" i="6" s="1"/>
  <c r="X436" i="6" a="1"/>
  <c r="X436" i="6" s="1"/>
  <c r="W436" i="6" a="1"/>
  <c r="W436" i="6" s="1"/>
  <c r="V436" i="6" a="1"/>
  <c r="V436" i="6" s="1"/>
  <c r="U436" i="6"/>
  <c r="U436" i="6" a="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c r="AE435" i="6" a="1"/>
  <c r="AD435" i="6" a="1"/>
  <c r="AD435" i="6" s="1"/>
  <c r="AC435" i="6" a="1"/>
  <c r="AC435" i="6" s="1"/>
  <c r="AB435" i="6" a="1"/>
  <c r="AB435" i="6" s="1"/>
  <c r="AA435" i="6" a="1"/>
  <c r="AA435" i="6" s="1"/>
  <c r="Z435" i="6" a="1"/>
  <c r="Z435" i="6" s="1"/>
  <c r="Y435" i="6"/>
  <c r="Y435" i="6" a="1"/>
  <c r="X435" i="6" a="1"/>
  <c r="X435" i="6" s="1"/>
  <c r="W435" i="6" a="1"/>
  <c r="W435" i="6" s="1"/>
  <c r="V435" i="6" a="1"/>
  <c r="V435" i="6" s="1"/>
  <c r="U435" i="6" a="1"/>
  <c r="U435" i="6" s="1"/>
  <c r="T435" i="6" a="1"/>
  <c r="T435" i="6" s="1"/>
  <c r="S435" i="6" a="1"/>
  <c r="S435" i="6" s="1"/>
  <c r="R435" i="6" a="1"/>
  <c r="R435" i="6" s="1"/>
  <c r="Q435" i="6" a="1"/>
  <c r="Q435" i="6" s="1"/>
  <c r="P435" i="6" a="1"/>
  <c r="P435" i="6" s="1"/>
  <c r="O435" i="6"/>
  <c r="O435" i="6" a="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c r="AA434" i="6" a="1"/>
  <c r="Z434" i="6" a="1"/>
  <c r="Z434" i="6" s="1"/>
  <c r="Y434" i="6" a="1"/>
  <c r="Y434" i="6" s="1"/>
  <c r="X434" i="6" a="1"/>
  <c r="X434" i="6" s="1"/>
  <c r="W434" i="6" a="1"/>
  <c r="W434" i="6" s="1"/>
  <c r="V434" i="6" a="1"/>
  <c r="V434" i="6" s="1"/>
  <c r="U434" i="6"/>
  <c r="U434" i="6" a="1"/>
  <c r="T434" i="6" a="1"/>
  <c r="T434" i="6" s="1"/>
  <c r="S434" i="6" a="1"/>
  <c r="S434" i="6" s="1"/>
  <c r="R434" i="6" a="1"/>
  <c r="R434" i="6" s="1"/>
  <c r="Q434" i="6" a="1"/>
  <c r="Q434" i="6" s="1"/>
  <c r="P434" i="6" a="1"/>
  <c r="P434" i="6" s="1"/>
  <c r="O434" i="6" a="1"/>
  <c r="O434" i="6" s="1"/>
  <c r="N434" i="6" a="1"/>
  <c r="N434" i="6" s="1"/>
  <c r="M434" i="6" a="1"/>
  <c r="M434" i="6" s="1"/>
  <c r="L434" i="6" a="1"/>
  <c r="L434" i="6" s="1"/>
  <c r="K434" i="6"/>
  <c r="K434" i="6" a="1"/>
  <c r="AI433" i="6" a="1"/>
  <c r="AI433" i="6" s="1"/>
  <c r="AH433" i="6" a="1"/>
  <c r="AH433" i="6" s="1"/>
  <c r="AG433" i="6"/>
  <c r="AG433" i="6" a="1"/>
  <c r="AF433" i="6" a="1"/>
  <c r="AF433" i="6" s="1"/>
  <c r="AE433" i="6"/>
  <c r="AE433" i="6" a="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c r="Q433" i="6" a="1"/>
  <c r="P433" i="6" a="1"/>
  <c r="P433" i="6" s="1"/>
  <c r="O433" i="6"/>
  <c r="O433" i="6" a="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c r="AC432" i="6" a="1"/>
  <c r="AB432" i="6" a="1"/>
  <c r="AB432" i="6" s="1"/>
  <c r="AA432" i="6"/>
  <c r="AA432" i="6" a="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c r="M432" i="6" a="1"/>
  <c r="L432" i="6" a="1"/>
  <c r="L432" i="6" s="1"/>
  <c r="K432" i="6"/>
  <c r="K432" i="6" a="1"/>
  <c r="AI431" i="6" a="1"/>
  <c r="AI431" i="6" s="1"/>
  <c r="AH431" i="6" a="1"/>
  <c r="AH431" i="6" s="1"/>
  <c r="AG431" i="6"/>
  <c r="AG431" i="6" a="1"/>
  <c r="AF431" i="6" a="1"/>
  <c r="AF431" i="6" s="1"/>
  <c r="AE431" i="6" a="1"/>
  <c r="AE431" i="6" s="1"/>
  <c r="AD431" i="6" a="1"/>
  <c r="AD431" i="6" s="1"/>
  <c r="AC431" i="6" a="1"/>
  <c r="AC431" i="6" s="1"/>
  <c r="AB431" i="6" a="1"/>
  <c r="AB431" i="6" s="1"/>
  <c r="AA431" i="6" a="1"/>
  <c r="AA431" i="6" s="1"/>
  <c r="Z431" i="6" a="1"/>
  <c r="Z431" i="6" s="1"/>
  <c r="Y431" i="6" a="1"/>
  <c r="Y431" i="6" s="1"/>
  <c r="X431" i="6" a="1"/>
  <c r="X431" i="6" s="1"/>
  <c r="W431" i="6"/>
  <c r="W431" i="6" a="1"/>
  <c r="V431" i="6" a="1"/>
  <c r="V431" i="6" s="1"/>
  <c r="U431" i="6" a="1"/>
  <c r="U431" i="6" s="1"/>
  <c r="T431" i="6" a="1"/>
  <c r="T431" i="6" s="1"/>
  <c r="S431" i="6" a="1"/>
  <c r="S431" i="6" s="1"/>
  <c r="R431" i="6" a="1"/>
  <c r="R431" i="6" s="1"/>
  <c r="Q431" i="6"/>
  <c r="Q431" i="6" a="1"/>
  <c r="P431" i="6" a="1"/>
  <c r="P431" i="6" s="1"/>
  <c r="O431" i="6" a="1"/>
  <c r="O431" i="6" s="1"/>
  <c r="N431" i="6" a="1"/>
  <c r="N431" i="6" s="1"/>
  <c r="M431" i="6" a="1"/>
  <c r="M431" i="6" s="1"/>
  <c r="L431" i="6" a="1"/>
  <c r="L431" i="6" s="1"/>
  <c r="K431" i="6" a="1"/>
  <c r="K431" i="6" s="1"/>
  <c r="AI430" i="6"/>
  <c r="AI430" i="6" a="1"/>
  <c r="AH430" i="6" a="1"/>
  <c r="AH430" i="6" s="1"/>
  <c r="AG430" i="6" a="1"/>
  <c r="AG430" i="6" s="1"/>
  <c r="AF430" i="6" a="1"/>
  <c r="AF430" i="6" s="1"/>
  <c r="AE430" i="6" a="1"/>
  <c r="AE430" i="6" s="1"/>
  <c r="AD430" i="6" a="1"/>
  <c r="AD430" i="6" s="1"/>
  <c r="AC430" i="6"/>
  <c r="AC430" i="6" a="1"/>
  <c r="AB430" i="6" a="1"/>
  <c r="AB430" i="6" s="1"/>
  <c r="AA430" i="6" a="1"/>
  <c r="AA430" i="6" s="1"/>
  <c r="Z430" i="6" a="1"/>
  <c r="Z430" i="6" s="1"/>
  <c r="Y430" i="6" a="1"/>
  <c r="Y430" i="6" s="1"/>
  <c r="X430" i="6" a="1"/>
  <c r="X430" i="6" s="1"/>
  <c r="W430" i="6" a="1"/>
  <c r="W430" i="6" s="1"/>
  <c r="V430" i="6" a="1"/>
  <c r="V430" i="6" s="1"/>
  <c r="U430" i="6" a="1"/>
  <c r="U430" i="6" s="1"/>
  <c r="T430" i="6" a="1"/>
  <c r="T430" i="6" s="1"/>
  <c r="S430" i="6"/>
  <c r="S430" i="6" a="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c r="Y429" i="6" a="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c r="U428" i="6" a="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c r="AE427" i="6" a="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c r="O427" i="6" a="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c r="AA426" i="6" a="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c r="K426" i="6" a="1"/>
  <c r="AI425" i="6" a="1"/>
  <c r="AI425" i="6" s="1"/>
  <c r="AH425" i="6" a="1"/>
  <c r="AH425" i="6" s="1"/>
  <c r="AG425" i="6"/>
  <c r="AG425" i="6" a="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c r="Q425" i="6" a="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c r="AC424" i="6" a="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c r="M424" i="6" a="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c r="W423" i="6" a="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c r="AI422" i="6" a="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c r="S422" i="6" a="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c r="AC421" i="6" a="1"/>
  <c r="AB421" i="6" a="1"/>
  <c r="AB421" i="6" s="1"/>
  <c r="AA421" i="6" a="1"/>
  <c r="AA421" i="6" s="1"/>
  <c r="Z421" i="6" a="1"/>
  <c r="Z421" i="6" s="1"/>
  <c r="Y421" i="6" a="1"/>
  <c r="Y421" i="6" s="1"/>
  <c r="X421" i="6" a="1"/>
  <c r="X421" i="6" s="1"/>
  <c r="W421" i="6"/>
  <c r="W421" i="6" a="1"/>
  <c r="V421" i="6" a="1"/>
  <c r="V421" i="6" s="1"/>
  <c r="U421" i="6" a="1"/>
  <c r="U421" i="6" s="1"/>
  <c r="T421" i="6" a="1"/>
  <c r="T421" i="6" s="1"/>
  <c r="S421" i="6" a="1"/>
  <c r="S421" i="6" s="1"/>
  <c r="R421" i="6" a="1"/>
  <c r="R421" i="6" s="1"/>
  <c r="Q421" i="6"/>
  <c r="Q421" i="6" a="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c r="Y420" i="6" a="1"/>
  <c r="X420" i="6" a="1"/>
  <c r="X420" i="6" s="1"/>
  <c r="W420" i="6" a="1"/>
  <c r="W420" i="6" s="1"/>
  <c r="V420" i="6" a="1"/>
  <c r="V420" i="6" s="1"/>
  <c r="U420" i="6" a="1"/>
  <c r="U420" i="6" s="1"/>
  <c r="T420" i="6" a="1"/>
  <c r="T420" i="6" s="1"/>
  <c r="S420" i="6"/>
  <c r="S420" i="6" a="1"/>
  <c r="R420" i="6" a="1"/>
  <c r="R420" i="6" s="1"/>
  <c r="Q420" i="6" a="1"/>
  <c r="Q420" i="6" s="1"/>
  <c r="P420" i="6" a="1"/>
  <c r="P420" i="6" s="1"/>
  <c r="O420" i="6" a="1"/>
  <c r="O420" i="6" s="1"/>
  <c r="N420" i="6" a="1"/>
  <c r="N420" i="6" s="1"/>
  <c r="M420" i="6"/>
  <c r="M420" i="6" a="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c r="U419" i="6" a="1"/>
  <c r="T419" i="6" a="1"/>
  <c r="T419" i="6" s="1"/>
  <c r="S419" i="6" a="1"/>
  <c r="S419" i="6" s="1"/>
  <c r="R419" i="6" a="1"/>
  <c r="R419" i="6" s="1"/>
  <c r="Q419" i="6" a="1"/>
  <c r="Q419" i="6" s="1"/>
  <c r="P419" i="6" a="1"/>
  <c r="P419" i="6" s="1"/>
  <c r="O419" i="6"/>
  <c r="O419" i="6" a="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c r="Q418" i="6" a="1"/>
  <c r="P418" i="6" a="1"/>
  <c r="P418" i="6" s="1"/>
  <c r="O418" i="6" a="1"/>
  <c r="O418" i="6" s="1"/>
  <c r="N418" i="6" a="1"/>
  <c r="N418" i="6" s="1"/>
  <c r="M418" i="6" a="1"/>
  <c r="M418" i="6" s="1"/>
  <c r="L418" i="6" a="1"/>
  <c r="L418" i="6" s="1"/>
  <c r="K418" i="6"/>
  <c r="K418" i="6" a="1"/>
  <c r="AI417" i="6" a="1"/>
  <c r="AI417" i="6" s="1"/>
  <c r="AH417" i="6" a="1"/>
  <c r="AH417" i="6" s="1"/>
  <c r="AG417" i="6"/>
  <c r="AG417" i="6" a="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c r="M417" i="6" a="1"/>
  <c r="L417" i="6" a="1"/>
  <c r="L417" i="6" s="1"/>
  <c r="K417" i="6" a="1"/>
  <c r="K417" i="6" s="1"/>
  <c r="AI416" i="6"/>
  <c r="AI416" i="6" a="1"/>
  <c r="AH416" i="6" a="1"/>
  <c r="AH416" i="6" s="1"/>
  <c r="AG416" i="6" a="1"/>
  <c r="AG416" i="6" s="1"/>
  <c r="AF416" i="6" a="1"/>
  <c r="AF416" i="6" s="1"/>
  <c r="AE416" i="6" a="1"/>
  <c r="AE416" i="6" s="1"/>
  <c r="AD416" i="6" a="1"/>
  <c r="AD416" i="6" s="1"/>
  <c r="AC416" i="6"/>
  <c r="AC416" i="6" a="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c r="AE415" i="6" a="1"/>
  <c r="AD415" i="6" a="1"/>
  <c r="AD415" i="6" s="1"/>
  <c r="AC415" i="6" a="1"/>
  <c r="AC415" i="6" s="1"/>
  <c r="AB415" i="6" a="1"/>
  <c r="AB415" i="6" s="1"/>
  <c r="AA415" i="6" a="1"/>
  <c r="AA415" i="6" s="1"/>
  <c r="Z415" i="6" a="1"/>
  <c r="Z415" i="6" s="1"/>
  <c r="Y415" i="6"/>
  <c r="Y415" i="6" a="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c r="AG414" i="6" a="1"/>
  <c r="AF414" i="6" a="1"/>
  <c r="AF414" i="6" s="1"/>
  <c r="AE414" i="6" a="1"/>
  <c r="AE414" i="6" s="1"/>
  <c r="AD414" i="6" a="1"/>
  <c r="AD414" i="6" s="1"/>
  <c r="AC414" i="6" a="1"/>
  <c r="AC414" i="6" s="1"/>
  <c r="AB414" i="6" a="1"/>
  <c r="AB414" i="6" s="1"/>
  <c r="AA414" i="6"/>
  <c r="AA414" i="6" a="1"/>
  <c r="Z414" i="6" a="1"/>
  <c r="Z414" i="6" s="1"/>
  <c r="Y414" i="6" a="1"/>
  <c r="Y414" i="6" s="1"/>
  <c r="X414" i="6" a="1"/>
  <c r="X414" i="6" s="1"/>
  <c r="W414" i="6" a="1"/>
  <c r="W414" i="6" s="1"/>
  <c r="V414" i="6" a="1"/>
  <c r="V414" i="6" s="1"/>
  <c r="U414" i="6"/>
  <c r="U414" i="6" a="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c r="AC413" i="6" a="1"/>
  <c r="AB413" i="6" a="1"/>
  <c r="AB413" i="6" s="1"/>
  <c r="AA413" i="6" a="1"/>
  <c r="AA413" i="6" s="1"/>
  <c r="Z413" i="6" a="1"/>
  <c r="Z413" i="6" s="1"/>
  <c r="Y413" i="6" a="1"/>
  <c r="Y413" i="6" s="1"/>
  <c r="X413" i="6" a="1"/>
  <c r="X413" i="6" s="1"/>
  <c r="W413" i="6"/>
  <c r="W413" i="6" a="1"/>
  <c r="V413" i="6" a="1"/>
  <c r="V413" i="6" s="1"/>
  <c r="U413" i="6" a="1"/>
  <c r="U413" i="6" s="1"/>
  <c r="T413" i="6" a="1"/>
  <c r="T413" i="6" s="1"/>
  <c r="S413" i="6" a="1"/>
  <c r="S413" i="6" s="1"/>
  <c r="R413" i="6" a="1"/>
  <c r="R413" i="6" s="1"/>
  <c r="Q413" i="6"/>
  <c r="Q413" i="6" a="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c r="Y412" i="6" a="1"/>
  <c r="X412" i="6" a="1"/>
  <c r="X412" i="6" s="1"/>
  <c r="W412" i="6" a="1"/>
  <c r="W412" i="6" s="1"/>
  <c r="V412" i="6" a="1"/>
  <c r="V412" i="6" s="1"/>
  <c r="U412" i="6" a="1"/>
  <c r="U412" i="6" s="1"/>
  <c r="T412" i="6" a="1"/>
  <c r="T412" i="6" s="1"/>
  <c r="S412" i="6"/>
  <c r="S412" i="6" a="1"/>
  <c r="R412" i="6" a="1"/>
  <c r="R412" i="6" s="1"/>
  <c r="Q412" i="6" a="1"/>
  <c r="Q412" i="6" s="1"/>
  <c r="P412" i="6" a="1"/>
  <c r="P412" i="6" s="1"/>
  <c r="O412" i="6" a="1"/>
  <c r="O412" i="6" s="1"/>
  <c r="N412" i="6" a="1"/>
  <c r="N412" i="6" s="1"/>
  <c r="M412" i="6"/>
  <c r="M412" i="6" a="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c r="U411" i="6" a="1"/>
  <c r="T411" i="6" a="1"/>
  <c r="T411" i="6" s="1"/>
  <c r="S411" i="6" a="1"/>
  <c r="S411" i="6" s="1"/>
  <c r="R411" i="6" a="1"/>
  <c r="R411" i="6" s="1"/>
  <c r="Q411" i="6" a="1"/>
  <c r="Q411" i="6" s="1"/>
  <c r="P411" i="6" a="1"/>
  <c r="P411" i="6" s="1"/>
  <c r="O411" i="6"/>
  <c r="O411" i="6" a="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c r="Q410" i="6" a="1"/>
  <c r="P410" i="6" a="1"/>
  <c r="P410" i="6" s="1"/>
  <c r="O410" i="6" a="1"/>
  <c r="O410" i="6" s="1"/>
  <c r="N410" i="6" a="1"/>
  <c r="N410" i="6" s="1"/>
  <c r="M410" i="6" a="1"/>
  <c r="M410" i="6" s="1"/>
  <c r="L410" i="6" a="1"/>
  <c r="L410" i="6" s="1"/>
  <c r="K410" i="6"/>
  <c r="K410" i="6" a="1"/>
  <c r="AI409" i="6" a="1"/>
  <c r="AI409" i="6" s="1"/>
  <c r="AH409" i="6" a="1"/>
  <c r="AH409" i="6" s="1"/>
  <c r="AG409" i="6"/>
  <c r="AG409" i="6" a="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c r="M409" i="6" a="1"/>
  <c r="L409" i="6" a="1"/>
  <c r="L409" i="6" s="1"/>
  <c r="K409" i="6" a="1"/>
  <c r="K409" i="6" s="1"/>
  <c r="AI408" i="6"/>
  <c r="AI408" i="6" a="1"/>
  <c r="AH408" i="6" a="1"/>
  <c r="AH408" i="6" s="1"/>
  <c r="AG408" i="6" a="1"/>
  <c r="AG408" i="6" s="1"/>
  <c r="AF408" i="6" a="1"/>
  <c r="AF408" i="6" s="1"/>
  <c r="AE408" i="6" a="1"/>
  <c r="AE408" i="6" s="1"/>
  <c r="AD408" i="6" a="1"/>
  <c r="AD408" i="6" s="1"/>
  <c r="AC408" i="6"/>
  <c r="AC408" i="6" a="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c r="S407" i="6" a="1"/>
  <c r="R407" i="6" a="1"/>
  <c r="R407" i="6" s="1"/>
  <c r="Q407" i="6" a="1"/>
  <c r="Q407" i="6" s="1"/>
  <c r="P407" i="6" a="1"/>
  <c r="P407" i="6" s="1"/>
  <c r="O407" i="6" a="1"/>
  <c r="O407" i="6" s="1"/>
  <c r="N407" i="6" a="1"/>
  <c r="N407" i="6" s="1"/>
  <c r="M407" i="6" a="1"/>
  <c r="M407" i="6" s="1"/>
  <c r="L407" i="6" a="1"/>
  <c r="L407" i="6" s="1"/>
  <c r="K407" i="6"/>
  <c r="K407" i="6" a="1"/>
  <c r="AI406" i="6" a="1"/>
  <c r="AI406" i="6" s="1"/>
  <c r="AH406" i="6" a="1"/>
  <c r="AH406" i="6" s="1"/>
  <c r="AG406" i="6" a="1"/>
  <c r="AG406" i="6" s="1"/>
  <c r="AF406" i="6" a="1"/>
  <c r="AF406" i="6" s="1"/>
  <c r="AE406" i="6"/>
  <c r="AE406" i="6" a="1"/>
  <c r="AD406" i="6" a="1"/>
  <c r="AD406" i="6" s="1"/>
  <c r="AC406" i="6" a="1"/>
  <c r="AC406" i="6" s="1"/>
  <c r="AB406" i="6" a="1"/>
  <c r="AB406" i="6" s="1"/>
  <c r="AA406" i="6" a="1"/>
  <c r="AA406" i="6" s="1"/>
  <c r="Z406" i="6" a="1"/>
  <c r="Z406" i="6" s="1"/>
  <c r="Y406" i="6" a="1"/>
  <c r="Y406" i="6" s="1"/>
  <c r="X406" i="6" a="1"/>
  <c r="X406" i="6" s="1"/>
  <c r="W406" i="6"/>
  <c r="W406" i="6" a="1"/>
  <c r="V406" i="6" a="1"/>
  <c r="V406" i="6" s="1"/>
  <c r="U406" i="6" a="1"/>
  <c r="U406" i="6" s="1"/>
  <c r="T406" i="6" a="1"/>
  <c r="T406" i="6" s="1"/>
  <c r="S406" i="6" a="1"/>
  <c r="S406" i="6" s="1"/>
  <c r="R406" i="6" a="1"/>
  <c r="R406" i="6" s="1"/>
  <c r="Q406" i="6" a="1"/>
  <c r="Q406" i="6" s="1"/>
  <c r="P406" i="6" a="1"/>
  <c r="P406" i="6" s="1"/>
  <c r="O406" i="6"/>
  <c r="O406" i="6" a="1"/>
  <c r="N406" i="6" a="1"/>
  <c r="N406" i="6" s="1"/>
  <c r="M406" i="6" a="1"/>
  <c r="M406" i="6" s="1"/>
  <c r="L406" i="6" a="1"/>
  <c r="L406" i="6" s="1"/>
  <c r="K406" i="6" a="1"/>
  <c r="K406" i="6" s="1"/>
  <c r="AI405" i="6"/>
  <c r="AI405" i="6" a="1"/>
  <c r="AH405" i="6" a="1"/>
  <c r="AH405" i="6" s="1"/>
  <c r="AG405" i="6" a="1"/>
  <c r="AG405" i="6" s="1"/>
  <c r="AF405" i="6" a="1"/>
  <c r="AF405" i="6" s="1"/>
  <c r="AE405" i="6" a="1"/>
  <c r="AE405" i="6" s="1"/>
  <c r="AD405" i="6" a="1"/>
  <c r="AD405" i="6" s="1"/>
  <c r="AC405" i="6" a="1"/>
  <c r="AC405" i="6" s="1"/>
  <c r="AB405" i="6" a="1"/>
  <c r="AB405" i="6" s="1"/>
  <c r="AA405" i="6"/>
  <c r="AA405" i="6" a="1"/>
  <c r="Z405" i="6" a="1"/>
  <c r="Z405" i="6" s="1"/>
  <c r="Y405" i="6" a="1"/>
  <c r="Y405" i="6" s="1"/>
  <c r="X405" i="6" a="1"/>
  <c r="X405" i="6" s="1"/>
  <c r="W405" i="6" a="1"/>
  <c r="W405" i="6" s="1"/>
  <c r="V405" i="6" a="1"/>
  <c r="V405" i="6" s="1"/>
  <c r="U405" i="6" a="1"/>
  <c r="U405" i="6" s="1"/>
  <c r="T405" i="6" a="1"/>
  <c r="T405" i="6" s="1"/>
  <c r="S405" i="6"/>
  <c r="S405" i="6" a="1"/>
  <c r="R405" i="6" a="1"/>
  <c r="R405" i="6" s="1"/>
  <c r="Q405" i="6" a="1"/>
  <c r="Q405" i="6" s="1"/>
  <c r="P405" i="6" a="1"/>
  <c r="P405" i="6" s="1"/>
  <c r="O405" i="6" a="1"/>
  <c r="O405" i="6" s="1"/>
  <c r="N405" i="6" a="1"/>
  <c r="N405" i="6" s="1"/>
  <c r="M405" i="6" a="1"/>
  <c r="M405" i="6" s="1"/>
  <c r="L405" i="6" a="1"/>
  <c r="L405" i="6" s="1"/>
  <c r="K405" i="6"/>
  <c r="K405" i="6" a="1"/>
  <c r="AI404" i="6" a="1"/>
  <c r="AI404" i="6" s="1"/>
  <c r="AH404" i="6" a="1"/>
  <c r="AH404" i="6" s="1"/>
  <c r="AG404" i="6" a="1"/>
  <c r="AG404" i="6" s="1"/>
  <c r="AF404" i="6" a="1"/>
  <c r="AF404" i="6" s="1"/>
  <c r="AE404" i="6"/>
  <c r="AE404" i="6" a="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c r="Q395" i="6" a="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c r="AC394" i="6" a="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c r="M394" i="6" a="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c r="Y393" i="6" a="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c r="U392" i="6" a="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c r="AG391" i="6" a="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c r="Q391" i="6" a="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c r="AC390" i="6" a="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c r="M390" i="6" a="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c r="Y389" i="6" a="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c r="U388" i="6" a="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c r="AG387" i="6" a="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c r="Q387" i="6" a="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c r="AC386" i="6" a="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c r="M386" i="6" a="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c r="Y385" i="6" a="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c r="U384" i="6" a="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c r="AG383" i="6" a="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c r="Q383" i="6" a="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c r="AC382" i="6" a="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c r="M382" i="6" a="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c r="Y381" i="6" a="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c r="U380" i="6" a="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c r="AG379" i="6" a="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c r="Q379" i="6" a="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c r="AC378" i="6" a="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c r="M378" i="6" a="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c r="Y377" i="6" a="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c r="U376" i="6" a="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c r="AG375" i="6" a="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c r="Q375" i="6" a="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c r="AC374" i="6" a="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c r="M374" i="6" a="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c r="Q373" i="6" a="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c r="P372" i="6" a="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c r="AD371" i="6" a="1"/>
  <c r="AC371" i="6" a="1"/>
  <c r="AC371" i="6" s="1"/>
  <c r="AB371" i="6" a="1"/>
  <c r="AB371" i="6" s="1"/>
  <c r="AA371" i="6" a="1"/>
  <c r="AA371" i="6" s="1"/>
  <c r="Z371" i="6" a="1"/>
  <c r="Z371" i="6" s="1"/>
  <c r="Y371" i="6" a="1"/>
  <c r="Y371" i="6" s="1"/>
  <c r="X371" i="6" a="1"/>
  <c r="X371" i="6" s="1"/>
  <c r="W371" i="6" a="1"/>
  <c r="W371" i="6" s="1"/>
  <c r="V371" i="6"/>
  <c r="V371" i="6" a="1"/>
  <c r="U371" i="6" a="1"/>
  <c r="U371" i="6" s="1"/>
  <c r="T371" i="6" a="1"/>
  <c r="T371" i="6" s="1"/>
  <c r="S371" i="6" a="1"/>
  <c r="S371" i="6" s="1"/>
  <c r="R371" i="6" a="1"/>
  <c r="R371" i="6" s="1"/>
  <c r="Q371" i="6" a="1"/>
  <c r="Q371" i="6" s="1"/>
  <c r="P371" i="6" a="1"/>
  <c r="P371" i="6" s="1"/>
  <c r="O371" i="6" a="1"/>
  <c r="O371" i="6" s="1"/>
  <c r="N371" i="6"/>
  <c r="N371" i="6" a="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c r="AB370" i="6" a="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c r="P370" i="6" a="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c r="X369" i="6" a="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c r="V368" i="6" a="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c r="AF367" i="6" a="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c r="P367" i="6" a="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c r="AD366" i="6" a="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c r="N366" i="6" a="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c r="X365" i="6" a="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c r="V364" i="6" a="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c r="AF363" i="6" a="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c r="P363" i="6" a="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c r="AD362" i="6" a="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c r="N362" i="6" a="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c r="X361" i="6" a="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c r="V360" i="6" a="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c r="AF359" i="6" a="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c r="P359" i="6" a="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c r="AD358" i="6" a="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c r="N358" i="6" a="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c r="X357" i="6" a="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c r="V356" i="6" a="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c r="AF355" i="6" a="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c r="P355" i="6" a="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c r="AD354" i="6" a="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c r="N354" i="6" a="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c r="X353" i="6" a="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c r="V352" i="6" a="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c r="AF351" i="6" a="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c r="P351" i="6" a="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c r="AD350" i="6" a="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c r="R350" i="6" a="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c r="AF349" i="6" a="1"/>
  <c r="AE349" i="6" a="1"/>
  <c r="AE349" i="6" s="1"/>
  <c r="AD349" i="6" a="1"/>
  <c r="AD349" i="6" s="1"/>
  <c r="AC349" i="6" a="1"/>
  <c r="AC349" i="6" s="1"/>
  <c r="AB349" i="6" a="1"/>
  <c r="AB349" i="6" s="1"/>
  <c r="AA349" i="6" a="1"/>
  <c r="AA349" i="6" s="1"/>
  <c r="Z349" i="6" a="1"/>
  <c r="Z349" i="6" s="1"/>
  <c r="Y349" i="6" a="1"/>
  <c r="Y349" i="6" s="1"/>
  <c r="X349" i="6"/>
  <c r="X349" i="6" a="1"/>
  <c r="W349" i="6" a="1"/>
  <c r="W349" i="6" s="1"/>
  <c r="V349" i="6" a="1"/>
  <c r="V349" i="6" s="1"/>
  <c r="U349" i="6" a="1"/>
  <c r="U349" i="6" s="1"/>
  <c r="T349" i="6" a="1"/>
  <c r="T349" i="6" s="1"/>
  <c r="S349" i="6" a="1"/>
  <c r="S349" i="6" s="1"/>
  <c r="R349" i="6" a="1"/>
  <c r="R349" i="6" s="1"/>
  <c r="Q349" i="6" a="1"/>
  <c r="Q349" i="6" s="1"/>
  <c r="P349" i="6"/>
  <c r="P349" i="6" a="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c r="AD348" i="6" a="1"/>
  <c r="AC348" i="6" a="1"/>
  <c r="AC348" i="6" s="1"/>
  <c r="AB348" i="6" a="1"/>
  <c r="AB348" i="6" s="1"/>
  <c r="AA348" i="6" a="1"/>
  <c r="AA348" i="6" s="1"/>
  <c r="Z348" i="6" a="1"/>
  <c r="Z348" i="6" s="1"/>
  <c r="Y348" i="6" a="1"/>
  <c r="Y348" i="6" s="1"/>
  <c r="X348" i="6" a="1"/>
  <c r="X348" i="6" s="1"/>
  <c r="W348" i="6" a="1"/>
  <c r="W348" i="6" s="1"/>
  <c r="V348" i="6"/>
  <c r="V348" i="6" a="1"/>
  <c r="U348" i="6" a="1"/>
  <c r="U348" i="6" s="1"/>
  <c r="T348" i="6" a="1"/>
  <c r="T348" i="6" s="1"/>
  <c r="S348" i="6" a="1"/>
  <c r="S348" i="6" s="1"/>
  <c r="R348" i="6" a="1"/>
  <c r="R348" i="6" s="1"/>
  <c r="Q348" i="6" a="1"/>
  <c r="Q348" i="6" s="1"/>
  <c r="P348" i="6" a="1"/>
  <c r="P348" i="6" s="1"/>
  <c r="O348" i="6" a="1"/>
  <c r="O348" i="6" s="1"/>
  <c r="N348" i="6"/>
  <c r="N348" i="6" a="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c r="AH303" i="6" a="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c r="R303" i="6" a="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c r="AD302" i="6" a="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c r="N302" i="6" a="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c r="Z301" i="6" a="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c r="V300" i="6" a="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c r="AH299" i="6" a="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c r="R299" i="6" a="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c r="AD298" i="6" a="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c r="N298" i="6" a="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c r="Z297" i="6" a="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c r="V296" i="6" a="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c r="AH295" i="6" a="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c r="R295" i="6" a="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c r="AD294" i="6" a="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c r="N294" i="6" a="1"/>
  <c r="M294" i="6" a="1"/>
  <c r="M294" i="6" s="1"/>
  <c r="L294" i="6" a="1"/>
  <c r="L294" i="6" s="1"/>
  <c r="K294" i="6" a="1"/>
  <c r="K294" i="6" s="1"/>
  <c r="AI293" i="6" a="1"/>
  <c r="AI293" i="6" s="1"/>
  <c r="AH293" i="6"/>
  <c r="AH293" i="6" a="1"/>
  <c r="AG293" i="6" a="1"/>
  <c r="AG293" i="6" s="1"/>
  <c r="AF293" i="6" a="1"/>
  <c r="AF293" i="6" s="1"/>
  <c r="AE293" i="6" a="1"/>
  <c r="AE293" i="6" s="1"/>
  <c r="AD293" i="6" a="1"/>
  <c r="AD293" i="6" s="1"/>
  <c r="AC293" i="6" a="1"/>
  <c r="AC293" i="6" s="1"/>
  <c r="AB293" i="6" a="1"/>
  <c r="AB293" i="6" s="1"/>
  <c r="AA293" i="6" a="1"/>
  <c r="AA293" i="6" s="1"/>
  <c r="Z293" i="6"/>
  <c r="Z293" i="6" a="1"/>
  <c r="Y293" i="6" a="1"/>
  <c r="Y293" i="6" s="1"/>
  <c r="X293" i="6" a="1"/>
  <c r="X293" i="6" s="1"/>
  <c r="W293" i="6" a="1"/>
  <c r="W293" i="6" s="1"/>
  <c r="V293" i="6" a="1"/>
  <c r="V293" i="6" s="1"/>
  <c r="U293" i="6" a="1"/>
  <c r="U293" i="6" s="1"/>
  <c r="T293" i="6" a="1"/>
  <c r="T293" i="6" s="1"/>
  <c r="S293" i="6" a="1"/>
  <c r="S293" i="6" s="1"/>
  <c r="R293" i="6"/>
  <c r="R293" i="6" a="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c r="AD292" i="6" a="1"/>
  <c r="AC292" i="6" a="1"/>
  <c r="AC292" i="6" s="1"/>
  <c r="AB292" i="6" a="1"/>
  <c r="AB292" i="6" s="1"/>
  <c r="AA292" i="6" a="1"/>
  <c r="AA292" i="6" s="1"/>
  <c r="Z292" i="6" a="1"/>
  <c r="Z292" i="6" s="1"/>
  <c r="Y292" i="6" a="1"/>
  <c r="Y292" i="6" s="1"/>
  <c r="X292" i="6" a="1"/>
  <c r="X292" i="6" s="1"/>
  <c r="W292" i="6" a="1"/>
  <c r="W292" i="6" s="1"/>
  <c r="V292" i="6"/>
  <c r="V292" i="6" a="1"/>
  <c r="U292" i="6" a="1"/>
  <c r="U292" i="6" s="1"/>
  <c r="T292" i="6" a="1"/>
  <c r="T292" i="6" s="1"/>
  <c r="S292" i="6" a="1"/>
  <c r="S292" i="6" s="1"/>
  <c r="R292" i="6" a="1"/>
  <c r="R292" i="6" s="1"/>
  <c r="Q292" i="6" a="1"/>
  <c r="Q292" i="6" s="1"/>
  <c r="P292" i="6" a="1"/>
  <c r="P292" i="6" s="1"/>
  <c r="O292" i="6" a="1"/>
  <c r="O292" i="6" s="1"/>
  <c r="N292" i="6"/>
  <c r="N292" i="6" a="1"/>
  <c r="M292" i="6" a="1"/>
  <c r="M292" i="6" s="1"/>
  <c r="L292" i="6" a="1"/>
  <c r="L292" i="6" s="1"/>
  <c r="K292" i="6" a="1"/>
  <c r="K292" i="6" s="1"/>
  <c r="AI291" i="6" a="1"/>
  <c r="AI291" i="6" s="1"/>
  <c r="AH291" i="6" a="1"/>
  <c r="AH291" i="6" s="1"/>
  <c r="AG291" i="6" a="1"/>
  <c r="AG291" i="6" s="1"/>
  <c r="AF291" i="6" a="1"/>
  <c r="AF291" i="6" s="1"/>
  <c r="AE291" i="6" a="1"/>
  <c r="AE291" i="6" s="1"/>
  <c r="AD291" i="6"/>
  <c r="AD291" i="6" a="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c r="N291" i="6" a="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c r="T289" i="6" a="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c r="AB288" i="6" a="1"/>
  <c r="AA288" i="6" a="1"/>
  <c r="AA288" i="6" s="1"/>
  <c r="Z288" i="6" a="1"/>
  <c r="Z288" i="6" s="1"/>
  <c r="Y288" i="6" a="1"/>
  <c r="Y288" i="6" s="1"/>
  <c r="X288" i="6" a="1"/>
  <c r="X288" i="6" s="1"/>
  <c r="W288" i="6" a="1"/>
  <c r="W288" i="6" s="1"/>
  <c r="V288" i="6" a="1"/>
  <c r="V288" i="6" s="1"/>
  <c r="U288" i="6" a="1"/>
  <c r="U288" i="6" s="1"/>
  <c r="T288" i="6"/>
  <c r="T288" i="6" a="1"/>
  <c r="S288" i="6" a="1"/>
  <c r="S288" i="6" s="1"/>
  <c r="R288" i="6" a="1"/>
  <c r="R288" i="6" s="1"/>
  <c r="Q288" i="6" a="1"/>
  <c r="Q288" i="6" s="1"/>
  <c r="P288" i="6" a="1"/>
  <c r="P288" i="6" s="1"/>
  <c r="O288" i="6" a="1"/>
  <c r="O288" i="6" s="1"/>
  <c r="N288" i="6" a="1"/>
  <c r="N288" i="6" s="1"/>
  <c r="M288" i="6" a="1"/>
  <c r="M288" i="6" s="1"/>
  <c r="L288" i="6"/>
  <c r="L288" i="6" a="1"/>
  <c r="K288" i="6" a="1"/>
  <c r="K288" i="6" s="1"/>
  <c r="AI287" i="6" a="1"/>
  <c r="AI287" i="6" s="1"/>
  <c r="AH287" i="6" a="1"/>
  <c r="AH287" i="6" s="1"/>
  <c r="AG287" i="6" a="1"/>
  <c r="AG287" i="6" s="1"/>
  <c r="AF287" i="6"/>
  <c r="AF287" i="6" a="1"/>
  <c r="AE287" i="6" a="1"/>
  <c r="AE287" i="6" s="1"/>
  <c r="AD287" i="6" a="1"/>
  <c r="AD287" i="6" s="1"/>
  <c r="AC287" i="6" a="1"/>
  <c r="AC287" i="6" s="1"/>
  <c r="AB287" i="6" a="1"/>
  <c r="AB287" i="6" s="1"/>
  <c r="AA287" i="6" a="1"/>
  <c r="AA287" i="6" s="1"/>
  <c r="Z287" i="6" a="1"/>
  <c r="Z287" i="6" s="1"/>
  <c r="Y287" i="6" a="1"/>
  <c r="Y287" i="6" s="1"/>
  <c r="X287" i="6"/>
  <c r="X287" i="6" a="1"/>
  <c r="W287" i="6" a="1"/>
  <c r="W287" i="6" s="1"/>
  <c r="V287" i="6" a="1"/>
  <c r="V287" i="6" s="1"/>
  <c r="U287" i="6" a="1"/>
  <c r="U287" i="6" s="1"/>
  <c r="T287" i="6" a="1"/>
  <c r="T287" i="6" s="1"/>
  <c r="S287" i="6" a="1"/>
  <c r="S287" i="6" s="1"/>
  <c r="R287" i="6" a="1"/>
  <c r="R287" i="6" s="1"/>
  <c r="Q287" i="6" a="1"/>
  <c r="Q287" i="6" s="1"/>
  <c r="P287" i="6"/>
  <c r="P287" i="6" a="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c r="AB286" i="6" a="1"/>
  <c r="AA286" i="6" a="1"/>
  <c r="AA286" i="6" s="1"/>
  <c r="Z286" i="6" a="1"/>
  <c r="Z286" i="6" s="1"/>
  <c r="Y286" i="6" a="1"/>
  <c r="Y286" i="6" s="1"/>
  <c r="X286" i="6" a="1"/>
  <c r="X286" i="6" s="1"/>
  <c r="W286" i="6" a="1"/>
  <c r="W286" i="6" s="1"/>
  <c r="V286" i="6" a="1"/>
  <c r="V286" i="6" s="1"/>
  <c r="U286" i="6" a="1"/>
  <c r="U286" i="6" s="1"/>
  <c r="T286" i="6"/>
  <c r="T286" i="6" a="1"/>
  <c r="S286" i="6" a="1"/>
  <c r="S286" i="6" s="1"/>
  <c r="R286" i="6" a="1"/>
  <c r="R286" i="6" s="1"/>
  <c r="Q286" i="6" a="1"/>
  <c r="Q286" i="6" s="1"/>
  <c r="P286" i="6" a="1"/>
  <c r="P286" i="6" s="1"/>
  <c r="O286" i="6" a="1"/>
  <c r="O286" i="6" s="1"/>
  <c r="N286" i="6" a="1"/>
  <c r="N286" i="6" s="1"/>
  <c r="M286" i="6" a="1"/>
  <c r="M286" i="6" s="1"/>
  <c r="L286" i="6"/>
  <c r="L286" i="6" a="1"/>
  <c r="K286" i="6" a="1"/>
  <c r="K286" i="6" s="1"/>
  <c r="AI285" i="6" a="1"/>
  <c r="AI285" i="6" s="1"/>
  <c r="AH285" i="6" a="1"/>
  <c r="AH285" i="6" s="1"/>
  <c r="AG285" i="6" a="1"/>
  <c r="AG285" i="6" s="1"/>
  <c r="AF285" i="6"/>
  <c r="AF285" i="6" a="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c r="T285" i="6" a="1"/>
  <c r="S285" i="6" a="1"/>
  <c r="S285" i="6" s="1"/>
  <c r="R285" i="6" a="1"/>
  <c r="R285" i="6" s="1"/>
  <c r="Q285" i="6" a="1"/>
  <c r="Q285" i="6" s="1"/>
  <c r="P285" i="6"/>
  <c r="P285" i="6" a="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c r="AB284" i="6" a="1"/>
  <c r="AA284" i="6" a="1"/>
  <c r="AA284" i="6" s="1"/>
  <c r="Z284" i="6" a="1"/>
  <c r="Z284" i="6" s="1"/>
  <c r="Y284" i="6" a="1"/>
  <c r="Y284" i="6" s="1"/>
  <c r="X284" i="6" a="1"/>
  <c r="X284" i="6" s="1"/>
  <c r="W284" i="6" a="1"/>
  <c r="W284" i="6" s="1"/>
  <c r="V284" i="6" a="1"/>
  <c r="V284" i="6" s="1"/>
  <c r="U284" i="6" a="1"/>
  <c r="U284" i="6" s="1"/>
  <c r="T284" i="6"/>
  <c r="T284" i="6" a="1"/>
  <c r="S284" i="6" a="1"/>
  <c r="S284" i="6" s="1"/>
  <c r="R284" i="6" a="1"/>
  <c r="R284" i="6" s="1"/>
  <c r="Q284" i="6" a="1"/>
  <c r="Q284" i="6" s="1"/>
  <c r="P284" i="6"/>
  <c r="P284" i="6" a="1"/>
  <c r="O284" i="6" a="1"/>
  <c r="O284" i="6" s="1"/>
  <c r="N284" i="6" a="1"/>
  <c r="N284" i="6" s="1"/>
  <c r="M284" i="6" a="1"/>
  <c r="M284" i="6" s="1"/>
  <c r="L284" i="6" a="1"/>
  <c r="L284" i="6" s="1"/>
  <c r="K284" i="6" a="1"/>
  <c r="K284" i="6" s="1"/>
  <c r="AI283" i="6" a="1"/>
  <c r="AI283" i="6" s="1"/>
  <c r="AH283" i="6" a="1"/>
  <c r="AH283" i="6" s="1"/>
  <c r="AG283" i="6" a="1"/>
  <c r="AG283" i="6" s="1"/>
  <c r="AF283" i="6"/>
  <c r="AF283" i="6" a="1"/>
  <c r="AE283" i="6" a="1"/>
  <c r="AE283" i="6" s="1"/>
  <c r="AD283" i="6" a="1"/>
  <c r="AD283" i="6" s="1"/>
  <c r="AC283" i="6" a="1"/>
  <c r="AC283" i="6" s="1"/>
  <c r="AB283" i="6"/>
  <c r="AB283" i="6" a="1"/>
  <c r="AA283" i="6" a="1"/>
  <c r="AA283" i="6" s="1"/>
  <c r="Z283" i="6" a="1"/>
  <c r="Z283" i="6" s="1"/>
  <c r="Y283" i="6" a="1"/>
  <c r="Y283" i="6" s="1"/>
  <c r="X283" i="6" a="1"/>
  <c r="X283" i="6" s="1"/>
  <c r="W283" i="6" a="1"/>
  <c r="W283" i="6" s="1"/>
  <c r="V283" i="6" a="1"/>
  <c r="V283" i="6" s="1"/>
  <c r="U283" i="6" a="1"/>
  <c r="U283" i="6" s="1"/>
  <c r="T283" i="6"/>
  <c r="T283" i="6" a="1"/>
  <c r="S283" i="6" a="1"/>
  <c r="S283" i="6" s="1"/>
  <c r="R283" i="6" a="1"/>
  <c r="R283" i="6" s="1"/>
  <c r="Q283" i="6" a="1"/>
  <c r="Q283" i="6" s="1"/>
  <c r="P283" i="6"/>
  <c r="P283" i="6" a="1"/>
  <c r="O283" i="6" a="1"/>
  <c r="O283" i="6" s="1"/>
  <c r="N283" i="6" a="1"/>
  <c r="N283" i="6" s="1"/>
  <c r="M283" i="6" a="1"/>
  <c r="M283" i="6" s="1"/>
  <c r="L283" i="6"/>
  <c r="L283" i="6" a="1"/>
  <c r="K283" i="6" a="1"/>
  <c r="K283" i="6" s="1"/>
  <c r="AI282" i="6" a="1"/>
  <c r="AI282" i="6" s="1"/>
  <c r="AH282" i="6" a="1"/>
  <c r="AH282" i="6" s="1"/>
  <c r="AG282" i="6" a="1"/>
  <c r="AG282" i="6" s="1"/>
  <c r="AF282" i="6"/>
  <c r="AF282" i="6" a="1"/>
  <c r="AE282" i="6" a="1"/>
  <c r="AE282" i="6" s="1"/>
  <c r="AD282" i="6" a="1"/>
  <c r="AD282" i="6" s="1"/>
  <c r="AC282" i="6" a="1"/>
  <c r="AC282" i="6" s="1"/>
  <c r="AB282" i="6"/>
  <c r="AB282" i="6" a="1"/>
  <c r="AA282" i="6" a="1"/>
  <c r="AA282" i="6" s="1"/>
  <c r="Z282" i="6" a="1"/>
  <c r="Z282" i="6" s="1"/>
  <c r="Y282" i="6" a="1"/>
  <c r="Y282" i="6" s="1"/>
  <c r="X282" i="6"/>
  <c r="X282" i="6" a="1"/>
  <c r="W282" i="6" a="1"/>
  <c r="W282" i="6" s="1"/>
  <c r="V282" i="6" a="1"/>
  <c r="V282" i="6" s="1"/>
  <c r="U282" i="6" a="1"/>
  <c r="U282" i="6" s="1"/>
  <c r="T282" i="6" a="1"/>
  <c r="T282" i="6" s="1"/>
  <c r="S282" i="6" a="1"/>
  <c r="S282" i="6" s="1"/>
  <c r="R282" i="6" a="1"/>
  <c r="R282" i="6" s="1"/>
  <c r="Q282" i="6" a="1"/>
  <c r="Q282" i="6" s="1"/>
  <c r="P282" i="6"/>
  <c r="P282" i="6" a="1"/>
  <c r="O282" i="6" a="1"/>
  <c r="O282" i="6" s="1"/>
  <c r="N282" i="6" a="1"/>
  <c r="N282" i="6" s="1"/>
  <c r="M282" i="6" a="1"/>
  <c r="M282" i="6" s="1"/>
  <c r="L282" i="6"/>
  <c r="L282" i="6" a="1"/>
  <c r="K282" i="6" a="1"/>
  <c r="K282" i="6" s="1"/>
  <c r="AI281" i="6" a="1"/>
  <c r="AI281" i="6" s="1"/>
  <c r="AH281" i="6" a="1"/>
  <c r="AH281" i="6" s="1"/>
  <c r="AG281" i="6" a="1"/>
  <c r="AG281" i="6" s="1"/>
  <c r="AF281" i="6" a="1"/>
  <c r="AF281" i="6" s="1"/>
  <c r="AE281" i="6" a="1"/>
  <c r="AE281" i="6" s="1"/>
  <c r="AD281" i="6" a="1"/>
  <c r="AD281" i="6" s="1"/>
  <c r="AC281" i="6" a="1"/>
  <c r="AC281" i="6" s="1"/>
  <c r="AB281" i="6"/>
  <c r="AB281" i="6" a="1"/>
  <c r="AA281" i="6" a="1"/>
  <c r="AA281" i="6" s="1"/>
  <c r="Z281" i="6" a="1"/>
  <c r="Z281" i="6" s="1"/>
  <c r="Y281" i="6" a="1"/>
  <c r="Y281" i="6" s="1"/>
  <c r="X281" i="6"/>
  <c r="X281" i="6" a="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c r="L281" i="6" a="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c r="X280" i="6" a="1"/>
  <c r="W280" i="6" a="1"/>
  <c r="W280" i="6" s="1"/>
  <c r="V280" i="6" a="1"/>
  <c r="V280" i="6" s="1"/>
  <c r="U280" i="6" a="1"/>
  <c r="U280" i="6" s="1"/>
  <c r="T280" i="6"/>
  <c r="T280" i="6" a="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c r="AF279" i="6" a="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c r="T279" i="6" a="1"/>
  <c r="S279" i="6" a="1"/>
  <c r="S279" i="6" s="1"/>
  <c r="R279" i="6" a="1"/>
  <c r="R279" i="6" s="1"/>
  <c r="Q279" i="6" a="1"/>
  <c r="Q279" i="6" s="1"/>
  <c r="P279" i="6"/>
  <c r="P279" i="6" a="1"/>
  <c r="O279" i="6" a="1"/>
  <c r="O279" i="6" s="1"/>
  <c r="N279" i="6" a="1"/>
  <c r="N279" i="6" s="1"/>
  <c r="M279" i="6" a="1"/>
  <c r="M279" i="6" s="1"/>
  <c r="L279" i="6" a="1"/>
  <c r="L279" i="6" s="1"/>
  <c r="K279" i="6" a="1"/>
  <c r="K279" i="6" s="1"/>
  <c r="AI278" i="6" a="1"/>
  <c r="AI278" i="6" s="1"/>
  <c r="AH278" i="6" a="1"/>
  <c r="AH278" i="6" s="1"/>
  <c r="AG278" i="6" a="1"/>
  <c r="AG278" i="6" s="1"/>
  <c r="AF278" i="6"/>
  <c r="AF278" i="6" a="1"/>
  <c r="AE278" i="6" a="1"/>
  <c r="AE278" i="6" s="1"/>
  <c r="AD278" i="6" a="1"/>
  <c r="AD278" i="6" s="1"/>
  <c r="AC278" i="6" a="1"/>
  <c r="AC278" i="6" s="1"/>
  <c r="AB278" i="6"/>
  <c r="AB278" i="6" a="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c r="P278" i="6" a="1"/>
  <c r="O278" i="6" a="1"/>
  <c r="O278" i="6" s="1"/>
  <c r="N278" i="6" a="1"/>
  <c r="N278" i="6" s="1"/>
  <c r="M278" i="6" a="1"/>
  <c r="M278" i="6" s="1"/>
  <c r="L278" i="6"/>
  <c r="L278" i="6" a="1"/>
  <c r="K278" i="6" a="1"/>
  <c r="K278" i="6" s="1"/>
  <c r="AI277" i="6" a="1"/>
  <c r="AI277" i="6" s="1"/>
  <c r="AH277" i="6" a="1"/>
  <c r="AH277" i="6" s="1"/>
  <c r="AG277" i="6" a="1"/>
  <c r="AG277" i="6" s="1"/>
  <c r="AF277" i="6" a="1"/>
  <c r="AF277" i="6" s="1"/>
  <c r="AE277" i="6" a="1"/>
  <c r="AE277" i="6" s="1"/>
  <c r="AD277" i="6" a="1"/>
  <c r="AD277" i="6" s="1"/>
  <c r="AC277" i="6" a="1"/>
  <c r="AC277" i="6" s="1"/>
  <c r="AB277" i="6"/>
  <c r="AB277" i="6" a="1"/>
  <c r="AA277" i="6" a="1"/>
  <c r="AA277" i="6" s="1"/>
  <c r="Z277" i="6" a="1"/>
  <c r="Z277" i="6" s="1"/>
  <c r="Y277" i="6" a="1"/>
  <c r="Y277" i="6" s="1"/>
  <c r="X277" i="6"/>
  <c r="X277" i="6" a="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c r="L277" i="6" a="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c r="X276" i="6" a="1"/>
  <c r="W276" i="6" a="1"/>
  <c r="W276" i="6" s="1"/>
  <c r="V276" i="6" a="1"/>
  <c r="V276" i="6" s="1"/>
  <c r="U276" i="6" a="1"/>
  <c r="U276" i="6" s="1"/>
  <c r="T276" i="6"/>
  <c r="T276" i="6" a="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c r="AF275" i="6" a="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c r="T275" i="6" a="1"/>
  <c r="S275" i="6" a="1"/>
  <c r="S275" i="6" s="1"/>
  <c r="R275" i="6" a="1"/>
  <c r="R275" i="6" s="1"/>
  <c r="Q275" i="6" a="1"/>
  <c r="Q275" i="6" s="1"/>
  <c r="P275" i="6"/>
  <c r="P275" i="6" a="1"/>
  <c r="O275" i="6" a="1"/>
  <c r="O275" i="6" s="1"/>
  <c r="N275" i="6" a="1"/>
  <c r="N275" i="6" s="1"/>
  <c r="M275" i="6" a="1"/>
  <c r="M275" i="6" s="1"/>
  <c r="L275" i="6" a="1"/>
  <c r="L275" i="6" s="1"/>
  <c r="K275" i="6" a="1"/>
  <c r="K275" i="6" s="1"/>
  <c r="AI274" i="6" a="1"/>
  <c r="AI274" i="6" s="1"/>
  <c r="AH274" i="6" a="1"/>
  <c r="AH274" i="6" s="1"/>
  <c r="AG274" i="6" a="1"/>
  <c r="AG274" i="6" s="1"/>
  <c r="AF274" i="6"/>
  <c r="AF274" i="6" a="1"/>
  <c r="AE274" i="6" a="1"/>
  <c r="AE274" i="6" s="1"/>
  <c r="AD274" i="6" a="1"/>
  <c r="AD274" i="6" s="1"/>
  <c r="AC274" i="6" a="1"/>
  <c r="AC274" i="6" s="1"/>
  <c r="AB274" i="6"/>
  <c r="AB274" i="6" a="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c r="P274" i="6" a="1"/>
  <c r="O274" i="6" a="1"/>
  <c r="O274" i="6" s="1"/>
  <c r="N274" i="6" a="1"/>
  <c r="N274" i="6" s="1"/>
  <c r="M274" i="6" a="1"/>
  <c r="M274" i="6" s="1"/>
  <c r="L274" i="6"/>
  <c r="L274" i="6" a="1"/>
  <c r="K274" i="6" a="1"/>
  <c r="K274" i="6" s="1"/>
  <c r="AI273" i="6" a="1"/>
  <c r="AI273" i="6" s="1"/>
  <c r="AH273" i="6" a="1"/>
  <c r="AH273" i="6" s="1"/>
  <c r="AG273" i="6" a="1"/>
  <c r="AG273" i="6" s="1"/>
  <c r="AF273" i="6" a="1"/>
  <c r="AF273" i="6" s="1"/>
  <c r="AE273" i="6" a="1"/>
  <c r="AE273" i="6" s="1"/>
  <c r="AD273" i="6" a="1"/>
  <c r="AD273" i="6" s="1"/>
  <c r="AC273" i="6" a="1"/>
  <c r="AC273" i="6" s="1"/>
  <c r="AB273" i="6"/>
  <c r="AB273" i="6" a="1"/>
  <c r="AA273" i="6" a="1"/>
  <c r="AA273" i="6" s="1"/>
  <c r="Z273" i="6" a="1"/>
  <c r="Z273" i="6" s="1"/>
  <c r="Y273" i="6" a="1"/>
  <c r="Y273" i="6" s="1"/>
  <c r="X273" i="6"/>
  <c r="X273" i="6" a="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c r="L273" i="6" a="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c r="X272" i="6" a="1"/>
  <c r="W272" i="6" a="1"/>
  <c r="W272" i="6" s="1"/>
  <c r="V272" i="6" a="1"/>
  <c r="V272" i="6" s="1"/>
  <c r="U272" i="6" a="1"/>
  <c r="U272" i="6" s="1"/>
  <c r="T272" i="6"/>
  <c r="T272" i="6" a="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c r="AF271" i="6" a="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c r="T271" i="6" a="1"/>
  <c r="S271" i="6" a="1"/>
  <c r="S271" i="6" s="1"/>
  <c r="R271" i="6" a="1"/>
  <c r="R271" i="6" s="1"/>
  <c r="Q271" i="6" a="1"/>
  <c r="Q271" i="6" s="1"/>
  <c r="P271" i="6"/>
  <c r="P271" i="6" a="1"/>
  <c r="O271" i="6" a="1"/>
  <c r="O271" i="6" s="1"/>
  <c r="N271" i="6" a="1"/>
  <c r="N271" i="6" s="1"/>
  <c r="M271" i="6" a="1"/>
  <c r="M271" i="6" s="1"/>
  <c r="L271" i="6" a="1"/>
  <c r="L271" i="6" s="1"/>
  <c r="K271" i="6" a="1"/>
  <c r="K271" i="6" s="1"/>
  <c r="AI270" i="6" a="1"/>
  <c r="AI270" i="6" s="1"/>
  <c r="AH270" i="6" a="1"/>
  <c r="AH270" i="6" s="1"/>
  <c r="AG270" i="6" a="1"/>
  <c r="AG270" i="6" s="1"/>
  <c r="AF270" i="6"/>
  <c r="AF270" i="6" a="1"/>
  <c r="AE270" i="6" a="1"/>
  <c r="AE270" i="6" s="1"/>
  <c r="AD270" i="6" a="1"/>
  <c r="AD270" i="6" s="1"/>
  <c r="AC270" i="6" a="1"/>
  <c r="AC270" i="6" s="1"/>
  <c r="AB270" i="6"/>
  <c r="AB270" i="6" a="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c r="P270" i="6" a="1"/>
  <c r="O270" i="6" a="1"/>
  <c r="O270" i="6" s="1"/>
  <c r="N270" i="6" a="1"/>
  <c r="N270" i="6" s="1"/>
  <c r="M270" i="6" a="1"/>
  <c r="M270" i="6" s="1"/>
  <c r="L270" i="6"/>
  <c r="L270" i="6" a="1"/>
  <c r="K270" i="6" a="1"/>
  <c r="K270" i="6" s="1"/>
  <c r="AI269" i="6" a="1"/>
  <c r="AI269" i="6" s="1"/>
  <c r="AH269" i="6" a="1"/>
  <c r="AH269" i="6" s="1"/>
  <c r="AG269" i="6" a="1"/>
  <c r="AG269" i="6" s="1"/>
  <c r="AF269" i="6" a="1"/>
  <c r="AF269" i="6" s="1"/>
  <c r="AE269" i="6" a="1"/>
  <c r="AE269" i="6" s="1"/>
  <c r="AD269" i="6" a="1"/>
  <c r="AD269" i="6" s="1"/>
  <c r="AC269" i="6" a="1"/>
  <c r="AC269" i="6" s="1"/>
  <c r="AB269" i="6"/>
  <c r="AB269" i="6" a="1"/>
  <c r="AA269" i="6" a="1"/>
  <c r="AA269" i="6" s="1"/>
  <c r="Z269" i="6" a="1"/>
  <c r="Z269" i="6" s="1"/>
  <c r="Y269" i="6" a="1"/>
  <c r="Y269" i="6" s="1"/>
  <c r="X269" i="6"/>
  <c r="X269" i="6" a="1"/>
  <c r="W269" i="6" a="1"/>
  <c r="W269" i="6" s="1"/>
  <c r="V269" i="6" a="1"/>
  <c r="V269" i="6" s="1"/>
  <c r="U269" i="6" a="1"/>
  <c r="U269" i="6" s="1"/>
  <c r="T269" i="6"/>
  <c r="T269" i="6" a="1"/>
  <c r="S269" i="6" a="1"/>
  <c r="S269" i="6" s="1"/>
  <c r="R269" i="6" a="1"/>
  <c r="R269" i="6" s="1"/>
  <c r="Q269" i="6" a="1"/>
  <c r="Q269" i="6" s="1"/>
  <c r="P269" i="6" a="1"/>
  <c r="P269" i="6" s="1"/>
  <c r="O269" i="6" a="1"/>
  <c r="O269" i="6" s="1"/>
  <c r="N269" i="6" a="1"/>
  <c r="N269" i="6" s="1"/>
  <c r="M269" i="6" a="1"/>
  <c r="M269" i="6" s="1"/>
  <c r="L269" i="6"/>
  <c r="L269" i="6" a="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c r="X268" i="6" a="1"/>
  <c r="W268" i="6" a="1"/>
  <c r="W268" i="6" s="1"/>
  <c r="V268" i="6" a="1"/>
  <c r="V268" i="6" s="1"/>
  <c r="U268" i="6" a="1"/>
  <c r="U268" i="6" s="1"/>
  <c r="T268" i="6"/>
  <c r="T268" i="6" a="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c r="AF267" i="6" a="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c r="T267" i="6" a="1"/>
  <c r="S267" i="6" a="1"/>
  <c r="S267" i="6" s="1"/>
  <c r="R267" i="6" a="1"/>
  <c r="R267" i="6" s="1"/>
  <c r="Q267" i="6" a="1"/>
  <c r="Q267" i="6" s="1"/>
  <c r="P267" i="6"/>
  <c r="P267" i="6" a="1"/>
  <c r="O267" i="6" a="1"/>
  <c r="O267" i="6" s="1"/>
  <c r="N267" i="6" a="1"/>
  <c r="N267" i="6" s="1"/>
  <c r="M267" i="6" a="1"/>
  <c r="M267" i="6" s="1"/>
  <c r="L267" i="6" a="1"/>
  <c r="L267" i="6" s="1"/>
  <c r="K267" i="6" a="1"/>
  <c r="K267" i="6" s="1"/>
  <c r="AI266" i="6" a="1"/>
  <c r="AI266" i="6" s="1"/>
  <c r="AH266" i="6" a="1"/>
  <c r="AH266" i="6" s="1"/>
  <c r="AG266" i="6" a="1"/>
  <c r="AG266" i="6" s="1"/>
  <c r="AF266" i="6"/>
  <c r="AF266" i="6" a="1"/>
  <c r="AE266" i="6" a="1"/>
  <c r="AE266" i="6" s="1"/>
  <c r="AD266" i="6" a="1"/>
  <c r="AD266" i="6" s="1"/>
  <c r="AC266" i="6" a="1"/>
  <c r="AC266" i="6" s="1"/>
  <c r="AB266" i="6"/>
  <c r="AB266" i="6" a="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c r="P266" i="6" a="1"/>
  <c r="O266" i="6" a="1"/>
  <c r="O266" i="6" s="1"/>
  <c r="N266" i="6" a="1"/>
  <c r="N266" i="6" s="1"/>
  <c r="M266" i="6" a="1"/>
  <c r="M266" i="6" s="1"/>
  <c r="L266" i="6"/>
  <c r="L266" i="6" a="1"/>
  <c r="K266" i="6" a="1"/>
  <c r="K266" i="6" s="1"/>
  <c r="AI265" i="6" a="1"/>
  <c r="AI265" i="6" s="1"/>
  <c r="AH265" i="6" a="1"/>
  <c r="AH265" i="6" s="1"/>
  <c r="AG265" i="6" a="1"/>
  <c r="AG265" i="6" s="1"/>
  <c r="AF265" i="6" a="1"/>
  <c r="AF265" i="6" s="1"/>
  <c r="AE265" i="6" a="1"/>
  <c r="AE265" i="6" s="1"/>
  <c r="AD265" i="6" a="1"/>
  <c r="AD265" i="6" s="1"/>
  <c r="AC265" i="6" a="1"/>
  <c r="AC265" i="6" s="1"/>
  <c r="AB265" i="6"/>
  <c r="AB265" i="6" a="1"/>
  <c r="AA265" i="6" a="1"/>
  <c r="AA265" i="6" s="1"/>
  <c r="Z265" i="6" a="1"/>
  <c r="Z265" i="6" s="1"/>
  <c r="Y265" i="6" a="1"/>
  <c r="Y265" i="6" s="1"/>
  <c r="X265" i="6"/>
  <c r="X265" i="6" a="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c r="L265" i="6" a="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c r="X264" i="6" a="1"/>
  <c r="W264" i="6" a="1"/>
  <c r="W264" i="6" s="1"/>
  <c r="V264" i="6" a="1"/>
  <c r="V264" i="6" s="1"/>
  <c r="U264" i="6" a="1"/>
  <c r="U264" i="6" s="1"/>
  <c r="T264" i="6"/>
  <c r="T264" i="6" a="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c r="AF263" i="6" a="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c r="T263" i="6" a="1"/>
  <c r="S263" i="6" a="1"/>
  <c r="S263" i="6" s="1"/>
  <c r="R263" i="6" a="1"/>
  <c r="R263" i="6" s="1"/>
  <c r="Q263" i="6" a="1"/>
  <c r="Q263" i="6" s="1"/>
  <c r="P263" i="6"/>
  <c r="P263" i="6" a="1"/>
  <c r="O263" i="6" a="1"/>
  <c r="O263" i="6" s="1"/>
  <c r="N263" i="6" a="1"/>
  <c r="N263" i="6" s="1"/>
  <c r="M263" i="6" a="1"/>
  <c r="M263" i="6" s="1"/>
  <c r="L263" i="6" a="1"/>
  <c r="L263" i="6" s="1"/>
  <c r="K263" i="6" a="1"/>
  <c r="K263" i="6" s="1"/>
  <c r="AI262" i="6" a="1"/>
  <c r="AI262" i="6" s="1"/>
  <c r="AH262" i="6" a="1"/>
  <c r="AH262" i="6" s="1"/>
  <c r="AG262" i="6" a="1"/>
  <c r="AG262" i="6" s="1"/>
  <c r="AF262" i="6"/>
  <c r="AF262" i="6" a="1"/>
  <c r="AE262" i="6" a="1"/>
  <c r="AE262" i="6" s="1"/>
  <c r="AD262" i="6" a="1"/>
  <c r="AD262" i="6" s="1"/>
  <c r="AC262" i="6" a="1"/>
  <c r="AC262" i="6" s="1"/>
  <c r="AB262" i="6"/>
  <c r="AB262" i="6" a="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c r="P262" i="6" a="1"/>
  <c r="O262" i="6" a="1"/>
  <c r="O262" i="6" s="1"/>
  <c r="N262" i="6" a="1"/>
  <c r="N262" i="6" s="1"/>
  <c r="M262" i="6" a="1"/>
  <c r="M262" i="6" s="1"/>
  <c r="L262" i="6"/>
  <c r="L262" i="6" a="1"/>
  <c r="K262" i="6" a="1"/>
  <c r="K262" i="6" s="1"/>
  <c r="AI261" i="6" a="1"/>
  <c r="AI261" i="6" s="1"/>
  <c r="AH261" i="6" a="1"/>
  <c r="AH261" i="6" s="1"/>
  <c r="AG261" i="6" a="1"/>
  <c r="AG261" i="6" s="1"/>
  <c r="AF261" i="6" a="1"/>
  <c r="AF261" i="6" s="1"/>
  <c r="AE261" i="6" a="1"/>
  <c r="AE261" i="6" s="1"/>
  <c r="AD261" i="6" a="1"/>
  <c r="AD261" i="6" s="1"/>
  <c r="AC261" i="6" a="1"/>
  <c r="AC261" i="6" s="1"/>
  <c r="AB261" i="6"/>
  <c r="AB261" i="6" a="1"/>
  <c r="AA261" i="6" a="1"/>
  <c r="AA261" i="6" s="1"/>
  <c r="Z261" i="6" a="1"/>
  <c r="Z261" i="6" s="1"/>
  <c r="Y261" i="6" a="1"/>
  <c r="Y261" i="6" s="1"/>
  <c r="X261" i="6"/>
  <c r="X261" i="6" a="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c r="L261" i="6" a="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c r="X260" i="6" a="1"/>
  <c r="W260" i="6" a="1"/>
  <c r="W260" i="6" s="1"/>
  <c r="V260" i="6" a="1"/>
  <c r="V260" i="6" s="1"/>
  <c r="U260" i="6" a="1"/>
  <c r="U260" i="6" s="1"/>
  <c r="T260" i="6"/>
  <c r="T260" i="6" a="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c r="AF259" i="6" a="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c r="T259" i="6" a="1"/>
  <c r="S259" i="6" a="1"/>
  <c r="S259" i="6" s="1"/>
  <c r="R259" i="6" a="1"/>
  <c r="R259" i="6" s="1"/>
  <c r="Q259" i="6" a="1"/>
  <c r="Q259" i="6" s="1"/>
  <c r="P259" i="6"/>
  <c r="P259" i="6" a="1"/>
  <c r="O259" i="6" a="1"/>
  <c r="O259" i="6" s="1"/>
  <c r="N259" i="6" a="1"/>
  <c r="N259" i="6" s="1"/>
  <c r="M259" i="6" a="1"/>
  <c r="M259" i="6" s="1"/>
  <c r="L259" i="6" a="1"/>
  <c r="L259" i="6" s="1"/>
  <c r="K259" i="6" a="1"/>
  <c r="K259" i="6" s="1"/>
  <c r="AI258" i="6" a="1"/>
  <c r="AI258" i="6" s="1"/>
  <c r="AH258" i="6" a="1"/>
  <c r="AH258" i="6" s="1"/>
  <c r="AG258" i="6" a="1"/>
  <c r="AG258" i="6" s="1"/>
  <c r="AF258" i="6"/>
  <c r="AF258" i="6" a="1"/>
  <c r="AE258" i="6" a="1"/>
  <c r="AE258" i="6" s="1"/>
  <c r="AD258" i="6" a="1"/>
  <c r="AD258" i="6" s="1"/>
  <c r="AC258" i="6" a="1"/>
  <c r="AC258" i="6" s="1"/>
  <c r="AB258" i="6"/>
  <c r="AB258" i="6" a="1"/>
  <c r="AA258" i="6" a="1"/>
  <c r="AA258" i="6" s="1"/>
  <c r="Z258" i="6" a="1"/>
  <c r="Z258" i="6" s="1"/>
  <c r="Y258" i="6" a="1"/>
  <c r="Y258" i="6" s="1"/>
  <c r="X258" i="6" a="1"/>
  <c r="X258" i="6" s="1"/>
  <c r="W258" i="6"/>
  <c r="W258" i="6" a="1"/>
  <c r="V258" i="6" a="1"/>
  <c r="V258" i="6" s="1"/>
  <c r="U258" i="6"/>
  <c r="U258" i="6" a="1"/>
  <c r="T258" i="6" a="1"/>
  <c r="T258" i="6" s="1"/>
  <c r="S258" i="6"/>
  <c r="S258" i="6" a="1"/>
  <c r="R258" i="6" a="1"/>
  <c r="R258" i="6" s="1"/>
  <c r="Q258" i="6"/>
  <c r="Q258" i="6" a="1"/>
  <c r="P258" i="6" a="1"/>
  <c r="P258" i="6" s="1"/>
  <c r="O258" i="6"/>
  <c r="O258" i="6" a="1"/>
  <c r="N258" i="6" a="1"/>
  <c r="N258" i="6" s="1"/>
  <c r="M258" i="6"/>
  <c r="M258" i="6" a="1"/>
  <c r="L258" i="6" a="1"/>
  <c r="L258" i="6" s="1"/>
  <c r="K258" i="6"/>
  <c r="K258" i="6" a="1"/>
  <c r="AI257" i="6" a="1"/>
  <c r="AI257" i="6" s="1"/>
  <c r="AH257" i="6"/>
  <c r="AH257" i="6" a="1"/>
  <c r="AG257" i="6" a="1"/>
  <c r="AG257" i="6" s="1"/>
  <c r="AF257" i="6"/>
  <c r="AF257" i="6" a="1"/>
  <c r="AE257" i="6" a="1"/>
  <c r="AE257" i="6" s="1"/>
  <c r="AD257" i="6"/>
  <c r="AD257" i="6" a="1"/>
  <c r="AC257" i="6" a="1"/>
  <c r="AC257" i="6" s="1"/>
  <c r="AB257" i="6"/>
  <c r="AB257" i="6" a="1"/>
  <c r="AA257" i="6" a="1"/>
  <c r="AA257" i="6" s="1"/>
  <c r="Z257" i="6"/>
  <c r="Z257" i="6" a="1"/>
  <c r="Y257" i="6" a="1"/>
  <c r="Y257" i="6" s="1"/>
  <c r="X257" i="6"/>
  <c r="X257" i="6" a="1"/>
  <c r="W257" i="6" a="1"/>
  <c r="W257" i="6" s="1"/>
  <c r="V257" i="6" a="1"/>
  <c r="V257" i="6" s="1"/>
  <c r="U257" i="6" a="1"/>
  <c r="U257" i="6" s="1"/>
  <c r="T257" i="6" a="1"/>
  <c r="T257" i="6" s="1"/>
  <c r="S257" i="6" a="1"/>
  <c r="S257" i="6" s="1"/>
  <c r="R257" i="6"/>
  <c r="R257" i="6" a="1"/>
  <c r="Q257" i="6" a="1"/>
  <c r="Q257" i="6" s="1"/>
  <c r="P257" i="6"/>
  <c r="P257" i="6" a="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c r="AG119" i="6" a="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c r="Q119" i="6" a="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c r="AC118" i="6" a="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c r="M118" i="6" a="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c r="Y117" i="6" a="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c r="U116" i="6" a="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c r="AG115" i="6" a="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c r="Q115" i="6" a="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c r="AC114" i="6" a="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c r="M114" i="6" a="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c r="Y113" i="6" a="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c r="U112" i="6" a="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c r="AG111" i="6" a="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c r="Q111" i="6" a="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c r="AC110" i="6" a="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c r="M110" i="6" a="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c r="Y109" i="6" a="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c r="AG108" i="6" a="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c r="U108" i="6" a="1"/>
  <c r="T108" i="6" a="1"/>
  <c r="T108" i="6" s="1"/>
  <c r="S108" i="6" a="1"/>
  <c r="S108" i="6" s="1"/>
  <c r="R108" i="6" a="1"/>
  <c r="R108" i="6" s="1"/>
  <c r="Q108" i="6"/>
  <c r="Q108" i="6" a="1"/>
  <c r="P108" i="6" a="1"/>
  <c r="P108" i="6" s="1"/>
  <c r="O108" i="6" a="1"/>
  <c r="O108" i="6" s="1"/>
  <c r="N108" i="6" a="1"/>
  <c r="N108" i="6" s="1"/>
  <c r="M108" i="6" a="1"/>
  <c r="M108" i="6" s="1"/>
  <c r="L108" i="6" a="1"/>
  <c r="L108" i="6" s="1"/>
  <c r="K108" i="6" a="1"/>
  <c r="K108" i="6" s="1"/>
  <c r="AI107" i="6" a="1"/>
  <c r="AI107" i="6" s="1"/>
  <c r="AH107" i="6" a="1"/>
  <c r="AH107" i="6" s="1"/>
  <c r="AG107" i="6"/>
  <c r="AG107" i="6" a="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c r="Q107" i="6" a="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c r="AC106" i="6" a="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c r="M106" i="6" a="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c r="Y105" i="6" a="1"/>
  <c r="X105" i="6" a="1"/>
  <c r="X105" i="6" s="1"/>
  <c r="W105" i="6" a="1"/>
  <c r="W105" i="6" s="1"/>
  <c r="V105" i="6" a="1"/>
  <c r="V105" i="6" s="1"/>
  <c r="U105" i="6"/>
  <c r="U105" i="6" a="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c r="AG104" i="6" a="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c r="U104" i="6" a="1"/>
  <c r="T104" i="6" a="1"/>
  <c r="T104" i="6" s="1"/>
  <c r="S104" i="6" a="1"/>
  <c r="S104" i="6" s="1"/>
  <c r="R104" i="6" a="1"/>
  <c r="R104" i="6" s="1"/>
  <c r="Q104" i="6"/>
  <c r="Q104" i="6" a="1"/>
  <c r="P104" i="6" a="1"/>
  <c r="P104" i="6" s="1"/>
  <c r="O104" i="6" a="1"/>
  <c r="O104" i="6" s="1"/>
  <c r="N104" i="6" a="1"/>
  <c r="N104" i="6" s="1"/>
  <c r="M104" i="6" a="1"/>
  <c r="M104" i="6" s="1"/>
  <c r="L104" i="6" a="1"/>
  <c r="L104" i="6" s="1"/>
  <c r="K104" i="6" a="1"/>
  <c r="K104" i="6" s="1"/>
  <c r="AI103" i="6" a="1"/>
  <c r="AI103" i="6" s="1"/>
  <c r="AH103" i="6" a="1"/>
  <c r="AH103" i="6" s="1"/>
  <c r="AG103" i="6"/>
  <c r="AG103" i="6" a="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c r="Q103" i="6" a="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c r="AC102" i="6" a="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c r="M102" i="6" a="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c r="Y101" i="6" a="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c r="AG100" i="6" a="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c r="U100" i="6" a="1"/>
  <c r="T100" i="6" a="1"/>
  <c r="T100" i="6" s="1"/>
  <c r="S100" i="6" a="1"/>
  <c r="S100" i="6" s="1"/>
  <c r="R100" i="6" a="1"/>
  <c r="R100" i="6" s="1"/>
  <c r="Q100" i="6"/>
  <c r="Q100" i="6" a="1"/>
  <c r="P100" i="6" a="1"/>
  <c r="P100" i="6" s="1"/>
  <c r="O100" i="6" a="1"/>
  <c r="O100" i="6" s="1"/>
  <c r="N100" i="6" a="1"/>
  <c r="N100" i="6" s="1"/>
  <c r="M100" i="6" a="1"/>
  <c r="M100" i="6" s="1"/>
  <c r="L100" i="6" a="1"/>
  <c r="L100" i="6" s="1"/>
  <c r="K100" i="6" a="1"/>
  <c r="K100" i="6" s="1"/>
  <c r="AI99" i="6" a="1"/>
  <c r="AI99" i="6" s="1"/>
  <c r="AH99" i="6" a="1"/>
  <c r="AH99" i="6" s="1"/>
  <c r="AG99" i="6"/>
  <c r="AG99" i="6" a="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c r="Q99" i="6" a="1"/>
  <c r="P99" i="6" a="1"/>
  <c r="P99" i="6" s="1"/>
  <c r="O99" i="6" a="1"/>
  <c r="O99" i="6" s="1"/>
  <c r="N99" i="6" a="1"/>
  <c r="N99" i="6" s="1"/>
  <c r="M99" i="6"/>
  <c r="M99" i="6" a="1"/>
  <c r="L99" i="6" a="1"/>
  <c r="L99" i="6" s="1"/>
  <c r="K99" i="6" a="1"/>
  <c r="K99" i="6" s="1"/>
  <c r="AI98" i="6" a="1"/>
  <c r="AI98" i="6" s="1"/>
  <c r="AH98" i="6" a="1"/>
  <c r="AH98" i="6" s="1"/>
  <c r="AG98" i="6" a="1"/>
  <c r="AG98" i="6" s="1"/>
  <c r="AF98" i="6" a="1"/>
  <c r="AF98" i="6" s="1"/>
  <c r="AE98" i="6" a="1"/>
  <c r="AE98" i="6" s="1"/>
  <c r="AD98" i="6" a="1"/>
  <c r="AD98" i="6" s="1"/>
  <c r="AC98" i="6"/>
  <c r="AC98" i="6" a="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c r="M98" i="6" a="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c r="Y97" i="6" a="1"/>
  <c r="X97" i="6" a="1"/>
  <c r="X97" i="6" s="1"/>
  <c r="W97" i="6" a="1"/>
  <c r="W97" i="6" s="1"/>
  <c r="V97" i="6" a="1"/>
  <c r="V97" i="6" s="1"/>
  <c r="U97" i="6"/>
  <c r="U97" i="6" a="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c r="AG96" i="6" a="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c r="U96" i="6" a="1"/>
  <c r="T96" i="6" a="1"/>
  <c r="T96" i="6" s="1"/>
  <c r="S96" i="6" a="1"/>
  <c r="S96" i="6" s="1"/>
  <c r="R96" i="6" a="1"/>
  <c r="R96" i="6" s="1"/>
  <c r="Q96" i="6"/>
  <c r="Q96" i="6" a="1"/>
  <c r="P96" i="6" a="1"/>
  <c r="P96" i="6" s="1"/>
  <c r="O96" i="6" a="1"/>
  <c r="O96" i="6" s="1"/>
  <c r="N96" i="6" a="1"/>
  <c r="N96" i="6" s="1"/>
  <c r="M96" i="6" a="1"/>
  <c r="M96" i="6" s="1"/>
  <c r="L96" i="6" a="1"/>
  <c r="L96" i="6" s="1"/>
  <c r="K96" i="6" a="1"/>
  <c r="K96" i="6" s="1"/>
  <c r="AI95" i="6" a="1"/>
  <c r="AI95" i="6" s="1"/>
  <c r="AH95" i="6" a="1"/>
  <c r="AH95" i="6" s="1"/>
  <c r="AG95" i="6"/>
  <c r="AG95" i="6" a="1"/>
  <c r="AF95" i="6" a="1"/>
  <c r="AF95" i="6" s="1"/>
  <c r="AE95" i="6" a="1"/>
  <c r="AE95" i="6" s="1"/>
  <c r="AD95" i="6" a="1"/>
  <c r="AD95" i="6" s="1"/>
  <c r="AC95" i="6"/>
  <c r="AC95" i="6" a="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c r="Q95" i="6" a="1"/>
  <c r="P95" i="6" a="1"/>
  <c r="P95" i="6" s="1"/>
  <c r="O95" i="6" a="1"/>
  <c r="O95" i="6" s="1"/>
  <c r="N95" i="6" a="1"/>
  <c r="N95" i="6" s="1"/>
  <c r="M95" i="6"/>
  <c r="M95" i="6" a="1"/>
  <c r="L95" i="6" a="1"/>
  <c r="L95" i="6" s="1"/>
  <c r="K95" i="6" a="1"/>
  <c r="K95" i="6" s="1"/>
  <c r="AI94" i="6" a="1"/>
  <c r="AI94" i="6" s="1"/>
  <c r="AH94" i="6" a="1"/>
  <c r="AH94" i="6" s="1"/>
  <c r="AG94" i="6" a="1"/>
  <c r="AG94" i="6" s="1"/>
  <c r="AF94" i="6" a="1"/>
  <c r="AF94" i="6" s="1"/>
  <c r="AE94" i="6" a="1"/>
  <c r="AE94" i="6" s="1"/>
  <c r="AD94" i="6" a="1"/>
  <c r="AD94" i="6" s="1"/>
  <c r="AC94" i="6"/>
  <c r="AC94" i="6" a="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c r="M94" i="6" a="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c r="Y93" i="6" a="1"/>
  <c r="X93" i="6" a="1"/>
  <c r="X93" i="6" s="1"/>
  <c r="W93" i="6" a="1"/>
  <c r="W93" i="6" s="1"/>
  <c r="V93" i="6" a="1"/>
  <c r="V93" i="6" s="1"/>
  <c r="U93" i="6"/>
  <c r="U93" i="6" a="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c r="AG92" i="6" a="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c r="U92" i="6" a="1"/>
  <c r="T92" i="6" a="1"/>
  <c r="T92" i="6" s="1"/>
  <c r="S92" i="6" a="1"/>
  <c r="S92" i="6" s="1"/>
  <c r="R92" i="6" a="1"/>
  <c r="R92" i="6" s="1"/>
  <c r="Q92" i="6"/>
  <c r="Q92" i="6" a="1"/>
  <c r="P92" i="6" a="1"/>
  <c r="P92" i="6" s="1"/>
  <c r="O92" i="6" a="1"/>
  <c r="O92" i="6" s="1"/>
  <c r="N92" i="6" a="1"/>
  <c r="N92" i="6" s="1"/>
  <c r="M92" i="6" a="1"/>
  <c r="M92" i="6" s="1"/>
  <c r="L92" i="6" a="1"/>
  <c r="L92" i="6" s="1"/>
  <c r="K92" i="6" a="1"/>
  <c r="K92" i="6" s="1"/>
  <c r="AI91" i="6" a="1"/>
  <c r="AI91" i="6" s="1"/>
  <c r="AH91" i="6" a="1"/>
  <c r="AH91" i="6" s="1"/>
  <c r="AG91" i="6"/>
  <c r="AG91" i="6" a="1"/>
  <c r="AF91" i="6" a="1"/>
  <c r="AF91" i="6" s="1"/>
  <c r="AE91" i="6" a="1"/>
  <c r="AE91" i="6" s="1"/>
  <c r="AD91" i="6" a="1"/>
  <c r="AD91" i="6" s="1"/>
  <c r="AC91" i="6"/>
  <c r="AC91" i="6" a="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c r="Q91" i="6" a="1"/>
  <c r="P91" i="6" a="1"/>
  <c r="P91" i="6" s="1"/>
  <c r="O91" i="6" a="1"/>
  <c r="O91" i="6" s="1"/>
  <c r="N91" i="6" a="1"/>
  <c r="N91" i="6" s="1"/>
  <c r="M91" i="6"/>
  <c r="M91" i="6" a="1"/>
  <c r="L91" i="6" a="1"/>
  <c r="L91" i="6" s="1"/>
  <c r="K91" i="6" a="1"/>
  <c r="K91" i="6" s="1"/>
  <c r="AI90" i="6" a="1"/>
  <c r="AI90" i="6" s="1"/>
  <c r="AH90" i="6" a="1"/>
  <c r="AH90" i="6" s="1"/>
  <c r="AG90" i="6" a="1"/>
  <c r="AG90" i="6" s="1"/>
  <c r="AF90" i="6" a="1"/>
  <c r="AF90" i="6" s="1"/>
  <c r="AE90" i="6" a="1"/>
  <c r="AE90" i="6" s="1"/>
  <c r="AD90" i="6" a="1"/>
  <c r="AD90" i="6" s="1"/>
  <c r="AC90" i="6"/>
  <c r="AC90" i="6" a="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c r="M90" i="6" a="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c r="Y89" i="6" a="1"/>
  <c r="X89" i="6" a="1"/>
  <c r="X89" i="6" s="1"/>
  <c r="W89" i="6" a="1"/>
  <c r="W89" i="6" s="1"/>
  <c r="V89" i="6" a="1"/>
  <c r="V89" i="6" s="1"/>
  <c r="U89" i="6"/>
  <c r="U89" i="6" a="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c r="AG88" i="6" a="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c r="U88" i="6" a="1"/>
  <c r="T88" i="6" a="1"/>
  <c r="T88" i="6" s="1"/>
  <c r="S88" i="6" a="1"/>
  <c r="S88" i="6" s="1"/>
  <c r="R88" i="6" a="1"/>
  <c r="R88" i="6" s="1"/>
  <c r="Q88" i="6"/>
  <c r="Q88" i="6" a="1"/>
  <c r="P88" i="6" a="1"/>
  <c r="P88" i="6" s="1"/>
  <c r="O88" i="6" a="1"/>
  <c r="O88" i="6" s="1"/>
  <c r="N88" i="6" a="1"/>
  <c r="N88" i="6" s="1"/>
  <c r="M88" i="6" a="1"/>
  <c r="M88" i="6" s="1"/>
  <c r="L88" i="6" a="1"/>
  <c r="L88" i="6" s="1"/>
  <c r="K88" i="6" a="1"/>
  <c r="K88" i="6" s="1"/>
  <c r="AI87" i="6" a="1"/>
  <c r="AI87" i="6" s="1"/>
  <c r="AH87" i="6" a="1"/>
  <c r="AH87" i="6" s="1"/>
  <c r="AG87" i="6"/>
  <c r="AG87" i="6" a="1"/>
  <c r="AF87" i="6" a="1"/>
  <c r="AF87" i="6" s="1"/>
  <c r="AE87" i="6" a="1"/>
  <c r="AE87" i="6" s="1"/>
  <c r="AD87" i="6" a="1"/>
  <c r="AD87" i="6" s="1"/>
  <c r="AC87" i="6"/>
  <c r="AC87" i="6" a="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c r="Q87" i="6" a="1"/>
  <c r="P87" i="6" a="1"/>
  <c r="P87" i="6" s="1"/>
  <c r="O87" i="6" a="1"/>
  <c r="O87" i="6" s="1"/>
  <c r="N87" i="6" a="1"/>
  <c r="N87" i="6" s="1"/>
  <c r="M87" i="6"/>
  <c r="M87" i="6" a="1"/>
  <c r="L87" i="6" a="1"/>
  <c r="L87" i="6" s="1"/>
  <c r="K87" i="6" a="1"/>
  <c r="K87" i="6" s="1"/>
  <c r="AI86" i="6" a="1"/>
  <c r="AI86" i="6" s="1"/>
  <c r="AH86" i="6" a="1"/>
  <c r="AH86" i="6" s="1"/>
  <c r="AG86" i="6" a="1"/>
  <c r="AG86" i="6" s="1"/>
  <c r="AF86" i="6" a="1"/>
  <c r="AF86" i="6" s="1"/>
  <c r="AE86" i="6" a="1"/>
  <c r="AE86" i="6" s="1"/>
  <c r="AD86" i="6" a="1"/>
  <c r="AD86" i="6" s="1"/>
  <c r="AC86" i="6"/>
  <c r="AC86" i="6" a="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c r="M86" i="6" a="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c r="Y85" i="6" a="1"/>
  <c r="X85" i="6" a="1"/>
  <c r="X85" i="6" s="1"/>
  <c r="W85" i="6" a="1"/>
  <c r="W85" i="6" s="1"/>
  <c r="V85" i="6" a="1"/>
  <c r="V85" i="6" s="1"/>
  <c r="U85" i="6"/>
  <c r="U85" i="6" a="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c r="AG84" i="6" a="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c r="U84" i="6" a="1"/>
  <c r="T84" i="6" a="1"/>
  <c r="T84" i="6" s="1"/>
  <c r="S84" i="6" a="1"/>
  <c r="S84" i="6" s="1"/>
  <c r="R84" i="6" a="1"/>
  <c r="R84" i="6" s="1"/>
  <c r="Q84" i="6"/>
  <c r="Q84" i="6" a="1"/>
  <c r="P84" i="6" a="1"/>
  <c r="P84" i="6" s="1"/>
  <c r="O84" i="6" a="1"/>
  <c r="O84" i="6" s="1"/>
  <c r="N84" i="6" a="1"/>
  <c r="N84" i="6" s="1"/>
  <c r="M84" i="6" a="1"/>
  <c r="M84" i="6" s="1"/>
  <c r="L84" i="6" a="1"/>
  <c r="L84" i="6" s="1"/>
  <c r="K84" i="6" a="1"/>
  <c r="K84" i="6" s="1"/>
  <c r="AI83" i="6" a="1"/>
  <c r="AI83" i="6" s="1"/>
  <c r="AH83" i="6" a="1"/>
  <c r="AH83" i="6" s="1"/>
  <c r="AG83" i="6"/>
  <c r="AG83" i="6" a="1"/>
  <c r="AF83" i="6" a="1"/>
  <c r="AF83" i="6" s="1"/>
  <c r="AE83" i="6" a="1"/>
  <c r="AE83" i="6" s="1"/>
  <c r="AD83" i="6" a="1"/>
  <c r="AD83" i="6" s="1"/>
  <c r="AC83" i="6"/>
  <c r="AC83" i="6" a="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c r="Q83" i="6" a="1"/>
  <c r="P83" i="6" a="1"/>
  <c r="P83" i="6" s="1"/>
  <c r="O83" i="6" a="1"/>
  <c r="O83" i="6" s="1"/>
  <c r="N83" i="6" a="1"/>
  <c r="N83" i="6" s="1"/>
  <c r="M83" i="6"/>
  <c r="M83" i="6" a="1"/>
  <c r="L83" i="6" a="1"/>
  <c r="L83" i="6" s="1"/>
  <c r="K83" i="6" a="1"/>
  <c r="K83" i="6" s="1"/>
  <c r="AI82" i="6" a="1"/>
  <c r="AI82" i="6" s="1"/>
  <c r="AH82" i="6" a="1"/>
  <c r="AH82" i="6" s="1"/>
  <c r="AG82" i="6" a="1"/>
  <c r="AG82" i="6" s="1"/>
  <c r="AF82" i="6" a="1"/>
  <c r="AF82" i="6" s="1"/>
  <c r="AE82" i="6" a="1"/>
  <c r="AE82" i="6" s="1"/>
  <c r="AD82" i="6" a="1"/>
  <c r="AD82" i="6" s="1"/>
  <c r="AC82" i="6"/>
  <c r="AC82" i="6" a="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c r="M82" i="6" a="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c r="Y81" i="6" a="1"/>
  <c r="X81" i="6" a="1"/>
  <c r="X81" i="6" s="1"/>
  <c r="W81" i="6" a="1"/>
  <c r="W81" i="6" s="1"/>
  <c r="V81" i="6" a="1"/>
  <c r="V81" i="6" s="1"/>
  <c r="U81" i="6"/>
  <c r="U81" i="6" a="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c r="AG80" i="6" a="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c r="U80" i="6" a="1"/>
  <c r="T80" i="6" a="1"/>
  <c r="T80" i="6" s="1"/>
  <c r="S80" i="6" a="1"/>
  <c r="S80" i="6" s="1"/>
  <c r="R80" i="6" a="1"/>
  <c r="R80" i="6" s="1"/>
  <c r="Q80" i="6"/>
  <c r="Q80" i="6" a="1"/>
  <c r="P80" i="6" a="1"/>
  <c r="P80" i="6" s="1"/>
  <c r="O80" i="6" a="1"/>
  <c r="O80" i="6" s="1"/>
  <c r="N80" i="6" a="1"/>
  <c r="N80" i="6" s="1"/>
  <c r="M80" i="6" a="1"/>
  <c r="M80" i="6" s="1"/>
  <c r="L80" i="6" a="1"/>
  <c r="L80" i="6" s="1"/>
  <c r="K80" i="6" a="1"/>
  <c r="K80" i="6" s="1"/>
  <c r="AI79" i="6" a="1"/>
  <c r="AI79" i="6" s="1"/>
  <c r="AH79" i="6" a="1"/>
  <c r="AH79" i="6" s="1"/>
  <c r="AG79" i="6"/>
  <c r="AG79" i="6" a="1"/>
  <c r="AF79" i="6" a="1"/>
  <c r="AF79" i="6" s="1"/>
  <c r="AE79" i="6" a="1"/>
  <c r="AE79" i="6" s="1"/>
  <c r="AD79" i="6" a="1"/>
  <c r="AD79" i="6" s="1"/>
  <c r="AC79" i="6"/>
  <c r="AC79" i="6" a="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c r="Q79" i="6" a="1"/>
  <c r="P79" i="6" a="1"/>
  <c r="P79" i="6" s="1"/>
  <c r="O79" i="6" a="1"/>
  <c r="O79" i="6" s="1"/>
  <c r="N79" i="6" a="1"/>
  <c r="N79" i="6" s="1"/>
  <c r="M79" i="6"/>
  <c r="M79" i="6" a="1"/>
  <c r="L79" i="6" a="1"/>
  <c r="L79" i="6" s="1"/>
  <c r="K79" i="6" a="1"/>
  <c r="K79" i="6" s="1"/>
  <c r="AI78" i="6" a="1"/>
  <c r="AI78" i="6" s="1"/>
  <c r="AH78" i="6" a="1"/>
  <c r="AH78" i="6" s="1"/>
  <c r="AG78" i="6" a="1"/>
  <c r="AG78" i="6" s="1"/>
  <c r="AF78" i="6" a="1"/>
  <c r="AF78" i="6" s="1"/>
  <c r="AE78" i="6" a="1"/>
  <c r="AE78" i="6" s="1"/>
  <c r="AD78" i="6" a="1"/>
  <c r="AD78" i="6" s="1"/>
  <c r="AC78" i="6"/>
  <c r="AC78" i="6" a="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c r="M78" i="6" a="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c r="Y77" i="6" a="1"/>
  <c r="X77" i="6" a="1"/>
  <c r="X77" i="6" s="1"/>
  <c r="W77" i="6" a="1"/>
  <c r="W77" i="6" s="1"/>
  <c r="V77" i="6" a="1"/>
  <c r="V77" i="6" s="1"/>
  <c r="U77" i="6"/>
  <c r="U77" i="6" a="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c r="AG76" i="6" a="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c r="U76" i="6" a="1"/>
  <c r="T76" i="6" a="1"/>
  <c r="T76" i="6" s="1"/>
  <c r="S76" i="6" a="1"/>
  <c r="S76" i="6" s="1"/>
  <c r="R76" i="6" a="1"/>
  <c r="R76" i="6" s="1"/>
  <c r="Q76" i="6"/>
  <c r="Q76" i="6" a="1"/>
  <c r="P76" i="6" a="1"/>
  <c r="P76" i="6" s="1"/>
  <c r="O76" i="6" a="1"/>
  <c r="O76" i="6" s="1"/>
  <c r="N76" i="6" a="1"/>
  <c r="N76" i="6" s="1"/>
  <c r="M76" i="6" a="1"/>
  <c r="M76" i="6" s="1"/>
  <c r="L76" i="6" a="1"/>
  <c r="L76" i="6" s="1"/>
  <c r="K76" i="6" a="1"/>
  <c r="K76" i="6" s="1"/>
  <c r="AI75" i="6" a="1"/>
  <c r="AI75" i="6" s="1"/>
  <c r="AH75" i="6" a="1"/>
  <c r="AH75" i="6" s="1"/>
  <c r="AG75" i="6"/>
  <c r="AG75" i="6" a="1"/>
  <c r="AF75" i="6" a="1"/>
  <c r="AF75" i="6" s="1"/>
  <c r="AE75" i="6" a="1"/>
  <c r="AE75" i="6" s="1"/>
  <c r="AD75" i="6" a="1"/>
  <c r="AD75" i="6" s="1"/>
  <c r="AC75" i="6"/>
  <c r="AC75" i="6" a="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c r="Q75" i="6" a="1"/>
  <c r="P75" i="6" a="1"/>
  <c r="P75" i="6" s="1"/>
  <c r="O75" i="6" a="1"/>
  <c r="O75" i="6" s="1"/>
  <c r="N75" i="6" a="1"/>
  <c r="N75" i="6" s="1"/>
  <c r="M75" i="6"/>
  <c r="M75" i="6" a="1"/>
  <c r="L75" i="6" a="1"/>
  <c r="L75" i="6" s="1"/>
  <c r="K75" i="6" a="1"/>
  <c r="K75" i="6" s="1"/>
  <c r="AI74" i="6" a="1"/>
  <c r="AI74" i="6" s="1"/>
  <c r="AH74" i="6" a="1"/>
  <c r="AH74" i="6" s="1"/>
  <c r="AG74" i="6" a="1"/>
  <c r="AG74" i="6" s="1"/>
  <c r="AF74" i="6" a="1"/>
  <c r="AF74" i="6" s="1"/>
  <c r="AE74" i="6" a="1"/>
  <c r="AE74" i="6" s="1"/>
  <c r="AD74" i="6" a="1"/>
  <c r="AD74" i="6" s="1"/>
  <c r="AC74" i="6"/>
  <c r="AC74" i="6" a="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c r="M74" i="6" a="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c r="Y73" i="6" a="1"/>
  <c r="X73" i="6" a="1"/>
  <c r="X73" i="6" s="1"/>
  <c r="W73" i="6" a="1"/>
  <c r="W73" i="6" s="1"/>
  <c r="V73" i="6" a="1"/>
  <c r="V73" i="6" s="1"/>
  <c r="U73" i="6"/>
  <c r="U73" i="6" a="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c r="AG72" i="6" a="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c r="U72" i="6" a="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c r="AG71" i="6" a="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c r="Q71" i="6" a="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c r="AC70" i="6" a="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c r="M70" i="6" a="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c r="Y69" i="6" a="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c r="U68" i="6" a="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c r="AG67" i="6" a="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c r="Q67" i="6" a="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c r="AC66" i="6" a="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c r="M66" i="6" a="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c r="Y65" i="6" a="1"/>
  <c r="X65" i="6" a="1"/>
  <c r="X65" i="6" s="1"/>
  <c r="W65" i="6" a="1"/>
  <c r="W65" i="6" s="1"/>
  <c r="V65" i="6" a="1"/>
  <c r="V65" i="6" s="1"/>
  <c r="U65" i="6"/>
  <c r="U65" i="6" a="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c r="U64" i="6" a="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c r="AG63" i="6" a="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c r="Q63" i="6" a="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c r="AC62" i="6" a="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c r="M62" i="6" a="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c r="Y61" i="6" a="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c r="U60" i="6" a="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c r="AG59" i="6" a="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c r="Q59" i="6" a="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c r="AC58" i="6" a="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c r="M58" i="6" a="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c r="Y57" i="6" a="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c r="U56" i="6" a="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c r="AG55" i="6" a="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c r="Q55" i="6" a="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c r="AC54" i="6" a="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c r="M54" i="6" a="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c r="Y53" i="6" a="1"/>
  <c r="X53" i="6" a="1"/>
  <c r="X53" i="6" s="1"/>
  <c r="W53" i="6" a="1"/>
  <c r="W53" i="6" s="1"/>
  <c r="V53" i="6" a="1"/>
  <c r="V53" i="6" s="1"/>
  <c r="U53" i="6"/>
  <c r="U53" i="6" a="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c r="U52" i="6" a="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c r="AG51" i="6" a="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c r="Q51" i="6" a="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c r="AC50" i="6" a="1"/>
  <c r="AB50" i="6" a="1"/>
  <c r="AB50" i="6" s="1"/>
  <c r="AA50" i="6" a="1"/>
  <c r="AA50" i="6" s="1"/>
  <c r="Z50" i="6" a="1"/>
  <c r="Z50" i="6" s="1"/>
  <c r="Y50" i="6" a="1"/>
  <c r="Y50" i="6" s="1"/>
  <c r="X50" i="6" a="1"/>
  <c r="X50" i="6" s="1"/>
  <c r="W50" i="6" a="1"/>
  <c r="W50" i="6" s="1"/>
  <c r="V50" i="6" a="1"/>
  <c r="V50" i="6" s="1"/>
  <c r="U50" i="6"/>
  <c r="U50" i="6" a="1"/>
  <c r="T50" i="6" a="1"/>
  <c r="T50" i="6" s="1"/>
  <c r="S50" i="6" a="1"/>
  <c r="S50" i="6" s="1"/>
  <c r="R50" i="6" a="1"/>
  <c r="R50" i="6" s="1"/>
  <c r="Q50" i="6" a="1"/>
  <c r="Q50" i="6" s="1"/>
  <c r="P50" i="6" a="1"/>
  <c r="P50" i="6" s="1"/>
  <c r="O50" i="6" a="1"/>
  <c r="O50" i="6" s="1"/>
  <c r="N50" i="6" a="1"/>
  <c r="N50" i="6" s="1"/>
  <c r="M50" i="6"/>
  <c r="M50" i="6" a="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c r="U48" i="6" a="1"/>
  <c r="T48" i="6" a="1"/>
  <c r="T48" i="6" s="1"/>
  <c r="S48" i="6" a="1"/>
  <c r="S48" i="6" s="1"/>
  <c r="R48" i="6" a="1"/>
  <c r="R48" i="6" s="1"/>
  <c r="Q48" i="6"/>
  <c r="Q48" i="6" a="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c r="Q47" i="6" a="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c r="U46" i="6" a="1"/>
  <c r="T46" i="6" a="1"/>
  <c r="T46" i="6" s="1"/>
  <c r="S46" i="6" a="1"/>
  <c r="S46" i="6" s="1"/>
  <c r="R46" i="6" a="1"/>
  <c r="R46" i="6" s="1"/>
  <c r="Q46" i="6" a="1"/>
  <c r="Q46" i="6" s="1"/>
  <c r="P46" i="6" a="1"/>
  <c r="P46" i="6" s="1"/>
  <c r="O46" i="6" a="1"/>
  <c r="O46" i="6" s="1"/>
  <c r="N46" i="6" a="1"/>
  <c r="N46" i="6" s="1"/>
  <c r="M46" i="6"/>
  <c r="M46" i="6" a="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c r="U44" i="6" a="1"/>
  <c r="T44" i="6" a="1"/>
  <c r="T44" i="6" s="1"/>
  <c r="S44" i="6" a="1"/>
  <c r="S44" i="6" s="1"/>
  <c r="R44" i="6" a="1"/>
  <c r="R44" i="6" s="1"/>
  <c r="Q44" i="6"/>
  <c r="Q44" i="6" a="1"/>
  <c r="P44" i="6" a="1"/>
  <c r="P44" i="6" s="1"/>
  <c r="O44" i="6" a="1"/>
  <c r="O44" i="6" s="1"/>
  <c r="N44" i="6" a="1"/>
  <c r="N44" i="6" s="1"/>
  <c r="M44" i="6" a="1"/>
  <c r="M44" i="6" s="1"/>
  <c r="L44" i="6" a="1"/>
  <c r="L44" i="6" s="1"/>
  <c r="K44" i="6" a="1"/>
  <c r="K44" i="6" s="1"/>
  <c r="AI43" i="6" a="1"/>
  <c r="AI43" i="6" s="1"/>
  <c r="AH43" i="6" a="1"/>
  <c r="AH43" i="6" s="1"/>
  <c r="AG43" i="6"/>
  <c r="AG43" i="6" a="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c r="Q43" i="6" a="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c r="Q39" i="6" a="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c r="M38" i="6" a="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c r="U36" i="6" a="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c r="Q35" i="6" a="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c r="AC34" i="6" a="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c r="M34" i="6" a="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c r="U32" i="6" a="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c r="Q31" i="6" a="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c r="M30" i="6" a="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c r="U28" i="6" a="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c r="Q27" i="6" a="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c r="AC26" i="6" a="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c r="M26" i="6" a="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c r="U24" i="6" a="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c r="AG23" i="6" a="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c r="Q23" i="6" a="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c r="M22" i="6" a="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K4" i="6" s="1"/>
  <c r="AJ2" i="6"/>
  <c r="AJ4" i="6" s="1"/>
  <c r="AI2" i="6"/>
  <c r="AI4" i="6" s="1"/>
  <c r="AH2" i="6"/>
  <c r="AH4" i="6" s="1"/>
  <c r="AG2" i="6"/>
  <c r="AG4" i="6" s="1"/>
  <c r="AF2" i="6"/>
  <c r="AF4" i="6" s="1"/>
  <c r="AE2" i="6"/>
  <c r="AE4" i="6" s="1"/>
  <c r="AD2" i="6"/>
  <c r="AD4" i="6" s="1"/>
  <c r="AC2" i="6"/>
  <c r="AC4" i="6" s="1"/>
  <c r="AB2" i="6"/>
  <c r="AB4" i="6" s="1"/>
  <c r="AA2" i="6"/>
  <c r="AA4" i="6" s="1"/>
  <c r="Z2" i="6"/>
  <c r="Z4" i="6" s="1"/>
  <c r="Y2" i="6"/>
  <c r="Y4" i="6" s="1"/>
  <c r="X2" i="6"/>
  <c r="X4" i="6" s="1"/>
  <c r="W2" i="6"/>
  <c r="W4" i="6" s="1"/>
  <c r="V2" i="6"/>
  <c r="V4" i="6" s="1"/>
  <c r="U2" i="6"/>
  <c r="U4" i="6" s="1"/>
  <c r="T2" i="6"/>
  <c r="T4" i="6" s="1"/>
  <c r="S2" i="6"/>
  <c r="S4" i="6" s="1"/>
  <c r="R2" i="6"/>
  <c r="R4" i="6" s="1"/>
  <c r="Q2" i="6"/>
  <c r="Q4" i="6" s="1"/>
  <c r="P2" i="6"/>
  <c r="P4" i="6" s="1"/>
  <c r="O2" i="6"/>
  <c r="O4" i="6" s="1"/>
  <c r="N2" i="6"/>
  <c r="N4" i="6" s="1"/>
  <c r="M2" i="6"/>
  <c r="M4" i="6" s="1"/>
  <c r="L2" i="6"/>
  <c r="L4" i="6" s="1"/>
  <c r="K2" i="6"/>
  <c r="J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J80" i="5"/>
  <c r="I80" i="5"/>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I77" i="5"/>
  <c r="J77" i="5" s="1"/>
  <c r="H77" i="5"/>
  <c r="G77" i="5"/>
  <c r="F77" i="5"/>
  <c r="E77" i="5"/>
  <c r="D77" i="5"/>
  <c r="B77" i="5"/>
  <c r="M76" i="5"/>
  <c r="L76" i="5"/>
  <c r="K76" i="5"/>
  <c r="J76" i="5"/>
  <c r="I76" i="5"/>
  <c r="H76" i="5"/>
  <c r="G76" i="5"/>
  <c r="F76" i="5"/>
  <c r="E76" i="5"/>
  <c r="D76" i="5"/>
  <c r="C89" i="5" s="1"/>
  <c r="C90" i="5" s="1"/>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J64" i="5"/>
  <c r="I64" i="5"/>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B49" i="5"/>
  <c r="M44" i="5"/>
  <c r="L44" i="5"/>
  <c r="K44" i="5"/>
  <c r="I44" i="5"/>
  <c r="H44" i="5"/>
  <c r="G44" i="5"/>
  <c r="F44" i="5"/>
  <c r="E44" i="5"/>
  <c r="D44" i="5"/>
  <c r="B44" i="5"/>
  <c r="M43" i="5"/>
  <c r="L43" i="5"/>
  <c r="K43" i="5"/>
  <c r="I43" i="5"/>
  <c r="H43" i="5"/>
  <c r="F43" i="5"/>
  <c r="E43" i="5"/>
  <c r="D43" i="5"/>
  <c r="G43" i="5" s="1"/>
  <c r="M42" i="5"/>
  <c r="L42" i="5"/>
  <c r="K42" i="5"/>
  <c r="I42" i="5"/>
  <c r="H42" i="5"/>
  <c r="G42" i="5"/>
  <c r="F42" i="5"/>
  <c r="E42" i="5"/>
  <c r="D42" i="5"/>
  <c r="B42" i="5"/>
  <c r="M41" i="5"/>
  <c r="L41" i="5"/>
  <c r="K41" i="5"/>
  <c r="I41" i="5"/>
  <c r="H41" i="5"/>
  <c r="G41" i="5"/>
  <c r="F41" i="5"/>
  <c r="E41" i="5"/>
  <c r="D41" i="5"/>
  <c r="B41" i="5"/>
  <c r="M40" i="5"/>
  <c r="L40" i="5"/>
  <c r="K40" i="5"/>
  <c r="I40" i="5"/>
  <c r="H40" i="5"/>
  <c r="C55" i="5" s="1"/>
  <c r="B5" i="5" s="1"/>
  <c r="G40" i="5"/>
  <c r="F40" i="5"/>
  <c r="E40" i="5"/>
  <c r="D40" i="5"/>
  <c r="B40" i="5"/>
  <c r="C34" i="5"/>
  <c r="M31" i="5"/>
  <c r="L31" i="5"/>
  <c r="K31" i="5"/>
  <c r="J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I28" i="5"/>
  <c r="J41" i="5" s="1"/>
  <c r="H28" i="5"/>
  <c r="G28" i="5"/>
  <c r="F28" i="5"/>
  <c r="E28" i="5"/>
  <c r="D28" i="5"/>
  <c r="B28" i="5"/>
  <c r="M27" i="5"/>
  <c r="L27" i="5"/>
  <c r="K27" i="5"/>
  <c r="J27" i="5"/>
  <c r="I27" i="5"/>
  <c r="J40" i="5" s="1"/>
  <c r="H27" i="5"/>
  <c r="B34" i="5" s="1"/>
  <c r="G27" i="5"/>
  <c r="F27" i="5"/>
  <c r="E27" i="5"/>
  <c r="D27" i="5"/>
  <c r="B27" i="5"/>
  <c r="B18" i="5"/>
  <c r="B17" i="5"/>
  <c r="B9" i="5"/>
  <c r="B6" i="5"/>
  <c r="P120" i="4"/>
  <c r="N98" i="4"/>
  <c r="N94" i="4"/>
  <c r="N90" i="4"/>
  <c r="N68" i="4"/>
  <c r="N63" i="4"/>
  <c r="N59" i="4"/>
  <c r="N55" i="4"/>
  <c r="N21" i="4"/>
  <c r="N17" i="4"/>
  <c r="N13" i="4"/>
  <c r="P62" i="3"/>
  <c r="P41" i="2"/>
  <c r="E19" i="6" l="1"/>
  <c r="E119" i="6"/>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5" i="14"/>
  <c r="AF53" i="14"/>
  <c r="AF51" i="14"/>
  <c r="AF49" i="14"/>
  <c r="AF47" i="14"/>
  <c r="AF45" i="14"/>
  <c r="AF43" i="14"/>
  <c r="AF41" i="14"/>
  <c r="AG92" i="14"/>
  <c r="AG88" i="14"/>
  <c r="AG84" i="14"/>
  <c r="AG80" i="14"/>
  <c r="AG76" i="14"/>
  <c r="AG72" i="14"/>
  <c r="AG68" i="14"/>
  <c r="AG64" i="14"/>
  <c r="AG60" i="14"/>
  <c r="AG56" i="14"/>
  <c r="AG55" i="14"/>
  <c r="AF54" i="14"/>
  <c r="AG48" i="14"/>
  <c r="AG47" i="14"/>
  <c r="AF46" i="14"/>
  <c r="AG40" i="14"/>
  <c r="AG39" i="14"/>
  <c r="AG37" i="14"/>
  <c r="AG35" i="14"/>
  <c r="AG33" i="14"/>
  <c r="AG31" i="14"/>
  <c r="AG29" i="14"/>
  <c r="AG27" i="14"/>
  <c r="AE93" i="14"/>
  <c r="AG91" i="14"/>
  <c r="AE89" i="14"/>
  <c r="AG87" i="14"/>
  <c r="AE85" i="14"/>
  <c r="AG83" i="14"/>
  <c r="AE81" i="14"/>
  <c r="AG79" i="14"/>
  <c r="AE77" i="14"/>
  <c r="AG75" i="14"/>
  <c r="AE73" i="14"/>
  <c r="AG71" i="14"/>
  <c r="AE69" i="14"/>
  <c r="AG67" i="14"/>
  <c r="AE65" i="14"/>
  <c r="AG63" i="14"/>
  <c r="AE61" i="14"/>
  <c r="AG59" i="14"/>
  <c r="AE57" i="14"/>
  <c r="AG53" i="14"/>
  <c r="AG51" i="14"/>
  <c r="AE50" i="14"/>
  <c r="AG49" i="14"/>
  <c r="AE47" i="14"/>
  <c r="AI45" i="14"/>
  <c r="AI43" i="14"/>
  <c r="AF42" i="14"/>
  <c r="AE40" i="14"/>
  <c r="AI39" i="14"/>
  <c r="AI38" i="14"/>
  <c r="AE35" i="14"/>
  <c r="AF34" i="14"/>
  <c r="AF33" i="14"/>
  <c r="AG32" i="14"/>
  <c r="AI31" i="14"/>
  <c r="AI30" i="14"/>
  <c r="AE27" i="14"/>
  <c r="AF26" i="14"/>
  <c r="AG25" i="14"/>
  <c r="AE24" i="14"/>
  <c r="AI23" i="14"/>
  <c r="AD23" i="14"/>
  <c r="AG22" i="14"/>
  <c r="AF21" i="14"/>
  <c r="AG20" i="14"/>
  <c r="AF19" i="14"/>
  <c r="AF18" i="14"/>
  <c r="AF56" i="14"/>
  <c r="AG54" i="14"/>
  <c r="AG52" i="14"/>
  <c r="AG45" i="14"/>
  <c r="AG43" i="14"/>
  <c r="AG41" i="14"/>
  <c r="AF39" i="14"/>
  <c r="AG38" i="14"/>
  <c r="AF32" i="14"/>
  <c r="AF31" i="14"/>
  <c r="AG30" i="14"/>
  <c r="AF25" i="14"/>
  <c r="AF22" i="14"/>
  <c r="AG94" i="14"/>
  <c r="AE92" i="14"/>
  <c r="AG90" i="14"/>
  <c r="AE88" i="14"/>
  <c r="AG86" i="14"/>
  <c r="AE84" i="14"/>
  <c r="AG82" i="14"/>
  <c r="AE80" i="14"/>
  <c r="AG78" i="14"/>
  <c r="AE76" i="14"/>
  <c r="AG74" i="14"/>
  <c r="AE72" i="14"/>
  <c r="AG70" i="14"/>
  <c r="AE68" i="14"/>
  <c r="AG66" i="14"/>
  <c r="AE64" i="14"/>
  <c r="AG62" i="14"/>
  <c r="AE60" i="14"/>
  <c r="AG58" i="14"/>
  <c r="AE56" i="14"/>
  <c r="AI55" i="14"/>
  <c r="AE54" i="14"/>
  <c r="AF52" i="14"/>
  <c r="AG50" i="14"/>
  <c r="AF48" i="14"/>
  <c r="AG46" i="14"/>
  <c r="AG44" i="14"/>
  <c r="AE43" i="14"/>
  <c r="AE41" i="14"/>
  <c r="AE39" i="14"/>
  <c r="AF38" i="14"/>
  <c r="AF37" i="14"/>
  <c r="AG36" i="14"/>
  <c r="AI35" i="14"/>
  <c r="AI34" i="14"/>
  <c r="AE31" i="14"/>
  <c r="AF30" i="14"/>
  <c r="AF29" i="14"/>
  <c r="AG28" i="14"/>
  <c r="AI27" i="14"/>
  <c r="AI26" i="14"/>
  <c r="AE25" i="14"/>
  <c r="AG24" i="14"/>
  <c r="AF23" i="14"/>
  <c r="AE22" i="14"/>
  <c r="AI21" i="14"/>
  <c r="AD21" i="14"/>
  <c r="AI20" i="14"/>
  <c r="AD20" i="14"/>
  <c r="AH19" i="14"/>
  <c r="AI18" i="14"/>
  <c r="AG93" i="14"/>
  <c r="AI91" i="14"/>
  <c r="AG89" i="14"/>
  <c r="AI87" i="14"/>
  <c r="AG85" i="14"/>
  <c r="AI83" i="14"/>
  <c r="AG81" i="14"/>
  <c r="AI79" i="14"/>
  <c r="AG77" i="14"/>
  <c r="AI75" i="14"/>
  <c r="AG73" i="14"/>
  <c r="AI71" i="14"/>
  <c r="AG69" i="14"/>
  <c r="AI67" i="14"/>
  <c r="AG65" i="14"/>
  <c r="AI63" i="14"/>
  <c r="AG61" i="14"/>
  <c r="AI59" i="14"/>
  <c r="AG57" i="14"/>
  <c r="AI53" i="14"/>
  <c r="AI51" i="14"/>
  <c r="AF50" i="14"/>
  <c r="AI47" i="14"/>
  <c r="AF44" i="14"/>
  <c r="AG42" i="14"/>
  <c r="AF40" i="14"/>
  <c r="AF36" i="14"/>
  <c r="AF35" i="14"/>
  <c r="AG34" i="14"/>
  <c r="AI33" i="14"/>
  <c r="AI32" i="14"/>
  <c r="AF28" i="14"/>
  <c r="AF27" i="14"/>
  <c r="AG26" i="14"/>
  <c r="AI25" i="14"/>
  <c r="AF24" i="14"/>
  <c r="AI22" i="14"/>
  <c r="AH21" i="14"/>
  <c r="AH20" i="14"/>
  <c r="AG19" i="14"/>
  <c r="AG18" i="14"/>
  <c r="O6" i="14"/>
  <c r="O11" i="14"/>
  <c r="O12"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91" i="14"/>
  <c r="AE87" i="14"/>
  <c r="AE83" i="14"/>
  <c r="AE79" i="14"/>
  <c r="AE75" i="14"/>
  <c r="AE71" i="14"/>
  <c r="AE67" i="14"/>
  <c r="AE63" i="14"/>
  <c r="AE59" i="14"/>
  <c r="AE53" i="14"/>
  <c r="AE52" i="14"/>
  <c r="AE45" i="14"/>
  <c r="AE44" i="14"/>
  <c r="AE38" i="14"/>
  <c r="AE36" i="14"/>
  <c r="AE34" i="14"/>
  <c r="AE32" i="14"/>
  <c r="AE30" i="14"/>
  <c r="AE28" i="14"/>
  <c r="AE26" i="14"/>
  <c r="O17" i="14"/>
  <c r="AE23" i="14"/>
  <c r="O25" i="14"/>
  <c r="AE29" i="14"/>
  <c r="O30" i="14"/>
  <c r="O31" i="14"/>
  <c r="AE37" i="14"/>
  <c r="O38" i="14"/>
  <c r="O39" i="14"/>
  <c r="AE46" i="14"/>
  <c r="AE48" i="14"/>
  <c r="AE55" i="14"/>
  <c r="AE58" i="14"/>
  <c r="AE62" i="14"/>
  <c r="AE66" i="14"/>
  <c r="AE70" i="14"/>
  <c r="AE74" i="14"/>
  <c r="AE78" i="14"/>
  <c r="AE82" i="14"/>
  <c r="AE86" i="14"/>
  <c r="AE90" i="14"/>
  <c r="AE94" i="14"/>
  <c r="O24" i="14"/>
  <c r="O22" i="14"/>
  <c r="O18" i="14"/>
  <c r="O13" i="14"/>
  <c r="O9" i="14"/>
  <c r="O5"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6" i="14"/>
  <c r="O54" i="14"/>
  <c r="O52" i="14"/>
  <c r="O50" i="14"/>
  <c r="O48" i="14"/>
  <c r="O46" i="14"/>
  <c r="O44" i="14"/>
  <c r="O42" i="14"/>
  <c r="O40" i="14"/>
  <c r="O97" i="14"/>
  <c r="O51" i="14"/>
  <c r="O43" i="14"/>
  <c r="L15" i="14"/>
  <c r="M15" i="14" s="1"/>
  <c r="L7" i="14"/>
  <c r="M7" i="14" s="1"/>
  <c r="L57" i="14"/>
  <c r="M57" i="14" s="1"/>
  <c r="L49" i="14"/>
  <c r="M49" i="14" s="1"/>
  <c r="L41" i="14"/>
  <c r="M41" i="14" s="1"/>
  <c r="L82" i="14"/>
  <c r="M82" i="14" s="1"/>
  <c r="L66" i="14"/>
  <c r="M66" i="14" s="1"/>
  <c r="L56" i="14"/>
  <c r="M56" i="14" s="1"/>
  <c r="N2" i="14"/>
  <c r="O2" i="14" s="1"/>
  <c r="L8" i="14"/>
  <c r="M8" i="14" s="1"/>
  <c r="O10" i="14"/>
  <c r="L13" i="14"/>
  <c r="M13" i="14" s="1"/>
  <c r="O15" i="14"/>
  <c r="O16" i="14"/>
  <c r="AF94" i="14"/>
  <c r="L21" i="14"/>
  <c r="M21" i="14" s="1"/>
  <c r="L27" i="14"/>
  <c r="M27" i="14" s="1"/>
  <c r="O32" i="14"/>
  <c r="O33" i="14"/>
  <c r="O45" i="14"/>
  <c r="O49" i="14"/>
  <c r="K2" i="14"/>
  <c r="L22" i="14" s="1"/>
  <c r="M22" i="14" s="1"/>
  <c r="O3" i="14"/>
  <c r="O4" i="14"/>
  <c r="O14" i="14"/>
  <c r="AA98"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I56" i="14"/>
  <c r="AI54" i="14"/>
  <c r="AI52" i="14"/>
  <c r="AI50" i="14"/>
  <c r="AI48" i="14"/>
  <c r="AI46" i="14"/>
  <c r="AI44" i="14"/>
  <c r="AI42" i="14"/>
  <c r="AI40" i="14"/>
  <c r="AI93" i="14"/>
  <c r="AI89" i="14"/>
  <c r="AI85" i="14"/>
  <c r="AI81" i="14"/>
  <c r="AI77" i="14"/>
  <c r="AI73" i="14"/>
  <c r="AI69" i="14"/>
  <c r="AI65" i="14"/>
  <c r="AI61" i="14"/>
  <c r="AI57" i="14"/>
  <c r="AI49" i="14"/>
  <c r="AI41" i="14"/>
  <c r="L17" i="14"/>
  <c r="AE18" i="14"/>
  <c r="AD19" i="14"/>
  <c r="O20" i="14"/>
  <c r="AE20" i="14"/>
  <c r="O21" i="14"/>
  <c r="AE21" i="14"/>
  <c r="O23" i="14"/>
  <c r="AH23" i="14"/>
  <c r="L24" i="14"/>
  <c r="AI24" i="14"/>
  <c r="L25" i="14"/>
  <c r="O26" i="14"/>
  <c r="O27" i="14"/>
  <c r="AI28" i="14"/>
  <c r="L29" i="14"/>
  <c r="M29" i="14" s="1"/>
  <c r="AI29" i="14"/>
  <c r="L30" i="14"/>
  <c r="AE33" i="14"/>
  <c r="O34" i="14"/>
  <c r="O35" i="14"/>
  <c r="AI36" i="14"/>
  <c r="L37" i="14"/>
  <c r="M37" i="14" s="1"/>
  <c r="AI37" i="14"/>
  <c r="L38" i="14"/>
  <c r="AE42" i="14"/>
  <c r="L44" i="14"/>
  <c r="L46" i="14"/>
  <c r="O47" i="14"/>
  <c r="AE49" i="14"/>
  <c r="L50" i="14"/>
  <c r="M50" i="14" s="1"/>
  <c r="AE51" i="14"/>
  <c r="O53" i="14"/>
  <c r="O57" i="14"/>
  <c r="AI58" i="14"/>
  <c r="L59" i="14"/>
  <c r="M59" i="14" s="1"/>
  <c r="AI60" i="14"/>
  <c r="L61" i="14"/>
  <c r="M61" i="14" s="1"/>
  <c r="AI62" i="14"/>
  <c r="L63" i="14"/>
  <c r="M63" i="14" s="1"/>
  <c r="AI64" i="14"/>
  <c r="L65" i="14"/>
  <c r="M65" i="14" s="1"/>
  <c r="AI66" i="14"/>
  <c r="L67" i="14"/>
  <c r="M67" i="14" s="1"/>
  <c r="AI68" i="14"/>
  <c r="L69" i="14"/>
  <c r="M69" i="14" s="1"/>
  <c r="AI70" i="14"/>
  <c r="L71" i="14"/>
  <c r="M71" i="14" s="1"/>
  <c r="AI72" i="14"/>
  <c r="L73" i="14"/>
  <c r="M73" i="14" s="1"/>
  <c r="AI74" i="14"/>
  <c r="L75" i="14"/>
  <c r="M75" i="14" s="1"/>
  <c r="AI76" i="14"/>
  <c r="L77" i="14"/>
  <c r="M77" i="14" s="1"/>
  <c r="AI78" i="14"/>
  <c r="L79" i="14"/>
  <c r="M79" i="14" s="1"/>
  <c r="AI80" i="14"/>
  <c r="L81" i="14"/>
  <c r="M81" i="14" s="1"/>
  <c r="AI82" i="14"/>
  <c r="L83" i="14"/>
  <c r="M83" i="14" s="1"/>
  <c r="AI84" i="14"/>
  <c r="L85" i="14"/>
  <c r="M85" i="14" s="1"/>
  <c r="AI86" i="14"/>
  <c r="L87" i="14"/>
  <c r="M87" i="14" s="1"/>
  <c r="AI88" i="14"/>
  <c r="L89" i="14"/>
  <c r="M89" i="14" s="1"/>
  <c r="AI90" i="14"/>
  <c r="L91" i="14"/>
  <c r="M91" i="14" s="1"/>
  <c r="AI92" i="14"/>
  <c r="L93" i="14"/>
  <c r="M93" i="14" s="1"/>
  <c r="AI94" i="14"/>
  <c r="L95" i="14"/>
  <c r="M95" i="14" s="1"/>
  <c r="O96" i="14"/>
  <c r="L97" i="14"/>
  <c r="M97" i="14" s="1"/>
  <c r="L5" i="14"/>
  <c r="M5" i="14" s="1"/>
  <c r="L6" i="14"/>
  <c r="M6" i="14" s="1"/>
  <c r="O7" i="14"/>
  <c r="O8" i="14"/>
  <c r="L16" i="14"/>
  <c r="M16" i="14" s="1"/>
  <c r="M17" i="14"/>
  <c r="O19" i="14"/>
  <c r="M24" i="14"/>
  <c r="M25" i="14"/>
  <c r="O28" i="14"/>
  <c r="O29" i="14"/>
  <c r="M30" i="14"/>
  <c r="L31" i="14"/>
  <c r="M31" i="14" s="1"/>
  <c r="L32" i="14"/>
  <c r="M32" i="14" s="1"/>
  <c r="O36" i="14"/>
  <c r="O37" i="14"/>
  <c r="M38" i="14"/>
  <c r="L39" i="14"/>
  <c r="M39" i="14" s="1"/>
  <c r="M44" i="14"/>
  <c r="M46" i="14"/>
  <c r="L52" i="14"/>
  <c r="M52" i="14" s="1"/>
  <c r="L54" i="14"/>
  <c r="M54" i="14" s="1"/>
  <c r="O55" i="14"/>
  <c r="L58" i="14"/>
  <c r="M58" i="14" s="1"/>
  <c r="AF20" i="14"/>
  <c r="AG21" i="14"/>
  <c r="AG23" i="14"/>
  <c r="AF89" i="14"/>
  <c r="AF90" i="14"/>
  <c r="AF91" i="14"/>
  <c r="AF92" i="14"/>
  <c r="AF93"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K17" i="10"/>
  <c r="I13" i="10"/>
  <c r="K13" i="10" s="1"/>
  <c r="E11" i="6"/>
  <c r="E15" i="6"/>
  <c r="E12" i="6"/>
  <c r="E16" i="6"/>
  <c r="E9" i="6"/>
  <c r="E13" i="6"/>
  <c r="E17" i="6"/>
  <c r="E10" i="6"/>
  <c r="E14" i="6"/>
  <c r="H804" i="6"/>
  <c r="H803" i="6"/>
  <c r="H802" i="6"/>
  <c r="H801" i="6"/>
  <c r="H800" i="6"/>
  <c r="H799" i="6"/>
  <c r="H798" i="6"/>
  <c r="H794" i="6"/>
  <c r="H790" i="6"/>
  <c r="H786" i="6"/>
  <c r="H782" i="6"/>
  <c r="H778" i="6"/>
  <c r="H774" i="6"/>
  <c r="H770" i="6"/>
  <c r="H767" i="6"/>
  <c r="H763" i="6"/>
  <c r="H759" i="6"/>
  <c r="H755" i="6"/>
  <c r="H754" i="6"/>
  <c r="H753" i="6"/>
  <c r="H752" i="6"/>
  <c r="H751" i="6"/>
  <c r="H750" i="6"/>
  <c r="H749" i="6"/>
  <c r="H797" i="6"/>
  <c r="H793" i="6"/>
  <c r="H789" i="6"/>
  <c r="H785" i="6"/>
  <c r="H781" i="6"/>
  <c r="H777" i="6"/>
  <c r="H773" i="6"/>
  <c r="H769" i="6"/>
  <c r="H764" i="6"/>
  <c r="H760" i="6"/>
  <c r="H756" i="6"/>
  <c r="H796" i="6"/>
  <c r="H792" i="6"/>
  <c r="H788" i="6"/>
  <c r="H784" i="6"/>
  <c r="H776" i="6"/>
  <c r="H768" i="6"/>
  <c r="H762" i="6"/>
  <c r="H758" i="6"/>
  <c r="H787" i="6"/>
  <c r="H783" i="6"/>
  <c r="H775" i="6"/>
  <c r="H765" i="6"/>
  <c r="H761" i="6"/>
  <c r="H748" i="6"/>
  <c r="H747" i="6"/>
  <c r="H746" i="6"/>
  <c r="H745" i="6"/>
  <c r="H744" i="6"/>
  <c r="H743" i="6"/>
  <c r="H742" i="6"/>
  <c r="H741" i="6"/>
  <c r="H740" i="6"/>
  <c r="H739" i="6"/>
  <c r="H738" i="6"/>
  <c r="H737" i="6"/>
  <c r="H736" i="6"/>
  <c r="H791" i="6"/>
  <c r="H780" i="6"/>
  <c r="H772" i="6"/>
  <c r="H766" i="6"/>
  <c r="H795" i="6"/>
  <c r="H735" i="6"/>
  <c r="H734" i="6"/>
  <c r="H733" i="6"/>
  <c r="H732" i="6"/>
  <c r="H731" i="6"/>
  <c r="H730" i="6"/>
  <c r="H729" i="6"/>
  <c r="H728" i="6"/>
  <c r="H727" i="6"/>
  <c r="H726" i="6"/>
  <c r="H725" i="6"/>
  <c r="H724" i="6"/>
  <c r="H723" i="6"/>
  <c r="H722" i="6"/>
  <c r="H721" i="6"/>
  <c r="H720" i="6"/>
  <c r="H719" i="6"/>
  <c r="H718" i="6"/>
  <c r="H717" i="6"/>
  <c r="H716" i="6"/>
  <c r="H715" i="6"/>
  <c r="H714" i="6"/>
  <c r="H713" i="6"/>
  <c r="H712" i="6"/>
  <c r="H771" i="6"/>
  <c r="H779" i="6"/>
  <c r="H711" i="6"/>
  <c r="H710" i="6"/>
  <c r="H709" i="6"/>
  <c r="H708" i="6"/>
  <c r="H707" i="6"/>
  <c r="H706" i="6"/>
  <c r="H705" i="6"/>
  <c r="H757" i="6"/>
  <c r="H704" i="6"/>
  <c r="H703" i="6"/>
  <c r="H702" i="6"/>
  <c r="H701" i="6"/>
  <c r="H699" i="6"/>
  <c r="H700"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59" i="6"/>
  <c r="H657" i="6"/>
  <c r="H655" i="6"/>
  <c r="H653" i="6"/>
  <c r="H651" i="6"/>
  <c r="H649" i="6"/>
  <c r="H647" i="6"/>
  <c r="H645" i="6"/>
  <c r="H643" i="6"/>
  <c r="H641" i="6"/>
  <c r="H662" i="6"/>
  <c r="H661" i="6"/>
  <c r="H660" i="6"/>
  <c r="H658" i="6"/>
  <c r="H656" i="6"/>
  <c r="H654" i="6"/>
  <c r="H652" i="6"/>
  <c r="H650" i="6"/>
  <c r="H648" i="6"/>
  <c r="H646" i="6"/>
  <c r="H644" i="6"/>
  <c r="H642"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1" i="6"/>
  <c r="H549" i="6"/>
  <c r="H547" i="6"/>
  <c r="H545" i="6"/>
  <c r="H552" i="6"/>
  <c r="H550" i="6"/>
  <c r="H548" i="6"/>
  <c r="H546"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44" i="6"/>
  <c r="H442" i="6"/>
  <c r="H440" i="6"/>
  <c r="H438" i="6"/>
  <c r="H436" i="6"/>
  <c r="H434" i="6"/>
  <c r="H432" i="6"/>
  <c r="H430" i="6"/>
  <c r="H428" i="6"/>
  <c r="H426" i="6"/>
  <c r="H424" i="6"/>
  <c r="H422" i="6"/>
  <c r="H420" i="6"/>
  <c r="H418" i="6"/>
  <c r="H416" i="6"/>
  <c r="H414" i="6"/>
  <c r="H412" i="6"/>
  <c r="H410" i="6"/>
  <c r="H408" i="6"/>
  <c r="H449" i="6"/>
  <c r="H448" i="6"/>
  <c r="H447" i="6"/>
  <c r="H446" i="6"/>
  <c r="H407" i="6"/>
  <c r="H406" i="6"/>
  <c r="H405" i="6"/>
  <c r="H404" i="6"/>
  <c r="H403" i="6"/>
  <c r="H402" i="6"/>
  <c r="H401" i="6"/>
  <c r="H400" i="6"/>
  <c r="H399" i="6"/>
  <c r="H398" i="6"/>
  <c r="H397" i="6"/>
  <c r="H396" i="6"/>
  <c r="H451" i="6"/>
  <c r="H450" i="6"/>
  <c r="H445" i="6"/>
  <c r="H443" i="6"/>
  <c r="H441" i="6"/>
  <c r="H439" i="6"/>
  <c r="H437" i="6"/>
  <c r="H435" i="6"/>
  <c r="H433" i="6"/>
  <c r="H431" i="6"/>
  <c r="H429" i="6"/>
  <c r="H427" i="6"/>
  <c r="H425" i="6"/>
  <c r="H423" i="6"/>
  <c r="H421" i="6"/>
  <c r="H419" i="6"/>
  <c r="H417" i="6"/>
  <c r="H415" i="6"/>
  <c r="H413" i="6"/>
  <c r="H411" i="6"/>
  <c r="H409" i="6"/>
  <c r="H395" i="6"/>
  <c r="H393" i="6"/>
  <c r="H391" i="6"/>
  <c r="H389" i="6"/>
  <c r="H387" i="6"/>
  <c r="H385" i="6"/>
  <c r="H383" i="6"/>
  <c r="H381" i="6"/>
  <c r="H379" i="6"/>
  <c r="H377" i="6"/>
  <c r="H375" i="6"/>
  <c r="H394" i="6"/>
  <c r="H392" i="6"/>
  <c r="H390" i="6"/>
  <c r="H388" i="6"/>
  <c r="H386" i="6"/>
  <c r="H384" i="6"/>
  <c r="H382" i="6"/>
  <c r="H380" i="6"/>
  <c r="H378" i="6"/>
  <c r="H376"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9" i="6"/>
  <c r="E20" i="6"/>
  <c r="H21" i="6"/>
  <c r="E22" i="6"/>
  <c r="H23" i="6"/>
  <c r="E24" i="6"/>
  <c r="H25" i="6"/>
  <c r="E26" i="6"/>
  <c r="H27" i="6"/>
  <c r="E28" i="6"/>
  <c r="H29" i="6"/>
  <c r="E30" i="6"/>
  <c r="H31" i="6"/>
  <c r="E32" i="6"/>
  <c r="H33" i="6"/>
  <c r="E34" i="6"/>
  <c r="H35" i="6"/>
  <c r="E36" i="6"/>
  <c r="H37" i="6"/>
  <c r="E38" i="6"/>
  <c r="H39" i="6"/>
  <c r="E40" i="6"/>
  <c r="H41" i="6"/>
  <c r="E42" i="6"/>
  <c r="H43" i="6"/>
  <c r="E44" i="6"/>
  <c r="H45" i="6"/>
  <c r="E46" i="6"/>
  <c r="H47" i="6"/>
  <c r="E48" i="6"/>
  <c r="H49" i="6"/>
  <c r="E50" i="6"/>
  <c r="H51" i="6"/>
  <c r="E52" i="6"/>
  <c r="H53" i="6"/>
  <c r="E54" i="6"/>
  <c r="H55" i="6"/>
  <c r="E56" i="6"/>
  <c r="H57" i="6"/>
  <c r="E58" i="6"/>
  <c r="H59" i="6"/>
  <c r="E60" i="6"/>
  <c r="H61" i="6"/>
  <c r="E62" i="6"/>
  <c r="H63" i="6"/>
  <c r="E64" i="6"/>
  <c r="H65" i="6"/>
  <c r="E66" i="6"/>
  <c r="H67" i="6"/>
  <c r="E68" i="6"/>
  <c r="H69" i="6"/>
  <c r="E70" i="6"/>
  <c r="H71" i="6"/>
  <c r="E72" i="6"/>
  <c r="H73" i="6"/>
  <c r="E74" i="6"/>
  <c r="H75" i="6"/>
  <c r="E76" i="6"/>
  <c r="H77" i="6"/>
  <c r="E78" i="6"/>
  <c r="H79" i="6"/>
  <c r="E80" i="6"/>
  <c r="H81" i="6"/>
  <c r="E82" i="6"/>
  <c r="H83" i="6"/>
  <c r="E84" i="6"/>
  <c r="H85" i="6"/>
  <c r="E86" i="6"/>
  <c r="H87" i="6"/>
  <c r="E88" i="6"/>
  <c r="H89" i="6"/>
  <c r="E90" i="6"/>
  <c r="H91" i="6"/>
  <c r="E92" i="6"/>
  <c r="H93" i="6"/>
  <c r="E94" i="6"/>
  <c r="H95" i="6"/>
  <c r="E96" i="6"/>
  <c r="H97" i="6"/>
  <c r="E98" i="6"/>
  <c r="H99" i="6"/>
  <c r="E100" i="6"/>
  <c r="H101" i="6"/>
  <c r="E102" i="6"/>
  <c r="H103" i="6"/>
  <c r="E104" i="6"/>
  <c r="H105" i="6"/>
  <c r="E106" i="6"/>
  <c r="H107" i="6"/>
  <c r="E108" i="6"/>
  <c r="H109" i="6"/>
  <c r="E110" i="6"/>
  <c r="H111" i="6"/>
  <c r="E112" i="6"/>
  <c r="H113" i="6"/>
  <c r="E114" i="6"/>
  <c r="H115" i="6"/>
  <c r="E116" i="6"/>
  <c r="H117" i="6"/>
  <c r="E118" i="6"/>
  <c r="H119" i="6"/>
  <c r="E120" i="6"/>
  <c r="J4" i="6"/>
  <c r="K4" i="6"/>
  <c r="H9" i="6"/>
  <c r="H10" i="6"/>
  <c r="H11" i="6"/>
  <c r="H12" i="6"/>
  <c r="H13" i="6"/>
  <c r="H14" i="6"/>
  <c r="H15" i="6"/>
  <c r="H16" i="6"/>
  <c r="H17" i="6"/>
  <c r="H18"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H20" i="6"/>
  <c r="E21" i="6"/>
  <c r="H22" i="6"/>
  <c r="E23" i="6"/>
  <c r="H24" i="6"/>
  <c r="E25" i="6"/>
  <c r="H26" i="6"/>
  <c r="E27" i="6"/>
  <c r="H28" i="6"/>
  <c r="E29" i="6"/>
  <c r="H30" i="6"/>
  <c r="E31" i="6"/>
  <c r="H32" i="6"/>
  <c r="E33" i="6"/>
  <c r="H34" i="6"/>
  <c r="E35" i="6"/>
  <c r="H36" i="6"/>
  <c r="E37" i="6"/>
  <c r="H38" i="6"/>
  <c r="E39" i="6"/>
  <c r="H40" i="6"/>
  <c r="E41" i="6"/>
  <c r="H42" i="6"/>
  <c r="E43" i="6"/>
  <c r="H44" i="6"/>
  <c r="E45" i="6"/>
  <c r="H46" i="6"/>
  <c r="E47" i="6"/>
  <c r="H48" i="6"/>
  <c r="E49" i="6"/>
  <c r="H50" i="6"/>
  <c r="E51" i="6"/>
  <c r="H52" i="6"/>
  <c r="E53" i="6"/>
  <c r="H54" i="6"/>
  <c r="E55" i="6"/>
  <c r="H56" i="6"/>
  <c r="E57" i="6"/>
  <c r="H58" i="6"/>
  <c r="E59" i="6"/>
  <c r="H60" i="6"/>
  <c r="E61" i="6"/>
  <c r="H62" i="6"/>
  <c r="E63" i="6"/>
  <c r="H64" i="6"/>
  <c r="E65" i="6"/>
  <c r="H66" i="6"/>
  <c r="E67" i="6"/>
  <c r="H68" i="6"/>
  <c r="E69" i="6"/>
  <c r="H70" i="6"/>
  <c r="E71" i="6"/>
  <c r="H72" i="6"/>
  <c r="E73" i="6"/>
  <c r="H74" i="6"/>
  <c r="E75" i="6"/>
  <c r="H76" i="6"/>
  <c r="E77" i="6"/>
  <c r="H78" i="6"/>
  <c r="E79" i="6"/>
  <c r="H80" i="6"/>
  <c r="E81" i="6"/>
  <c r="H82" i="6"/>
  <c r="E83" i="6"/>
  <c r="H84" i="6"/>
  <c r="E85" i="6"/>
  <c r="H86" i="6"/>
  <c r="E87" i="6"/>
  <c r="H88" i="6"/>
  <c r="E89" i="6"/>
  <c r="H90" i="6"/>
  <c r="E91" i="6"/>
  <c r="H92" i="6"/>
  <c r="E93" i="6"/>
  <c r="H94" i="6"/>
  <c r="E95" i="6"/>
  <c r="H96" i="6"/>
  <c r="E97" i="6"/>
  <c r="H98" i="6"/>
  <c r="E99" i="6"/>
  <c r="H100" i="6"/>
  <c r="E101" i="6"/>
  <c r="H102" i="6"/>
  <c r="E103" i="6"/>
  <c r="H104" i="6"/>
  <c r="E105" i="6"/>
  <c r="H106" i="6"/>
  <c r="E107" i="6"/>
  <c r="H108" i="6"/>
  <c r="E109" i="6"/>
  <c r="H110" i="6"/>
  <c r="E111" i="6"/>
  <c r="H112" i="6"/>
  <c r="E113" i="6"/>
  <c r="H114" i="6"/>
  <c r="E115" i="6"/>
  <c r="H116" i="6"/>
  <c r="E117" i="6"/>
  <c r="H118" i="6"/>
  <c r="H120" i="6"/>
  <c r="E18" i="6"/>
  <c r="E804" i="6"/>
  <c r="F803" i="6"/>
  <c r="F801" i="6"/>
  <c r="F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803" i="6"/>
  <c r="F804" i="6"/>
  <c r="F802" i="6"/>
  <c r="F800" i="6"/>
  <c r="F795" i="6"/>
  <c r="F791" i="6"/>
  <c r="F787" i="6"/>
  <c r="F783" i="6"/>
  <c r="F779" i="6"/>
  <c r="F775" i="6"/>
  <c r="F771" i="6"/>
  <c r="F766" i="6"/>
  <c r="E765" i="6"/>
  <c r="F762" i="6"/>
  <c r="E761" i="6"/>
  <c r="F758" i="6"/>
  <c r="E757" i="6"/>
  <c r="E801" i="6"/>
  <c r="E799" i="6"/>
  <c r="F798" i="6"/>
  <c r="F794" i="6"/>
  <c r="F790" i="6"/>
  <c r="F786" i="6"/>
  <c r="F782" i="6"/>
  <c r="F778" i="6"/>
  <c r="F774" i="6"/>
  <c r="F770" i="6"/>
  <c r="F767" i="6"/>
  <c r="E766" i="6"/>
  <c r="F763" i="6"/>
  <c r="E762" i="6"/>
  <c r="F759" i="6"/>
  <c r="E758" i="6"/>
  <c r="F797" i="6"/>
  <c r="F793" i="6"/>
  <c r="F789" i="6"/>
  <c r="F785" i="6"/>
  <c r="F796" i="6"/>
  <c r="E763" i="6"/>
  <c r="E759" i="6"/>
  <c r="F757" i="6"/>
  <c r="F756" i="6"/>
  <c r="E754" i="6"/>
  <c r="E752" i="6"/>
  <c r="E750" i="6"/>
  <c r="E748" i="6"/>
  <c r="E802" i="6"/>
  <c r="E800" i="6"/>
  <c r="F784" i="6"/>
  <c r="F777" i="6"/>
  <c r="F776" i="6"/>
  <c r="F769" i="6"/>
  <c r="F768" i="6"/>
  <c r="E756" i="6"/>
  <c r="F755" i="6"/>
  <c r="F753" i="6"/>
  <c r="F751" i="6"/>
  <c r="F749" i="6"/>
  <c r="F788" i="6"/>
  <c r="E767" i="6"/>
  <c r="F765" i="6"/>
  <c r="F764" i="6"/>
  <c r="F761" i="6"/>
  <c r="F760" i="6"/>
  <c r="E755" i="6"/>
  <c r="E753" i="6"/>
  <c r="E751" i="6"/>
  <c r="E749" i="6"/>
  <c r="F792" i="6"/>
  <c r="F780" i="6"/>
  <c r="F773" i="6"/>
  <c r="F754" i="6"/>
  <c r="F752" i="6"/>
  <c r="F750" i="6"/>
  <c r="F746" i="6"/>
  <c r="E745" i="6"/>
  <c r="E743" i="6"/>
  <c r="E741" i="6"/>
  <c r="E739" i="6"/>
  <c r="E737" i="6"/>
  <c r="E735" i="6"/>
  <c r="F781" i="6"/>
  <c r="E764" i="6"/>
  <c r="F748" i="6"/>
  <c r="E746" i="6"/>
  <c r="F744" i="6"/>
  <c r="F742" i="6"/>
  <c r="F740" i="6"/>
  <c r="F738" i="6"/>
  <c r="F736" i="6"/>
  <c r="E760" i="6"/>
  <c r="F747" i="6"/>
  <c r="E744" i="6"/>
  <c r="E742" i="6"/>
  <c r="E740" i="6"/>
  <c r="E738" i="6"/>
  <c r="E736" i="6"/>
  <c r="F772" i="6"/>
  <c r="F743" i="6"/>
  <c r="F739" i="6"/>
  <c r="E732" i="6"/>
  <c r="E730" i="6"/>
  <c r="E728" i="6"/>
  <c r="E726" i="6"/>
  <c r="E724" i="6"/>
  <c r="E722" i="6"/>
  <c r="E720" i="6"/>
  <c r="E718" i="6"/>
  <c r="E716" i="6"/>
  <c r="E714" i="6"/>
  <c r="E712" i="6"/>
  <c r="E711" i="6"/>
  <c r="E710" i="6"/>
  <c r="E747" i="6"/>
  <c r="F734" i="6"/>
  <c r="F731" i="6"/>
  <c r="F729" i="6"/>
  <c r="F727" i="6"/>
  <c r="F725" i="6"/>
  <c r="F723" i="6"/>
  <c r="F721" i="6"/>
  <c r="F719" i="6"/>
  <c r="F717" i="6"/>
  <c r="F715" i="6"/>
  <c r="F713" i="6"/>
  <c r="F745" i="6"/>
  <c r="F741" i="6"/>
  <c r="F737" i="6"/>
  <c r="F735" i="6"/>
  <c r="E734" i="6"/>
  <c r="F733" i="6"/>
  <c r="E731" i="6"/>
  <c r="E729" i="6"/>
  <c r="E727" i="6"/>
  <c r="E725" i="6"/>
  <c r="E723" i="6"/>
  <c r="E721" i="6"/>
  <c r="E719" i="6"/>
  <c r="E717" i="6"/>
  <c r="F716" i="6"/>
  <c r="F711" i="6"/>
  <c r="F710" i="6"/>
  <c r="E708" i="6"/>
  <c r="E706" i="6"/>
  <c r="E704" i="6"/>
  <c r="E703" i="6"/>
  <c r="F728" i="6"/>
  <c r="F726" i="6"/>
  <c r="F722" i="6"/>
  <c r="F718" i="6"/>
  <c r="E713" i="6"/>
  <c r="F709" i="6"/>
  <c r="F707" i="6"/>
  <c r="F705" i="6"/>
  <c r="E733" i="6"/>
  <c r="F732" i="6"/>
  <c r="F730" i="6"/>
  <c r="E715" i="6"/>
  <c r="F712" i="6"/>
  <c r="E709" i="6"/>
  <c r="E707" i="6"/>
  <c r="E705" i="6"/>
  <c r="F724" i="6"/>
  <c r="F720" i="6"/>
  <c r="F714" i="6"/>
  <c r="F708" i="6"/>
  <c r="F706" i="6"/>
  <c r="F704" i="6"/>
  <c r="F703" i="6"/>
  <c r="F702" i="6"/>
  <c r="F701" i="6"/>
  <c r="F700" i="6"/>
  <c r="F699" i="6"/>
  <c r="E702" i="6"/>
  <c r="E700" i="6"/>
  <c r="F698" i="6"/>
  <c r="F697" i="6"/>
  <c r="F696" i="6"/>
  <c r="F695" i="6"/>
  <c r="F694" i="6"/>
  <c r="F693" i="6"/>
  <c r="F692" i="6"/>
  <c r="F691" i="6"/>
  <c r="F690" i="6"/>
  <c r="F689" i="6"/>
  <c r="F688" i="6"/>
  <c r="E698" i="6"/>
  <c r="E701" i="6"/>
  <c r="E699" i="6"/>
  <c r="E687" i="6"/>
  <c r="E686" i="6"/>
  <c r="E685" i="6"/>
  <c r="E697" i="6"/>
  <c r="E696" i="6"/>
  <c r="E695" i="6"/>
  <c r="E694" i="6"/>
  <c r="E693" i="6"/>
  <c r="E692" i="6"/>
  <c r="E691" i="6"/>
  <c r="E690" i="6"/>
  <c r="E689" i="6"/>
  <c r="E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E684" i="6"/>
  <c r="E683" i="6"/>
  <c r="E682" i="6"/>
  <c r="E681" i="6"/>
  <c r="E680" i="6"/>
  <c r="E679" i="6"/>
  <c r="E678" i="6"/>
  <c r="E677" i="6"/>
  <c r="E676" i="6"/>
  <c r="E675" i="6"/>
  <c r="E674" i="6"/>
  <c r="E673" i="6"/>
  <c r="E672" i="6"/>
  <c r="E671" i="6"/>
  <c r="E670" i="6"/>
  <c r="E669" i="6"/>
  <c r="E668" i="6"/>
  <c r="E667" i="6"/>
  <c r="E666" i="6"/>
  <c r="E665" i="6"/>
  <c r="E664" i="6"/>
  <c r="F662" i="6"/>
  <c r="F661" i="6"/>
  <c r="F660" i="6"/>
  <c r="F659" i="6"/>
  <c r="F658" i="6"/>
  <c r="F657" i="6"/>
  <c r="F656" i="6"/>
  <c r="F655" i="6"/>
  <c r="F654" i="6"/>
  <c r="F653" i="6"/>
  <c r="F652" i="6"/>
  <c r="F651" i="6"/>
  <c r="F650" i="6"/>
  <c r="F649" i="6"/>
  <c r="F648" i="6"/>
  <c r="F647" i="6"/>
  <c r="F646" i="6"/>
  <c r="F645" i="6"/>
  <c r="F644" i="6"/>
  <c r="F643" i="6"/>
  <c r="F642" i="6"/>
  <c r="F641" i="6"/>
  <c r="E662" i="6"/>
  <c r="E661" i="6"/>
  <c r="E663" i="6"/>
  <c r="E660" i="6"/>
  <c r="E658" i="6"/>
  <c r="E656" i="6"/>
  <c r="E654" i="6"/>
  <c r="E652" i="6"/>
  <c r="E650" i="6"/>
  <c r="E648" i="6"/>
  <c r="E646" i="6"/>
  <c r="E644" i="6"/>
  <c r="E642"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E659" i="6"/>
  <c r="E657" i="6"/>
  <c r="E655" i="6"/>
  <c r="E653" i="6"/>
  <c r="E651" i="6"/>
  <c r="E649" i="6"/>
  <c r="E647" i="6"/>
  <c r="E645" i="6"/>
  <c r="E643" i="6"/>
  <c r="E641" i="6"/>
  <c r="E640" i="6"/>
  <c r="E639" i="6"/>
  <c r="E638" i="6"/>
  <c r="E637" i="6"/>
  <c r="F598" i="6"/>
  <c r="E597" i="6"/>
  <c r="E596" i="6"/>
  <c r="E595" i="6"/>
  <c r="E594" i="6"/>
  <c r="E593" i="6"/>
  <c r="E592"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8" i="6"/>
  <c r="F599" i="6"/>
  <c r="E599"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E552" i="6"/>
  <c r="E550" i="6"/>
  <c r="E548" i="6"/>
  <c r="E546" i="6"/>
  <c r="E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E551" i="6"/>
  <c r="E549" i="6"/>
  <c r="E547" i="6"/>
  <c r="E545" i="6"/>
  <c r="E543" i="6"/>
  <c r="E542" i="6"/>
  <c r="E541" i="6"/>
  <c r="E540" i="6"/>
  <c r="E539"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E451" i="6"/>
  <c r="E450" i="6"/>
  <c r="E449" i="6"/>
  <c r="E448" i="6"/>
  <c r="E447" i="6"/>
  <c r="E446"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E452" i="6"/>
  <c r="E445" i="6"/>
  <c r="E443" i="6"/>
  <c r="E441" i="6"/>
  <c r="E439" i="6"/>
  <c r="E437" i="6"/>
  <c r="E435" i="6"/>
  <c r="E433" i="6"/>
  <c r="E431" i="6"/>
  <c r="E429" i="6"/>
  <c r="E427" i="6"/>
  <c r="E425" i="6"/>
  <c r="E423" i="6"/>
  <c r="E421" i="6"/>
  <c r="E419" i="6"/>
  <c r="E417" i="6"/>
  <c r="E415" i="6"/>
  <c r="E413" i="6"/>
  <c r="E411" i="6"/>
  <c r="E409" i="6"/>
  <c r="E444" i="6"/>
  <c r="E442" i="6"/>
  <c r="E440" i="6"/>
  <c r="E438" i="6"/>
  <c r="E436" i="6"/>
  <c r="E434" i="6"/>
  <c r="E432" i="6"/>
  <c r="E430" i="6"/>
  <c r="E428" i="6"/>
  <c r="E426" i="6"/>
  <c r="E424" i="6"/>
  <c r="E422" i="6"/>
  <c r="E420" i="6"/>
  <c r="E418" i="6"/>
  <c r="E416" i="6"/>
  <c r="E414" i="6"/>
  <c r="E412" i="6"/>
  <c r="E410" i="6"/>
  <c r="E408" i="6"/>
  <c r="E407" i="6"/>
  <c r="E406" i="6"/>
  <c r="E405" i="6"/>
  <c r="E394" i="6"/>
  <c r="E392" i="6"/>
  <c r="E390" i="6"/>
  <c r="E388" i="6"/>
  <c r="E386" i="6"/>
  <c r="E384" i="6"/>
  <c r="E382" i="6"/>
  <c r="E380" i="6"/>
  <c r="E378" i="6"/>
  <c r="E376" i="6"/>
  <c r="E374" i="6"/>
  <c r="E373" i="6"/>
  <c r="E372" i="6"/>
  <c r="E371" i="6"/>
  <c r="E395" i="6"/>
  <c r="E393" i="6"/>
  <c r="E391" i="6"/>
  <c r="E389" i="6"/>
  <c r="E387" i="6"/>
  <c r="E385" i="6"/>
  <c r="E383" i="6"/>
  <c r="E381" i="6"/>
  <c r="E379" i="6"/>
  <c r="E377" i="6"/>
  <c r="E375" i="6"/>
  <c r="E404" i="6"/>
  <c r="E403" i="6"/>
  <c r="E402" i="6"/>
  <c r="E401" i="6"/>
  <c r="E400" i="6"/>
  <c r="E399" i="6"/>
  <c r="E398" i="6"/>
  <c r="E397" i="6"/>
  <c r="E396" i="6"/>
  <c r="F373" i="6"/>
  <c r="F370" i="6"/>
  <c r="F368" i="6"/>
  <c r="F366" i="6"/>
  <c r="F364" i="6"/>
  <c r="F362" i="6"/>
  <c r="F360" i="6"/>
  <c r="F358" i="6"/>
  <c r="F356" i="6"/>
  <c r="F354" i="6"/>
  <c r="F352" i="6"/>
  <c r="E370" i="6"/>
  <c r="E368" i="6"/>
  <c r="E366" i="6"/>
  <c r="E364" i="6"/>
  <c r="E362" i="6"/>
  <c r="E360" i="6"/>
  <c r="E358" i="6"/>
  <c r="E356" i="6"/>
  <c r="E354" i="6"/>
  <c r="E352" i="6"/>
  <c r="F369" i="6"/>
  <c r="F367" i="6"/>
  <c r="F365" i="6"/>
  <c r="F363" i="6"/>
  <c r="F361" i="6"/>
  <c r="F359" i="6"/>
  <c r="F357" i="6"/>
  <c r="F355" i="6"/>
  <c r="F353"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72" i="6"/>
  <c r="F371" i="6"/>
  <c r="E369" i="6"/>
  <c r="E367" i="6"/>
  <c r="E365" i="6"/>
  <c r="E363" i="6"/>
  <c r="E361" i="6"/>
  <c r="E359" i="6"/>
  <c r="E357" i="6"/>
  <c r="E355" i="6"/>
  <c r="E353"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2" i="6"/>
  <c r="E300" i="6"/>
  <c r="E298" i="6"/>
  <c r="E296" i="6"/>
  <c r="E294" i="6"/>
  <c r="E292" i="6"/>
  <c r="E290" i="6"/>
  <c r="E288" i="6"/>
  <c r="E286" i="6"/>
  <c r="E284" i="6"/>
  <c r="E282" i="6"/>
  <c r="E280" i="6"/>
  <c r="E278" i="6"/>
  <c r="E276" i="6"/>
  <c r="E274" i="6"/>
  <c r="E272" i="6"/>
  <c r="E270" i="6"/>
  <c r="E268" i="6"/>
  <c r="E266" i="6"/>
  <c r="E264" i="6"/>
  <c r="E262" i="6"/>
  <c r="E260" i="6"/>
  <c r="E258" i="6"/>
  <c r="E257" i="6"/>
  <c r="E256" i="6"/>
  <c r="E255" i="6"/>
  <c r="E254" i="6"/>
  <c r="E253" i="6"/>
  <c r="E252" i="6"/>
  <c r="E251" i="6"/>
  <c r="E250" i="6"/>
  <c r="F303" i="6"/>
  <c r="F301" i="6"/>
  <c r="F299" i="6"/>
  <c r="F297" i="6"/>
  <c r="F295" i="6"/>
  <c r="F293" i="6"/>
  <c r="F291" i="6"/>
  <c r="F289" i="6"/>
  <c r="F287" i="6"/>
  <c r="F285" i="6"/>
  <c r="F283" i="6"/>
  <c r="F281" i="6"/>
  <c r="F279" i="6"/>
  <c r="F277" i="6"/>
  <c r="F275" i="6"/>
  <c r="F273" i="6"/>
  <c r="F271" i="6"/>
  <c r="F269" i="6"/>
  <c r="F267" i="6"/>
  <c r="F265" i="6"/>
  <c r="F263" i="6"/>
  <c r="F261" i="6"/>
  <c r="F259" i="6"/>
  <c r="E303" i="6"/>
  <c r="E301" i="6"/>
  <c r="E299" i="6"/>
  <c r="E297" i="6"/>
  <c r="E295" i="6"/>
  <c r="E293" i="6"/>
  <c r="E291" i="6"/>
  <c r="E289" i="6"/>
  <c r="E287" i="6"/>
  <c r="E285" i="6"/>
  <c r="E283" i="6"/>
  <c r="E281" i="6"/>
  <c r="E279" i="6"/>
  <c r="E277" i="6"/>
  <c r="E275" i="6"/>
  <c r="E273" i="6"/>
  <c r="E271" i="6"/>
  <c r="E269" i="6"/>
  <c r="E267" i="6"/>
  <c r="E265" i="6"/>
  <c r="E263" i="6"/>
  <c r="E261" i="6"/>
  <c r="E259" i="6"/>
  <c r="F302" i="6"/>
  <c r="F300" i="6"/>
  <c r="F298" i="6"/>
  <c r="F296" i="6"/>
  <c r="F294" i="6"/>
  <c r="F292" i="6"/>
  <c r="F290" i="6"/>
  <c r="F288" i="6"/>
  <c r="F286" i="6"/>
  <c r="F284" i="6"/>
  <c r="F282" i="6"/>
  <c r="F280" i="6"/>
  <c r="F278" i="6"/>
  <c r="F276" i="6"/>
  <c r="F274" i="6"/>
  <c r="F272" i="6"/>
  <c r="F270" i="6"/>
  <c r="F268" i="6"/>
  <c r="F266" i="6"/>
  <c r="F264" i="6"/>
  <c r="F262" i="6"/>
  <c r="F260"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J3" i="6"/>
  <c r="U5" i="6" s="1"/>
  <c r="F9" i="6"/>
  <c r="F10" i="6"/>
  <c r="F11" i="6"/>
  <c r="F12" i="6"/>
  <c r="F13" i="6"/>
  <c r="F14" i="6"/>
  <c r="F15" i="6"/>
  <c r="F16" i="6"/>
  <c r="F17" i="6"/>
  <c r="F18" i="6"/>
  <c r="G19" i="6"/>
  <c r="J19" i="6" s="1"/>
  <c r="G21" i="6"/>
  <c r="G23" i="6"/>
  <c r="G25" i="6"/>
  <c r="G27" i="6"/>
  <c r="G29" i="6"/>
  <c r="G31" i="6"/>
  <c r="G33" i="6"/>
  <c r="G35" i="6"/>
  <c r="G37" i="6"/>
  <c r="G39" i="6"/>
  <c r="G41" i="6"/>
  <c r="G43" i="6"/>
  <c r="G45" i="6"/>
  <c r="G47" i="6"/>
  <c r="G49" i="6"/>
  <c r="G51" i="6"/>
  <c r="G53" i="6"/>
  <c r="G55" i="6"/>
  <c r="G57" i="6"/>
  <c r="G59" i="6"/>
  <c r="G61" i="6"/>
  <c r="G63" i="6"/>
  <c r="G65" i="6"/>
  <c r="G67" i="6"/>
  <c r="G69" i="6"/>
  <c r="G71" i="6"/>
  <c r="G73" i="6"/>
  <c r="G75" i="6"/>
  <c r="G77" i="6"/>
  <c r="G79" i="6"/>
  <c r="G81" i="6"/>
  <c r="G83" i="6"/>
  <c r="G85" i="6"/>
  <c r="G87" i="6"/>
  <c r="G89" i="6"/>
  <c r="G91" i="6"/>
  <c r="G93" i="6"/>
  <c r="G95" i="6"/>
  <c r="G97" i="6"/>
  <c r="G99" i="6"/>
  <c r="G101" i="6"/>
  <c r="G103" i="6"/>
  <c r="G105" i="6"/>
  <c r="G107" i="6"/>
  <c r="G109" i="6"/>
  <c r="G111" i="6"/>
  <c r="G113" i="6"/>
  <c r="G115" i="6"/>
  <c r="G117" i="6"/>
  <c r="G119" i="6"/>
  <c r="J119" i="6" s="1"/>
  <c r="G156" i="6"/>
  <c r="G158" i="6"/>
  <c r="G160" i="6"/>
  <c r="G162" i="6"/>
  <c r="G164" i="6"/>
  <c r="G166" i="6"/>
  <c r="G168" i="6"/>
  <c r="J29" i="5"/>
  <c r="J42" i="5"/>
  <c r="J43" i="5"/>
  <c r="J30" i="5"/>
  <c r="B11" i="5"/>
  <c r="J28" i="5"/>
  <c r="A34" i="5"/>
  <c r="B4" i="5" s="1"/>
  <c r="L88" i="14" l="1"/>
  <c r="M88" i="14" s="1"/>
  <c r="L80" i="14"/>
  <c r="M80" i="14" s="1"/>
  <c r="L72" i="14"/>
  <c r="M72" i="14" s="1"/>
  <c r="L64" i="14"/>
  <c r="M64" i="14" s="1"/>
  <c r="L33" i="14"/>
  <c r="M33" i="14" s="1"/>
  <c r="L9" i="14"/>
  <c r="M9" i="14" s="1"/>
  <c r="L42" i="14"/>
  <c r="M42" i="14" s="1"/>
  <c r="L48" i="14"/>
  <c r="M48" i="14" s="1"/>
  <c r="L70" i="14"/>
  <c r="M70" i="14" s="1"/>
  <c r="L86" i="14"/>
  <c r="M86" i="14" s="1"/>
  <c r="L43" i="14"/>
  <c r="M43" i="14" s="1"/>
  <c r="L51" i="14"/>
  <c r="M51" i="14" s="1"/>
  <c r="L96" i="14"/>
  <c r="M96" i="14" s="1"/>
  <c r="L20" i="14"/>
  <c r="M20" i="14" s="1"/>
  <c r="L26" i="14"/>
  <c r="M26" i="14" s="1"/>
  <c r="L23" i="14"/>
  <c r="M23" i="14" s="1"/>
  <c r="L4" i="14"/>
  <c r="M4" i="14" s="1"/>
  <c r="L12" i="14"/>
  <c r="M12" i="14" s="1"/>
  <c r="L36" i="14"/>
  <c r="M36" i="14" s="1"/>
  <c r="L19" i="14"/>
  <c r="M19" i="14" s="1"/>
  <c r="L40" i="14"/>
  <c r="M40" i="14" s="1"/>
  <c r="L74" i="14"/>
  <c r="M74" i="14" s="1"/>
  <c r="L90" i="14"/>
  <c r="M90" i="14" s="1"/>
  <c r="L45" i="14"/>
  <c r="M45" i="14" s="1"/>
  <c r="L53" i="14"/>
  <c r="M53" i="14" s="1"/>
  <c r="L3" i="14"/>
  <c r="M3" i="14" s="1"/>
  <c r="L11" i="14"/>
  <c r="M11" i="14" s="1"/>
  <c r="L84" i="14"/>
  <c r="M84" i="14" s="1"/>
  <c r="L76" i="14"/>
  <c r="M76" i="14" s="1"/>
  <c r="L68" i="14"/>
  <c r="M68" i="14" s="1"/>
  <c r="L60" i="14"/>
  <c r="M60" i="14" s="1"/>
  <c r="S2" i="14" a="1"/>
  <c r="S2" i="14" s="1"/>
  <c r="L2" i="14"/>
  <c r="M2" i="14" s="1"/>
  <c r="L35" i="14"/>
  <c r="M35" i="14" s="1"/>
  <c r="L28" i="14"/>
  <c r="M28" i="14" s="1"/>
  <c r="L18" i="14"/>
  <c r="M18" i="14" s="1"/>
  <c r="L14" i="14"/>
  <c r="M14" i="14" s="1"/>
  <c r="L62" i="14"/>
  <c r="M62" i="14" s="1"/>
  <c r="L78" i="14"/>
  <c r="M78" i="14" s="1"/>
  <c r="L94" i="14"/>
  <c r="M94" i="14" s="1"/>
  <c r="L47" i="14"/>
  <c r="M47" i="14" s="1"/>
  <c r="L55" i="14"/>
  <c r="M55" i="14" s="1"/>
  <c r="L34" i="14"/>
  <c r="M34" i="14" s="1"/>
  <c r="L10" i="14"/>
  <c r="M10" i="14" s="1"/>
  <c r="L92" i="14"/>
  <c r="M92"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J16" i="10"/>
  <c r="D27" i="10"/>
  <c r="C27" i="10" s="1"/>
  <c r="K15" i="10"/>
  <c r="D26" i="10"/>
  <c r="C26" i="10" s="1"/>
  <c r="J15" i="10"/>
  <c r="J13" i="10"/>
  <c r="D24" i="10"/>
  <c r="C24" i="10" s="1"/>
  <c r="K16" i="10"/>
  <c r="J14" i="10"/>
  <c r="D25" i="10"/>
  <c r="C25" i="10" s="1"/>
  <c r="J156" i="6"/>
  <c r="J160" i="6"/>
  <c r="J164" i="6"/>
  <c r="J168" i="6"/>
  <c r="K5" i="6"/>
  <c r="G151" i="6"/>
  <c r="G147" i="6"/>
  <c r="G143" i="6"/>
  <c r="G139" i="6"/>
  <c r="G135" i="6"/>
  <c r="G131" i="6"/>
  <c r="G127" i="6"/>
  <c r="G123" i="6"/>
  <c r="G165" i="6"/>
  <c r="G157" i="6"/>
  <c r="G120" i="6"/>
  <c r="G112" i="6"/>
  <c r="G104" i="6"/>
  <c r="G96" i="6"/>
  <c r="G88" i="6"/>
  <c r="G80" i="6"/>
  <c r="G72" i="6"/>
  <c r="G64" i="6"/>
  <c r="G56" i="6"/>
  <c r="G48" i="6"/>
  <c r="G40" i="6"/>
  <c r="G32" i="6"/>
  <c r="G24" i="6"/>
  <c r="G172" i="6"/>
  <c r="J172" i="6" s="1"/>
  <c r="G176" i="6"/>
  <c r="J176" i="6" s="1"/>
  <c r="G180" i="6"/>
  <c r="J180" i="6" s="1"/>
  <c r="G184" i="6"/>
  <c r="J184" i="6" s="1"/>
  <c r="G188" i="6"/>
  <c r="J188" i="6" s="1"/>
  <c r="G192" i="6"/>
  <c r="J192" i="6" s="1"/>
  <c r="G196" i="6"/>
  <c r="J196" i="6" s="1"/>
  <c r="G200" i="6"/>
  <c r="J200" i="6" s="1"/>
  <c r="G204" i="6"/>
  <c r="J204" i="6" s="1"/>
  <c r="G208" i="6"/>
  <c r="J208" i="6" s="1"/>
  <c r="G212" i="6"/>
  <c r="J212" i="6" s="1"/>
  <c r="G216" i="6"/>
  <c r="J216" i="6" s="1"/>
  <c r="G220" i="6"/>
  <c r="J220" i="6" s="1"/>
  <c r="G224" i="6"/>
  <c r="J224" i="6" s="1"/>
  <c r="G228" i="6"/>
  <c r="J228" i="6" s="1"/>
  <c r="G232" i="6"/>
  <c r="J232" i="6" s="1"/>
  <c r="G236" i="6"/>
  <c r="J236" i="6" s="1"/>
  <c r="G240" i="6"/>
  <c r="J240" i="6" s="1"/>
  <c r="G244" i="6"/>
  <c r="J244" i="6" s="1"/>
  <c r="G248" i="6"/>
  <c r="J248" i="6" s="1"/>
  <c r="G306" i="6"/>
  <c r="G310" i="6"/>
  <c r="G314" i="6"/>
  <c r="G318" i="6"/>
  <c r="G322" i="6"/>
  <c r="G326" i="6"/>
  <c r="G330" i="6"/>
  <c r="G334" i="6"/>
  <c r="G338" i="6"/>
  <c r="G342" i="6"/>
  <c r="G252" i="6"/>
  <c r="J252" i="6" s="1"/>
  <c r="G256" i="6"/>
  <c r="J256" i="6" s="1"/>
  <c r="G262" i="6"/>
  <c r="J262" i="6" s="1"/>
  <c r="G270" i="6"/>
  <c r="J270" i="6" s="1"/>
  <c r="G278" i="6"/>
  <c r="J278" i="6" s="1"/>
  <c r="G286" i="6"/>
  <c r="J286" i="6" s="1"/>
  <c r="G294" i="6"/>
  <c r="J294" i="6" s="1"/>
  <c r="G302" i="6"/>
  <c r="J302" i="6" s="1"/>
  <c r="G261" i="6"/>
  <c r="G269" i="6"/>
  <c r="J269" i="6" s="1"/>
  <c r="G277" i="6"/>
  <c r="J277" i="6" s="1"/>
  <c r="G285" i="6"/>
  <c r="G293" i="6"/>
  <c r="G301" i="6"/>
  <c r="J301" i="6" s="1"/>
  <c r="G356" i="6"/>
  <c r="G364" i="6"/>
  <c r="G371" i="6"/>
  <c r="G346" i="6"/>
  <c r="G350" i="6"/>
  <c r="G357" i="6"/>
  <c r="G365" i="6"/>
  <c r="G374" i="6"/>
  <c r="G382" i="6"/>
  <c r="J382" i="6" s="1"/>
  <c r="G390" i="6"/>
  <c r="G399" i="6"/>
  <c r="G403" i="6"/>
  <c r="G381" i="6"/>
  <c r="G389" i="6"/>
  <c r="G405" i="6"/>
  <c r="J405" i="6" s="1"/>
  <c r="G448" i="6"/>
  <c r="J448" i="6" s="1"/>
  <c r="G408" i="6"/>
  <c r="G416" i="6"/>
  <c r="G424" i="6"/>
  <c r="G432" i="6"/>
  <c r="G440" i="6"/>
  <c r="G413" i="6"/>
  <c r="J413" i="6" s="1"/>
  <c r="G421" i="6"/>
  <c r="J421" i="6" s="1"/>
  <c r="G429" i="6"/>
  <c r="J429" i="6" s="1"/>
  <c r="G437" i="6"/>
  <c r="J437" i="6" s="1"/>
  <c r="G445" i="6"/>
  <c r="J445" i="6" s="1"/>
  <c r="G452" i="6"/>
  <c r="G456" i="6"/>
  <c r="G460" i="6"/>
  <c r="G464" i="6"/>
  <c r="G468" i="6"/>
  <c r="G472" i="6"/>
  <c r="G476" i="6"/>
  <c r="G480" i="6"/>
  <c r="G484" i="6"/>
  <c r="G488" i="6"/>
  <c r="G492" i="6"/>
  <c r="G496" i="6"/>
  <c r="G500" i="6"/>
  <c r="G504" i="6"/>
  <c r="G508" i="6"/>
  <c r="G512" i="6"/>
  <c r="G516" i="6"/>
  <c r="G520" i="6"/>
  <c r="G524" i="6"/>
  <c r="G528" i="6"/>
  <c r="G532" i="6"/>
  <c r="G536" i="6"/>
  <c r="G546" i="6"/>
  <c r="J546" i="6" s="1"/>
  <c r="G592" i="6"/>
  <c r="G554" i="6"/>
  <c r="G558" i="6"/>
  <c r="J558" i="6" s="1"/>
  <c r="G562" i="6"/>
  <c r="J562" i="6" s="1"/>
  <c r="G566" i="6"/>
  <c r="G570" i="6"/>
  <c r="G574" i="6"/>
  <c r="J574" i="6" s="1"/>
  <c r="G578" i="6"/>
  <c r="J578" i="6" s="1"/>
  <c r="G582" i="6"/>
  <c r="G586" i="6"/>
  <c r="G590" i="6"/>
  <c r="J590" i="6" s="1"/>
  <c r="G549" i="6"/>
  <c r="G540" i="6"/>
  <c r="J540" i="6" s="1"/>
  <c r="G598" i="6"/>
  <c r="G599" i="6"/>
  <c r="G603" i="6"/>
  <c r="G607" i="6"/>
  <c r="G611" i="6"/>
  <c r="G615" i="6"/>
  <c r="G619" i="6"/>
  <c r="G623" i="6"/>
  <c r="G627" i="6"/>
  <c r="G631" i="6"/>
  <c r="G635" i="6"/>
  <c r="G642" i="6"/>
  <c r="G650" i="6"/>
  <c r="G658" i="6"/>
  <c r="G661" i="6"/>
  <c r="J661" i="6" s="1"/>
  <c r="G643" i="6"/>
  <c r="G651" i="6"/>
  <c r="G659" i="6"/>
  <c r="G637" i="6"/>
  <c r="G667" i="6"/>
  <c r="G671" i="6"/>
  <c r="G675" i="6"/>
  <c r="G679" i="6"/>
  <c r="G683" i="6"/>
  <c r="G685" i="6"/>
  <c r="J685" i="6" s="1"/>
  <c r="G689" i="6"/>
  <c r="G693" i="6"/>
  <c r="G697" i="6"/>
  <c r="G710" i="6"/>
  <c r="G704" i="6"/>
  <c r="G705" i="6"/>
  <c r="G720" i="6"/>
  <c r="G728" i="6"/>
  <c r="G715" i="6"/>
  <c r="G723" i="6"/>
  <c r="J723" i="6" s="1"/>
  <c r="G731" i="6"/>
  <c r="J731" i="6" s="1"/>
  <c r="G735" i="6"/>
  <c r="G743" i="6"/>
  <c r="G740" i="6"/>
  <c r="J740" i="6" s="1"/>
  <c r="G745" i="6"/>
  <c r="J745" i="6" s="1"/>
  <c r="G750" i="6"/>
  <c r="G800" i="6"/>
  <c r="J800" i="6" s="1"/>
  <c r="G799" i="6"/>
  <c r="G758" i="6"/>
  <c r="G762" i="6"/>
  <c r="G766" i="6"/>
  <c r="G770" i="6"/>
  <c r="G774" i="6"/>
  <c r="G778" i="6"/>
  <c r="G782" i="6"/>
  <c r="G786" i="6"/>
  <c r="G790" i="6"/>
  <c r="G794" i="6"/>
  <c r="G798" i="6"/>
  <c r="X5" i="6"/>
  <c r="G17" i="6"/>
  <c r="G9" i="6"/>
  <c r="AA5" i="6"/>
  <c r="Z5" i="6"/>
  <c r="Y5" i="6"/>
  <c r="J157" i="6"/>
  <c r="J165" i="6"/>
  <c r="J261" i="6"/>
  <c r="J285" i="6"/>
  <c r="J293" i="6"/>
  <c r="J399" i="6"/>
  <c r="J403" i="6"/>
  <c r="J374" i="6"/>
  <c r="J390" i="6"/>
  <c r="J452" i="6"/>
  <c r="J554" i="6"/>
  <c r="J566" i="6"/>
  <c r="J570" i="6"/>
  <c r="J582" i="6"/>
  <c r="J586" i="6"/>
  <c r="J598" i="6"/>
  <c r="J603" i="6"/>
  <c r="J607" i="6"/>
  <c r="J611" i="6"/>
  <c r="J615" i="6"/>
  <c r="J619" i="6"/>
  <c r="J623" i="6"/>
  <c r="J627" i="6"/>
  <c r="J631" i="6"/>
  <c r="J635" i="6"/>
  <c r="J642" i="6"/>
  <c r="J650" i="6"/>
  <c r="J658" i="6"/>
  <c r="J720" i="6"/>
  <c r="J728" i="6"/>
  <c r="J762" i="6"/>
  <c r="J799" i="6"/>
  <c r="G154" i="6"/>
  <c r="G150" i="6"/>
  <c r="G146" i="6"/>
  <c r="G142" i="6"/>
  <c r="G138" i="6"/>
  <c r="G134" i="6"/>
  <c r="G130" i="6"/>
  <c r="G126" i="6"/>
  <c r="G122" i="6"/>
  <c r="J117" i="6"/>
  <c r="J113" i="6"/>
  <c r="J109" i="6"/>
  <c r="J105" i="6"/>
  <c r="J101" i="6"/>
  <c r="J97" i="6"/>
  <c r="J93" i="6"/>
  <c r="J89" i="6"/>
  <c r="J85" i="6"/>
  <c r="J81" i="6"/>
  <c r="J77" i="6"/>
  <c r="J73" i="6"/>
  <c r="J69" i="6"/>
  <c r="J65" i="6"/>
  <c r="J61" i="6"/>
  <c r="J57" i="6"/>
  <c r="J53" i="6"/>
  <c r="J49" i="6"/>
  <c r="J45" i="6"/>
  <c r="J41" i="6"/>
  <c r="J37" i="6"/>
  <c r="J33" i="6"/>
  <c r="J29" i="6"/>
  <c r="J25" i="6"/>
  <c r="J21" i="6"/>
  <c r="G163" i="6"/>
  <c r="G155" i="6"/>
  <c r="J151" i="6"/>
  <c r="J147" i="6"/>
  <c r="J143" i="6"/>
  <c r="J139" i="6"/>
  <c r="J135" i="6"/>
  <c r="J131" i="6"/>
  <c r="J127" i="6"/>
  <c r="J123" i="6"/>
  <c r="G118" i="6"/>
  <c r="G110" i="6"/>
  <c r="G102" i="6"/>
  <c r="G94" i="6"/>
  <c r="G86" i="6"/>
  <c r="G78" i="6"/>
  <c r="G70" i="6"/>
  <c r="G62" i="6"/>
  <c r="G54" i="6"/>
  <c r="G46" i="6"/>
  <c r="G38" i="6"/>
  <c r="G30" i="6"/>
  <c r="G22" i="6"/>
  <c r="I804" i="6"/>
  <c r="I802" i="6"/>
  <c r="I800"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803" i="6"/>
  <c r="I801" i="6"/>
  <c r="I799" i="6"/>
  <c r="I764" i="6"/>
  <c r="I760" i="6"/>
  <c r="I756" i="6"/>
  <c r="I765" i="6"/>
  <c r="I761" i="6"/>
  <c r="I757" i="6"/>
  <c r="I755" i="6"/>
  <c r="I748" i="6"/>
  <c r="I767" i="6"/>
  <c r="I766" i="6"/>
  <c r="I754" i="6"/>
  <c r="I752" i="6"/>
  <c r="I750" i="6"/>
  <c r="I763" i="6"/>
  <c r="I758" i="6"/>
  <c r="I753" i="6"/>
  <c r="I751" i="6"/>
  <c r="I735" i="6"/>
  <c r="I759" i="6"/>
  <c r="I749" i="6"/>
  <c r="I747" i="6"/>
  <c r="I743" i="6"/>
  <c r="I741" i="6"/>
  <c r="I739" i="6"/>
  <c r="I737" i="6"/>
  <c r="I745" i="6"/>
  <c r="I746" i="6"/>
  <c r="I734" i="6"/>
  <c r="I711" i="6"/>
  <c r="I710" i="6"/>
  <c r="I762" i="6"/>
  <c r="I744" i="6"/>
  <c r="I740" i="6"/>
  <c r="I736" i="6"/>
  <c r="I733" i="6"/>
  <c r="I730" i="6"/>
  <c r="I728" i="6"/>
  <c r="I726" i="6"/>
  <c r="I724" i="6"/>
  <c r="I722" i="6"/>
  <c r="I720" i="6"/>
  <c r="I718" i="6"/>
  <c r="I716" i="6"/>
  <c r="I714" i="6"/>
  <c r="I712" i="6"/>
  <c r="I732" i="6"/>
  <c r="I742" i="6"/>
  <c r="I738" i="6"/>
  <c r="I727" i="6"/>
  <c r="I723" i="6"/>
  <c r="I719" i="6"/>
  <c r="I713" i="6"/>
  <c r="I704" i="6"/>
  <c r="I703" i="6"/>
  <c r="I715" i="6"/>
  <c r="I708" i="6"/>
  <c r="I706" i="6"/>
  <c r="I731" i="6"/>
  <c r="I729" i="6"/>
  <c r="I725" i="6"/>
  <c r="I721" i="6"/>
  <c r="I717" i="6"/>
  <c r="I709" i="6"/>
  <c r="I707" i="6"/>
  <c r="I705" i="6"/>
  <c r="I701" i="6"/>
  <c r="I699" i="6"/>
  <c r="I700" i="6"/>
  <c r="I698" i="6"/>
  <c r="I702" i="6"/>
  <c r="I697" i="6"/>
  <c r="I696" i="6"/>
  <c r="I695" i="6"/>
  <c r="I694" i="6"/>
  <c r="I693" i="6"/>
  <c r="I692" i="6"/>
  <c r="I691" i="6"/>
  <c r="I690" i="6"/>
  <c r="I689" i="6"/>
  <c r="I688" i="6"/>
  <c r="I687" i="6"/>
  <c r="I686" i="6"/>
  <c r="I685" i="6"/>
  <c r="I662" i="6"/>
  <c r="I661" i="6"/>
  <c r="I684" i="6"/>
  <c r="I683" i="6"/>
  <c r="I682" i="6"/>
  <c r="I681" i="6"/>
  <c r="I680" i="6"/>
  <c r="I679" i="6"/>
  <c r="I678" i="6"/>
  <c r="I677" i="6"/>
  <c r="I676" i="6"/>
  <c r="I675" i="6"/>
  <c r="I674" i="6"/>
  <c r="I673" i="6"/>
  <c r="I672" i="6"/>
  <c r="I671" i="6"/>
  <c r="I670" i="6"/>
  <c r="I669" i="6"/>
  <c r="I668" i="6"/>
  <c r="I667" i="6"/>
  <c r="I666" i="6"/>
  <c r="I665" i="6"/>
  <c r="I664" i="6"/>
  <c r="I663" i="6"/>
  <c r="I660" i="6"/>
  <c r="I658" i="6"/>
  <c r="I656" i="6"/>
  <c r="I654" i="6"/>
  <c r="I652" i="6"/>
  <c r="I650" i="6"/>
  <c r="I648" i="6"/>
  <c r="I646" i="6"/>
  <c r="I644" i="6"/>
  <c r="I642" i="6"/>
  <c r="I640" i="6"/>
  <c r="I639" i="6"/>
  <c r="I638" i="6"/>
  <c r="I637" i="6"/>
  <c r="I659" i="6"/>
  <c r="I657" i="6"/>
  <c r="I655" i="6"/>
  <c r="I653" i="6"/>
  <c r="I651" i="6"/>
  <c r="I649" i="6"/>
  <c r="I647" i="6"/>
  <c r="I645" i="6"/>
  <c r="I643" i="6"/>
  <c r="I641" i="6"/>
  <c r="I636" i="6"/>
  <c r="I599" i="6"/>
  <c r="I597" i="6"/>
  <c r="I596" i="6"/>
  <c r="I595" i="6"/>
  <c r="I594" i="6"/>
  <c r="I593" i="6"/>
  <c r="I592" i="6"/>
  <c r="I598"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0" i="6"/>
  <c r="I548" i="6"/>
  <c r="I546" i="6"/>
  <c r="I544" i="6"/>
  <c r="I543" i="6"/>
  <c r="I542" i="6"/>
  <c r="I541" i="6"/>
  <c r="I540" i="6"/>
  <c r="I539" i="6"/>
  <c r="I551" i="6"/>
  <c r="I549" i="6"/>
  <c r="I547" i="6"/>
  <c r="I545"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4" i="6"/>
  <c r="I442" i="6"/>
  <c r="I440" i="6"/>
  <c r="I438" i="6"/>
  <c r="I436" i="6"/>
  <c r="I434" i="6"/>
  <c r="I432" i="6"/>
  <c r="I430" i="6"/>
  <c r="I428" i="6"/>
  <c r="I426" i="6"/>
  <c r="I424" i="6"/>
  <c r="I422" i="6"/>
  <c r="I420" i="6"/>
  <c r="I418" i="6"/>
  <c r="I416" i="6"/>
  <c r="I414" i="6"/>
  <c r="I412" i="6"/>
  <c r="I410" i="6"/>
  <c r="I408" i="6"/>
  <c r="I407" i="6"/>
  <c r="I445" i="6"/>
  <c r="I443" i="6"/>
  <c r="I441" i="6"/>
  <c r="I439" i="6"/>
  <c r="I437" i="6"/>
  <c r="I435" i="6"/>
  <c r="I433" i="6"/>
  <c r="I431" i="6"/>
  <c r="I429" i="6"/>
  <c r="I427" i="6"/>
  <c r="I425" i="6"/>
  <c r="I423" i="6"/>
  <c r="I421" i="6"/>
  <c r="I419" i="6"/>
  <c r="I417" i="6"/>
  <c r="I415" i="6"/>
  <c r="I413" i="6"/>
  <c r="I411" i="6"/>
  <c r="I409" i="6"/>
  <c r="I403" i="6"/>
  <c r="I402" i="6"/>
  <c r="I401" i="6"/>
  <c r="I400" i="6"/>
  <c r="I399" i="6"/>
  <c r="I398" i="6"/>
  <c r="I397" i="6"/>
  <c r="I396" i="6"/>
  <c r="I394" i="6"/>
  <c r="I392" i="6"/>
  <c r="I390" i="6"/>
  <c r="I388" i="6"/>
  <c r="I386" i="6"/>
  <c r="I384" i="6"/>
  <c r="I382" i="6"/>
  <c r="I380" i="6"/>
  <c r="I378" i="6"/>
  <c r="I376" i="6"/>
  <c r="I374" i="6"/>
  <c r="I373" i="6"/>
  <c r="I372" i="6"/>
  <c r="I371" i="6"/>
  <c r="I404" i="6"/>
  <c r="I406" i="6"/>
  <c r="I405" i="6"/>
  <c r="I395" i="6"/>
  <c r="I393" i="6"/>
  <c r="I391" i="6"/>
  <c r="I389" i="6"/>
  <c r="I387" i="6"/>
  <c r="I385" i="6"/>
  <c r="I383" i="6"/>
  <c r="I381" i="6"/>
  <c r="I379" i="6"/>
  <c r="I377" i="6"/>
  <c r="I375" i="6"/>
  <c r="I369" i="6"/>
  <c r="I367" i="6"/>
  <c r="I365" i="6"/>
  <c r="I363" i="6"/>
  <c r="I361" i="6"/>
  <c r="I359" i="6"/>
  <c r="I357" i="6"/>
  <c r="I355" i="6"/>
  <c r="I353" i="6"/>
  <c r="I351" i="6"/>
  <c r="I370" i="6"/>
  <c r="I368" i="6"/>
  <c r="I366" i="6"/>
  <c r="I364" i="6"/>
  <c r="I362" i="6"/>
  <c r="I360" i="6"/>
  <c r="I358" i="6"/>
  <c r="I356" i="6"/>
  <c r="I354" i="6"/>
  <c r="I352" i="6"/>
  <c r="I350" i="6"/>
  <c r="I349" i="6"/>
  <c r="I348" i="6"/>
  <c r="I347" i="6"/>
  <c r="I346" i="6"/>
  <c r="I345" i="6"/>
  <c r="I344" i="6"/>
  <c r="I258" i="6"/>
  <c r="I257" i="6"/>
  <c r="I256" i="6"/>
  <c r="I255" i="6"/>
  <c r="I254" i="6"/>
  <c r="I253" i="6"/>
  <c r="I252" i="6"/>
  <c r="I251" i="6"/>
  <c r="I250" i="6"/>
  <c r="I302" i="6"/>
  <c r="I300" i="6"/>
  <c r="I298" i="6"/>
  <c r="I296" i="6"/>
  <c r="I294" i="6"/>
  <c r="I292" i="6"/>
  <c r="I290" i="6"/>
  <c r="I288" i="6"/>
  <c r="I286" i="6"/>
  <c r="I284" i="6"/>
  <c r="I282" i="6"/>
  <c r="I280" i="6"/>
  <c r="I278" i="6"/>
  <c r="I276" i="6"/>
  <c r="I274" i="6"/>
  <c r="I272" i="6"/>
  <c r="I270" i="6"/>
  <c r="I268" i="6"/>
  <c r="I266" i="6"/>
  <c r="I264" i="6"/>
  <c r="I262" i="6"/>
  <c r="I260"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1" i="6"/>
  <c r="I299" i="6"/>
  <c r="I297" i="6"/>
  <c r="I295" i="6"/>
  <c r="I293" i="6"/>
  <c r="I291" i="6"/>
  <c r="I289" i="6"/>
  <c r="I287" i="6"/>
  <c r="I285" i="6"/>
  <c r="I283" i="6"/>
  <c r="I281" i="6"/>
  <c r="I279" i="6"/>
  <c r="I277" i="6"/>
  <c r="I275" i="6"/>
  <c r="I273" i="6"/>
  <c r="I271" i="6"/>
  <c r="I269" i="6"/>
  <c r="I267" i="6"/>
  <c r="I265" i="6"/>
  <c r="I263" i="6"/>
  <c r="I261" i="6"/>
  <c r="I259" i="6"/>
  <c r="I168" i="6"/>
  <c r="I167" i="6"/>
  <c r="I166" i="6"/>
  <c r="I165" i="6"/>
  <c r="I164" i="6"/>
  <c r="I163" i="6"/>
  <c r="I162" i="6"/>
  <c r="I161" i="6"/>
  <c r="I160" i="6"/>
  <c r="I159" i="6"/>
  <c r="I158" i="6"/>
  <c r="I157" i="6"/>
  <c r="I156" i="6"/>
  <c r="I155"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8" i="6"/>
  <c r="I116" i="6"/>
  <c r="I114" i="6"/>
  <c r="I112" i="6"/>
  <c r="I110" i="6"/>
  <c r="I108" i="6"/>
  <c r="I106" i="6"/>
  <c r="I104" i="6"/>
  <c r="I102" i="6"/>
  <c r="I100" i="6"/>
  <c r="I98" i="6"/>
  <c r="I96" i="6"/>
  <c r="I94" i="6"/>
  <c r="I92" i="6"/>
  <c r="I90" i="6"/>
  <c r="I88" i="6"/>
  <c r="I86" i="6"/>
  <c r="I84" i="6"/>
  <c r="I82" i="6"/>
  <c r="I80" i="6"/>
  <c r="I78" i="6"/>
  <c r="I76" i="6"/>
  <c r="I74" i="6"/>
  <c r="I72" i="6"/>
  <c r="I70" i="6"/>
  <c r="I68" i="6"/>
  <c r="I66" i="6"/>
  <c r="I64" i="6"/>
  <c r="I62" i="6"/>
  <c r="I60" i="6"/>
  <c r="I58" i="6"/>
  <c r="I56" i="6"/>
  <c r="I54" i="6"/>
  <c r="I52" i="6"/>
  <c r="I50" i="6"/>
  <c r="I48" i="6"/>
  <c r="I46" i="6"/>
  <c r="I44" i="6"/>
  <c r="I42" i="6"/>
  <c r="I40" i="6"/>
  <c r="I38" i="6"/>
  <c r="I36" i="6"/>
  <c r="I34" i="6"/>
  <c r="I32" i="6"/>
  <c r="I30" i="6"/>
  <c r="I28" i="6"/>
  <c r="I26" i="6"/>
  <c r="I24" i="6"/>
  <c r="I22" i="6"/>
  <c r="I20" i="6"/>
  <c r="I18" i="6"/>
  <c r="I17" i="6"/>
  <c r="I15" i="6"/>
  <c r="I14" i="6"/>
  <c r="I12" i="6"/>
  <c r="I11" i="6"/>
  <c r="I10" i="6"/>
  <c r="I9" i="6"/>
  <c r="I207" i="6"/>
  <c r="I205" i="6"/>
  <c r="I203" i="6"/>
  <c r="I201" i="6"/>
  <c r="I199" i="6"/>
  <c r="I197" i="6"/>
  <c r="I195" i="6"/>
  <c r="I193" i="6"/>
  <c r="I191" i="6"/>
  <c r="I189" i="6"/>
  <c r="I187" i="6"/>
  <c r="I185" i="6"/>
  <c r="I183" i="6"/>
  <c r="I181" i="6"/>
  <c r="I179" i="6"/>
  <c r="I177" i="6"/>
  <c r="I175" i="6"/>
  <c r="I173" i="6"/>
  <c r="I171" i="6"/>
  <c r="I169" i="6"/>
  <c r="I16" i="6"/>
  <c r="I13" i="6"/>
  <c r="I119" i="6"/>
  <c r="I117" i="6"/>
  <c r="I115" i="6"/>
  <c r="I113" i="6"/>
  <c r="I111" i="6"/>
  <c r="I109" i="6"/>
  <c r="I107" i="6"/>
  <c r="I105" i="6"/>
  <c r="I103" i="6"/>
  <c r="I101" i="6"/>
  <c r="I99" i="6"/>
  <c r="I97" i="6"/>
  <c r="I95" i="6"/>
  <c r="I93" i="6"/>
  <c r="I91" i="6"/>
  <c r="I89" i="6"/>
  <c r="I87" i="6"/>
  <c r="I85" i="6"/>
  <c r="I83" i="6"/>
  <c r="I81" i="6"/>
  <c r="I79" i="6"/>
  <c r="I77" i="6"/>
  <c r="I75" i="6"/>
  <c r="I73" i="6"/>
  <c r="I71" i="6"/>
  <c r="I69" i="6"/>
  <c r="I67" i="6"/>
  <c r="I65" i="6"/>
  <c r="I63" i="6"/>
  <c r="I61" i="6"/>
  <c r="I59" i="6"/>
  <c r="I57" i="6"/>
  <c r="I55" i="6"/>
  <c r="I53" i="6"/>
  <c r="I51" i="6"/>
  <c r="I49" i="6"/>
  <c r="I47" i="6"/>
  <c r="I45" i="6"/>
  <c r="I43" i="6"/>
  <c r="I41" i="6"/>
  <c r="I39" i="6"/>
  <c r="I37" i="6"/>
  <c r="I35" i="6"/>
  <c r="I33" i="6"/>
  <c r="I31" i="6"/>
  <c r="I29" i="6"/>
  <c r="I27" i="6"/>
  <c r="I25" i="6"/>
  <c r="I23" i="6"/>
  <c r="I21" i="6"/>
  <c r="I19" i="6"/>
  <c r="I206" i="6"/>
  <c r="I204" i="6"/>
  <c r="I202" i="6"/>
  <c r="I200" i="6"/>
  <c r="I198" i="6"/>
  <c r="I196" i="6"/>
  <c r="I194" i="6"/>
  <c r="I192" i="6"/>
  <c r="I190" i="6"/>
  <c r="I188" i="6"/>
  <c r="I186" i="6"/>
  <c r="I184" i="6"/>
  <c r="I182" i="6"/>
  <c r="I180" i="6"/>
  <c r="I178" i="6"/>
  <c r="I176" i="6"/>
  <c r="I174" i="6"/>
  <c r="I172" i="6"/>
  <c r="I170" i="6"/>
  <c r="J118" i="6"/>
  <c r="J110" i="6"/>
  <c r="J102" i="6"/>
  <c r="J94" i="6"/>
  <c r="J86" i="6"/>
  <c r="J78" i="6"/>
  <c r="J70" i="6"/>
  <c r="J62" i="6"/>
  <c r="J54" i="6"/>
  <c r="J46" i="6"/>
  <c r="J38" i="6"/>
  <c r="J30" i="6"/>
  <c r="J22" i="6"/>
  <c r="G169" i="6"/>
  <c r="J169" i="6" s="1"/>
  <c r="G173" i="6"/>
  <c r="J173" i="6" s="1"/>
  <c r="G177" i="6"/>
  <c r="J177" i="6" s="1"/>
  <c r="G181" i="6"/>
  <c r="J181" i="6" s="1"/>
  <c r="G185" i="6"/>
  <c r="J185" i="6" s="1"/>
  <c r="G189" i="6"/>
  <c r="J189" i="6" s="1"/>
  <c r="G193" i="6"/>
  <c r="J193" i="6" s="1"/>
  <c r="G197" i="6"/>
  <c r="J197" i="6" s="1"/>
  <c r="G201" i="6"/>
  <c r="J201" i="6" s="1"/>
  <c r="G205" i="6"/>
  <c r="J205" i="6" s="1"/>
  <c r="G209" i="6"/>
  <c r="J209" i="6" s="1"/>
  <c r="G213" i="6"/>
  <c r="J213" i="6" s="1"/>
  <c r="G217" i="6"/>
  <c r="J217" i="6" s="1"/>
  <c r="G221" i="6"/>
  <c r="J221" i="6" s="1"/>
  <c r="G225" i="6"/>
  <c r="J225" i="6" s="1"/>
  <c r="G229" i="6"/>
  <c r="J229" i="6" s="1"/>
  <c r="G233" i="6"/>
  <c r="J233" i="6" s="1"/>
  <c r="G237" i="6"/>
  <c r="J237" i="6" s="1"/>
  <c r="G241" i="6"/>
  <c r="J241" i="6" s="1"/>
  <c r="G245" i="6"/>
  <c r="J245" i="6" s="1"/>
  <c r="G249" i="6"/>
  <c r="J249" i="6" s="1"/>
  <c r="G307" i="6"/>
  <c r="J307" i="6" s="1"/>
  <c r="G311" i="6"/>
  <c r="J311" i="6" s="1"/>
  <c r="G315" i="6"/>
  <c r="J315" i="6" s="1"/>
  <c r="G319" i="6"/>
  <c r="J319" i="6" s="1"/>
  <c r="G323" i="6"/>
  <c r="J323" i="6" s="1"/>
  <c r="G327" i="6"/>
  <c r="J327" i="6" s="1"/>
  <c r="G331" i="6"/>
  <c r="J331" i="6" s="1"/>
  <c r="G335" i="6"/>
  <c r="J335" i="6" s="1"/>
  <c r="G339" i="6"/>
  <c r="J339" i="6" s="1"/>
  <c r="G343" i="6"/>
  <c r="J343" i="6" s="1"/>
  <c r="G253" i="6"/>
  <c r="J253" i="6" s="1"/>
  <c r="G257" i="6"/>
  <c r="J257" i="6" s="1"/>
  <c r="G264" i="6"/>
  <c r="J264" i="6" s="1"/>
  <c r="G272" i="6"/>
  <c r="J272" i="6" s="1"/>
  <c r="G280" i="6"/>
  <c r="J280" i="6" s="1"/>
  <c r="G288" i="6"/>
  <c r="J288" i="6" s="1"/>
  <c r="G296" i="6"/>
  <c r="J296" i="6" s="1"/>
  <c r="G263" i="6"/>
  <c r="G271" i="6"/>
  <c r="J271" i="6" s="1"/>
  <c r="G279" i="6"/>
  <c r="J279" i="6" s="1"/>
  <c r="G287" i="6"/>
  <c r="J287" i="6" s="1"/>
  <c r="G295" i="6"/>
  <c r="G303" i="6"/>
  <c r="J303" i="6" s="1"/>
  <c r="G358" i="6"/>
  <c r="J358" i="6" s="1"/>
  <c r="G366" i="6"/>
  <c r="J366" i="6" s="1"/>
  <c r="G372" i="6"/>
  <c r="G347" i="6"/>
  <c r="J347" i="6" s="1"/>
  <c r="G351" i="6"/>
  <c r="J351" i="6" s="1"/>
  <c r="G359" i="6"/>
  <c r="J359" i="6" s="1"/>
  <c r="G367" i="6"/>
  <c r="J367" i="6" s="1"/>
  <c r="G376" i="6"/>
  <c r="J376" i="6" s="1"/>
  <c r="G384" i="6"/>
  <c r="J384" i="6" s="1"/>
  <c r="G392" i="6"/>
  <c r="J392" i="6" s="1"/>
  <c r="G396" i="6"/>
  <c r="G400" i="6"/>
  <c r="G375" i="6"/>
  <c r="G383" i="6"/>
  <c r="J383" i="6" s="1"/>
  <c r="G391" i="6"/>
  <c r="G406" i="6"/>
  <c r="J406" i="6" s="1"/>
  <c r="G449" i="6"/>
  <c r="J449" i="6" s="1"/>
  <c r="G410" i="6"/>
  <c r="J410" i="6" s="1"/>
  <c r="G418" i="6"/>
  <c r="J418" i="6" s="1"/>
  <c r="G426" i="6"/>
  <c r="J426" i="6" s="1"/>
  <c r="G434" i="6"/>
  <c r="J434" i="6" s="1"/>
  <c r="G442" i="6"/>
  <c r="J442" i="6" s="1"/>
  <c r="G415" i="6"/>
  <c r="J415" i="6" s="1"/>
  <c r="G423" i="6"/>
  <c r="J423" i="6" s="1"/>
  <c r="G431" i="6"/>
  <c r="J431" i="6" s="1"/>
  <c r="G439" i="6"/>
  <c r="J439" i="6" s="1"/>
  <c r="G450" i="6"/>
  <c r="G453" i="6"/>
  <c r="J453" i="6" s="1"/>
  <c r="G457" i="6"/>
  <c r="J457" i="6" s="1"/>
  <c r="G461" i="6"/>
  <c r="J461" i="6" s="1"/>
  <c r="G465" i="6"/>
  <c r="J465" i="6" s="1"/>
  <c r="G469" i="6"/>
  <c r="J469" i="6" s="1"/>
  <c r="G473" i="6"/>
  <c r="J473" i="6" s="1"/>
  <c r="G477" i="6"/>
  <c r="J477" i="6" s="1"/>
  <c r="G481" i="6"/>
  <c r="J481" i="6" s="1"/>
  <c r="G485" i="6"/>
  <c r="J485" i="6" s="1"/>
  <c r="G489" i="6"/>
  <c r="J489" i="6" s="1"/>
  <c r="G493" i="6"/>
  <c r="J493" i="6" s="1"/>
  <c r="G497" i="6"/>
  <c r="J497" i="6" s="1"/>
  <c r="G501" i="6"/>
  <c r="J501" i="6" s="1"/>
  <c r="G505" i="6"/>
  <c r="J505" i="6" s="1"/>
  <c r="G509" i="6"/>
  <c r="J509" i="6" s="1"/>
  <c r="G513" i="6"/>
  <c r="J513" i="6" s="1"/>
  <c r="G517" i="6"/>
  <c r="J517" i="6" s="1"/>
  <c r="G521" i="6"/>
  <c r="J521" i="6" s="1"/>
  <c r="G525" i="6"/>
  <c r="J525" i="6" s="1"/>
  <c r="G529" i="6"/>
  <c r="J529" i="6" s="1"/>
  <c r="G533" i="6"/>
  <c r="J533" i="6" s="1"/>
  <c r="G537" i="6"/>
  <c r="J537" i="6" s="1"/>
  <c r="G548" i="6"/>
  <c r="J548" i="6" s="1"/>
  <c r="G594" i="6"/>
  <c r="J594" i="6" s="1"/>
  <c r="G555" i="6"/>
  <c r="J555" i="6" s="1"/>
  <c r="G559" i="6"/>
  <c r="J559" i="6" s="1"/>
  <c r="G563" i="6"/>
  <c r="J563" i="6" s="1"/>
  <c r="G567" i="6"/>
  <c r="G571" i="6"/>
  <c r="J571" i="6" s="1"/>
  <c r="G575" i="6"/>
  <c r="J575" i="6" s="1"/>
  <c r="G579" i="6"/>
  <c r="J579" i="6" s="1"/>
  <c r="G583" i="6"/>
  <c r="G587" i="6"/>
  <c r="J587" i="6" s="1"/>
  <c r="G591" i="6"/>
  <c r="J591" i="6" s="1"/>
  <c r="G551" i="6"/>
  <c r="J551" i="6" s="1"/>
  <c r="G541" i="6"/>
  <c r="J541" i="6" s="1"/>
  <c r="G596" i="6"/>
  <c r="G600" i="6"/>
  <c r="J600" i="6" s="1"/>
  <c r="G604" i="6"/>
  <c r="G608" i="6"/>
  <c r="G612" i="6"/>
  <c r="J612" i="6" s="1"/>
  <c r="G616" i="6"/>
  <c r="J616" i="6" s="1"/>
  <c r="G620" i="6"/>
  <c r="J620" i="6" s="1"/>
  <c r="G624" i="6"/>
  <c r="G628" i="6"/>
  <c r="J628" i="6" s="1"/>
  <c r="G632" i="6"/>
  <c r="J632" i="6" s="1"/>
  <c r="G644" i="6"/>
  <c r="J644" i="6" s="1"/>
  <c r="G652" i="6"/>
  <c r="G660" i="6"/>
  <c r="G662" i="6"/>
  <c r="J662" i="6" s="1"/>
  <c r="G645" i="6"/>
  <c r="J645" i="6" s="1"/>
  <c r="G653" i="6"/>
  <c r="J653" i="6" s="1"/>
  <c r="G638" i="6"/>
  <c r="G668" i="6"/>
  <c r="J668" i="6" s="1"/>
  <c r="G672" i="6"/>
  <c r="J672" i="6" s="1"/>
  <c r="G676" i="6"/>
  <c r="J676" i="6" s="1"/>
  <c r="G680" i="6"/>
  <c r="J680" i="6" s="1"/>
  <c r="G684" i="6"/>
  <c r="J684" i="6" s="1"/>
  <c r="G686" i="6"/>
  <c r="J686" i="6" s="1"/>
  <c r="G690" i="6"/>
  <c r="J690" i="6" s="1"/>
  <c r="G694" i="6"/>
  <c r="J694" i="6" s="1"/>
  <c r="G699" i="6"/>
  <c r="G698" i="6"/>
  <c r="J698" i="6" s="1"/>
  <c r="G711" i="6"/>
  <c r="J711" i="6" s="1"/>
  <c r="G706" i="6"/>
  <c r="J706" i="6" s="1"/>
  <c r="G707" i="6"/>
  <c r="G722" i="6"/>
  <c r="J722" i="6" s="1"/>
  <c r="G730" i="6"/>
  <c r="G717" i="6"/>
  <c r="J717" i="6" s="1"/>
  <c r="G725" i="6"/>
  <c r="J725" i="6" s="1"/>
  <c r="G732" i="6"/>
  <c r="J732" i="6" s="1"/>
  <c r="G737" i="6"/>
  <c r="J737" i="6" s="1"/>
  <c r="G742" i="6"/>
  <c r="G746" i="6"/>
  <c r="J746" i="6" s="1"/>
  <c r="G752" i="6"/>
  <c r="J752" i="6" s="1"/>
  <c r="G749" i="6"/>
  <c r="J749" i="6" s="1"/>
  <c r="G802" i="6"/>
  <c r="J802" i="6" s="1"/>
  <c r="G801" i="6"/>
  <c r="J801" i="6" s="1"/>
  <c r="G759" i="6"/>
  <c r="J759" i="6" s="1"/>
  <c r="G763" i="6"/>
  <c r="J763" i="6" s="1"/>
  <c r="G767" i="6"/>
  <c r="J767" i="6" s="1"/>
  <c r="G771" i="6"/>
  <c r="J771" i="6" s="1"/>
  <c r="G775" i="6"/>
  <c r="J775" i="6" s="1"/>
  <c r="G779" i="6"/>
  <c r="G783" i="6"/>
  <c r="J783" i="6" s="1"/>
  <c r="G787" i="6"/>
  <c r="J787" i="6" s="1"/>
  <c r="G791" i="6"/>
  <c r="J791" i="6" s="1"/>
  <c r="G795" i="6"/>
  <c r="G804" i="6"/>
  <c r="J804" i="6" s="1"/>
  <c r="G14" i="6"/>
  <c r="J14" i="6" s="1"/>
  <c r="AJ5" i="6"/>
  <c r="T5" i="6"/>
  <c r="J17" i="6"/>
  <c r="J9" i="6"/>
  <c r="W5" i="6"/>
  <c r="G16" i="6"/>
  <c r="AL5" i="6"/>
  <c r="V5" i="6"/>
  <c r="G15" i="6"/>
  <c r="J15" i="6" s="1"/>
  <c r="AK5" i="6"/>
  <c r="J5" i="6"/>
  <c r="G18" i="6"/>
  <c r="J158" i="6"/>
  <c r="J162" i="6"/>
  <c r="J166" i="6"/>
  <c r="J263" i="6"/>
  <c r="J295" i="6"/>
  <c r="J396" i="6"/>
  <c r="J400" i="6"/>
  <c r="J381" i="6"/>
  <c r="J389" i="6"/>
  <c r="J371" i="6"/>
  <c r="J450" i="6"/>
  <c r="J567" i="6"/>
  <c r="J583" i="6"/>
  <c r="J549" i="6"/>
  <c r="J604" i="6"/>
  <c r="J608" i="6"/>
  <c r="J624" i="6"/>
  <c r="J637" i="6"/>
  <c r="J652" i="6"/>
  <c r="J660" i="6"/>
  <c r="J705" i="6"/>
  <c r="J715" i="6"/>
  <c r="J730" i="6"/>
  <c r="J742" i="6"/>
  <c r="J770" i="6"/>
  <c r="J774" i="6"/>
  <c r="J778" i="6"/>
  <c r="J782" i="6"/>
  <c r="J786" i="6"/>
  <c r="J790" i="6"/>
  <c r="J794" i="6"/>
  <c r="J798" i="6"/>
  <c r="G153" i="6"/>
  <c r="J153" i="6" s="1"/>
  <c r="G149" i="6"/>
  <c r="G145" i="6"/>
  <c r="G141" i="6"/>
  <c r="J141" i="6" s="1"/>
  <c r="G137" i="6"/>
  <c r="J137" i="6" s="1"/>
  <c r="G133" i="6"/>
  <c r="J133" i="6" s="1"/>
  <c r="G129" i="6"/>
  <c r="J129" i="6" s="1"/>
  <c r="G125" i="6"/>
  <c r="J125" i="6" s="1"/>
  <c r="G121" i="6"/>
  <c r="J121" i="6" s="1"/>
  <c r="G161" i="6"/>
  <c r="J161" i="6" s="1"/>
  <c r="J154" i="6"/>
  <c r="J150" i="6"/>
  <c r="J146" i="6"/>
  <c r="J142" i="6"/>
  <c r="J138" i="6"/>
  <c r="J134" i="6"/>
  <c r="J130" i="6"/>
  <c r="J126" i="6"/>
  <c r="J122" i="6"/>
  <c r="G116" i="6"/>
  <c r="J116" i="6" s="1"/>
  <c r="G108" i="6"/>
  <c r="J108" i="6" s="1"/>
  <c r="G100" i="6"/>
  <c r="G92" i="6"/>
  <c r="J92" i="6" s="1"/>
  <c r="G84" i="6"/>
  <c r="G76" i="6"/>
  <c r="J76" i="6" s="1"/>
  <c r="G68" i="6"/>
  <c r="G60" i="6"/>
  <c r="J60" i="6" s="1"/>
  <c r="G52" i="6"/>
  <c r="J52" i="6" s="1"/>
  <c r="G44" i="6"/>
  <c r="J44" i="6" s="1"/>
  <c r="G36" i="6"/>
  <c r="G28" i="6"/>
  <c r="G20" i="6"/>
  <c r="J20" i="6" s="1"/>
  <c r="G170" i="6"/>
  <c r="J170" i="6" s="1"/>
  <c r="G174" i="6"/>
  <c r="J174" i="6" s="1"/>
  <c r="G178" i="6"/>
  <c r="J178" i="6" s="1"/>
  <c r="G182" i="6"/>
  <c r="J182" i="6" s="1"/>
  <c r="G186" i="6"/>
  <c r="J186" i="6" s="1"/>
  <c r="G190" i="6"/>
  <c r="J190" i="6" s="1"/>
  <c r="G194" i="6"/>
  <c r="J194" i="6" s="1"/>
  <c r="G198" i="6"/>
  <c r="J198" i="6" s="1"/>
  <c r="G202" i="6"/>
  <c r="J202" i="6" s="1"/>
  <c r="G206" i="6"/>
  <c r="J206" i="6" s="1"/>
  <c r="G210" i="6"/>
  <c r="J210" i="6" s="1"/>
  <c r="G214" i="6"/>
  <c r="J214" i="6" s="1"/>
  <c r="G218" i="6"/>
  <c r="J218" i="6" s="1"/>
  <c r="G222" i="6"/>
  <c r="J222" i="6" s="1"/>
  <c r="G226" i="6"/>
  <c r="J226" i="6" s="1"/>
  <c r="G230" i="6"/>
  <c r="J230" i="6" s="1"/>
  <c r="G234" i="6"/>
  <c r="J234" i="6" s="1"/>
  <c r="G238" i="6"/>
  <c r="J238" i="6" s="1"/>
  <c r="G242" i="6"/>
  <c r="J242" i="6" s="1"/>
  <c r="G246" i="6"/>
  <c r="J246" i="6" s="1"/>
  <c r="G304" i="6"/>
  <c r="J304" i="6" s="1"/>
  <c r="G308" i="6"/>
  <c r="J308" i="6" s="1"/>
  <c r="G312" i="6"/>
  <c r="J312" i="6" s="1"/>
  <c r="G316" i="6"/>
  <c r="J316" i="6" s="1"/>
  <c r="G320" i="6"/>
  <c r="J320" i="6" s="1"/>
  <c r="G324" i="6"/>
  <c r="J324" i="6" s="1"/>
  <c r="G328" i="6"/>
  <c r="J328" i="6" s="1"/>
  <c r="G332" i="6"/>
  <c r="J332" i="6" s="1"/>
  <c r="G336" i="6"/>
  <c r="J336" i="6" s="1"/>
  <c r="G340" i="6"/>
  <c r="J340" i="6" s="1"/>
  <c r="G250" i="6"/>
  <c r="J250" i="6" s="1"/>
  <c r="G254" i="6"/>
  <c r="J254" i="6" s="1"/>
  <c r="G258" i="6"/>
  <c r="J258" i="6" s="1"/>
  <c r="G266" i="6"/>
  <c r="J266" i="6" s="1"/>
  <c r="G274" i="6"/>
  <c r="J274" i="6" s="1"/>
  <c r="G282" i="6"/>
  <c r="J282" i="6" s="1"/>
  <c r="G290" i="6"/>
  <c r="J290" i="6" s="1"/>
  <c r="G298" i="6"/>
  <c r="J298" i="6" s="1"/>
  <c r="G265" i="6"/>
  <c r="G273" i="6"/>
  <c r="J273" i="6" s="1"/>
  <c r="G281" i="6"/>
  <c r="J281" i="6" s="1"/>
  <c r="G289" i="6"/>
  <c r="J289" i="6" s="1"/>
  <c r="G297" i="6"/>
  <c r="J297" i="6" s="1"/>
  <c r="G352" i="6"/>
  <c r="J352" i="6" s="1"/>
  <c r="G360" i="6"/>
  <c r="J360" i="6" s="1"/>
  <c r="G368" i="6"/>
  <c r="J368" i="6" s="1"/>
  <c r="G344" i="6"/>
  <c r="J344" i="6" s="1"/>
  <c r="G348" i="6"/>
  <c r="J348" i="6" s="1"/>
  <c r="G353" i="6"/>
  <c r="J353" i="6" s="1"/>
  <c r="G361" i="6"/>
  <c r="J361" i="6" s="1"/>
  <c r="G369" i="6"/>
  <c r="J369" i="6" s="1"/>
  <c r="G378" i="6"/>
  <c r="J378" i="6" s="1"/>
  <c r="G386" i="6"/>
  <c r="G394" i="6"/>
  <c r="G397" i="6"/>
  <c r="G401" i="6"/>
  <c r="G377" i="6"/>
  <c r="J377" i="6" s="1"/>
  <c r="G385" i="6"/>
  <c r="J385" i="6" s="1"/>
  <c r="G393" i="6"/>
  <c r="J393" i="6" s="1"/>
  <c r="G407" i="6"/>
  <c r="J407" i="6" s="1"/>
  <c r="G446" i="6"/>
  <c r="J446" i="6" s="1"/>
  <c r="G412" i="6"/>
  <c r="J412" i="6" s="1"/>
  <c r="G420" i="6"/>
  <c r="J420" i="6" s="1"/>
  <c r="G428" i="6"/>
  <c r="J428" i="6" s="1"/>
  <c r="G436" i="6"/>
  <c r="J436" i="6" s="1"/>
  <c r="G444" i="6"/>
  <c r="J444" i="6" s="1"/>
  <c r="G409" i="6"/>
  <c r="J409" i="6" s="1"/>
  <c r="G417" i="6"/>
  <c r="J417" i="6" s="1"/>
  <c r="G425" i="6"/>
  <c r="J425" i="6" s="1"/>
  <c r="G433" i="6"/>
  <c r="J433" i="6" s="1"/>
  <c r="G441" i="6"/>
  <c r="J441" i="6" s="1"/>
  <c r="G451" i="6"/>
  <c r="J451" i="6" s="1"/>
  <c r="G454" i="6"/>
  <c r="J454" i="6" s="1"/>
  <c r="G458" i="6"/>
  <c r="J458" i="6" s="1"/>
  <c r="G462" i="6"/>
  <c r="J462" i="6" s="1"/>
  <c r="G466" i="6"/>
  <c r="J466" i="6" s="1"/>
  <c r="G470" i="6"/>
  <c r="J470" i="6" s="1"/>
  <c r="G474" i="6"/>
  <c r="J474" i="6" s="1"/>
  <c r="G478" i="6"/>
  <c r="J478" i="6" s="1"/>
  <c r="G482" i="6"/>
  <c r="J482" i="6" s="1"/>
  <c r="G486" i="6"/>
  <c r="J486" i="6" s="1"/>
  <c r="G490" i="6"/>
  <c r="J490" i="6" s="1"/>
  <c r="G494" i="6"/>
  <c r="J494" i="6" s="1"/>
  <c r="G498" i="6"/>
  <c r="J498" i="6" s="1"/>
  <c r="G502" i="6"/>
  <c r="J502" i="6" s="1"/>
  <c r="G506" i="6"/>
  <c r="J506" i="6" s="1"/>
  <c r="G510" i="6"/>
  <c r="J510" i="6" s="1"/>
  <c r="G514" i="6"/>
  <c r="J514" i="6" s="1"/>
  <c r="G518" i="6"/>
  <c r="J518" i="6" s="1"/>
  <c r="G522" i="6"/>
  <c r="J522" i="6" s="1"/>
  <c r="G526" i="6"/>
  <c r="J526" i="6" s="1"/>
  <c r="G530" i="6"/>
  <c r="J530" i="6" s="1"/>
  <c r="G534" i="6"/>
  <c r="J534" i="6" s="1"/>
  <c r="G538" i="6"/>
  <c r="J538" i="6" s="1"/>
  <c r="G550" i="6"/>
  <c r="G556" i="6"/>
  <c r="G560" i="6"/>
  <c r="G564" i="6"/>
  <c r="G568" i="6"/>
  <c r="G572" i="6"/>
  <c r="G576" i="6"/>
  <c r="G580" i="6"/>
  <c r="G584" i="6"/>
  <c r="G588" i="6"/>
  <c r="G545" i="6"/>
  <c r="J545" i="6" s="1"/>
  <c r="G593" i="6"/>
  <c r="J593" i="6" s="1"/>
  <c r="G542" i="6"/>
  <c r="J542" i="6" s="1"/>
  <c r="G597" i="6"/>
  <c r="J597" i="6" s="1"/>
  <c r="G601" i="6"/>
  <c r="G605" i="6"/>
  <c r="J605" i="6" s="1"/>
  <c r="G609" i="6"/>
  <c r="G613" i="6"/>
  <c r="G617" i="6"/>
  <c r="G621" i="6"/>
  <c r="J621" i="6" s="1"/>
  <c r="G625" i="6"/>
  <c r="J625" i="6" s="1"/>
  <c r="G629" i="6"/>
  <c r="J629" i="6" s="1"/>
  <c r="G633" i="6"/>
  <c r="G646" i="6"/>
  <c r="G654" i="6"/>
  <c r="G665" i="6"/>
  <c r="J665" i="6" s="1"/>
  <c r="G647" i="6"/>
  <c r="J647" i="6" s="1"/>
  <c r="G655" i="6"/>
  <c r="J655" i="6" s="1"/>
  <c r="G639" i="6"/>
  <c r="J639" i="6" s="1"/>
  <c r="G664" i="6"/>
  <c r="J664" i="6" s="1"/>
  <c r="G669" i="6"/>
  <c r="J669" i="6" s="1"/>
  <c r="G673" i="6"/>
  <c r="J673" i="6" s="1"/>
  <c r="G677" i="6"/>
  <c r="J677" i="6" s="1"/>
  <c r="G681" i="6"/>
  <c r="J681" i="6" s="1"/>
  <c r="G663" i="6"/>
  <c r="J663" i="6" s="1"/>
  <c r="G687" i="6"/>
  <c r="J687" i="6" s="1"/>
  <c r="G691" i="6"/>
  <c r="J691" i="6" s="1"/>
  <c r="G695" i="6"/>
  <c r="J695" i="6" s="1"/>
  <c r="G701" i="6"/>
  <c r="J701" i="6" s="1"/>
  <c r="G700" i="6"/>
  <c r="J700" i="6" s="1"/>
  <c r="G716" i="6"/>
  <c r="J716" i="6" s="1"/>
  <c r="G708" i="6"/>
  <c r="J708" i="6" s="1"/>
  <c r="G709" i="6"/>
  <c r="J709" i="6" s="1"/>
  <c r="G724" i="6"/>
  <c r="J724" i="6" s="1"/>
  <c r="G719" i="6"/>
  <c r="J719" i="6" s="1"/>
  <c r="G727" i="6"/>
  <c r="J727" i="6" s="1"/>
  <c r="G733" i="6"/>
  <c r="J733" i="6" s="1"/>
  <c r="G739" i="6"/>
  <c r="J739" i="6" s="1"/>
  <c r="G736" i="6"/>
  <c r="G744" i="6"/>
  <c r="G747" i="6"/>
  <c r="J747" i="6" s="1"/>
  <c r="G754" i="6"/>
  <c r="J754" i="6" s="1"/>
  <c r="G751" i="6"/>
  <c r="J751" i="6" s="1"/>
  <c r="G755" i="6"/>
  <c r="G756" i="6"/>
  <c r="J756" i="6" s="1"/>
  <c r="G760" i="6"/>
  <c r="J760" i="6" s="1"/>
  <c r="G764" i="6"/>
  <c r="J764" i="6" s="1"/>
  <c r="G768" i="6"/>
  <c r="J768" i="6" s="1"/>
  <c r="G772" i="6"/>
  <c r="J772" i="6" s="1"/>
  <c r="G776" i="6"/>
  <c r="J776" i="6" s="1"/>
  <c r="G780" i="6"/>
  <c r="J780" i="6" s="1"/>
  <c r="G784" i="6"/>
  <c r="J784" i="6" s="1"/>
  <c r="G788" i="6"/>
  <c r="J788" i="6" s="1"/>
  <c r="G792" i="6"/>
  <c r="J792" i="6" s="1"/>
  <c r="G796" i="6"/>
  <c r="J796" i="6" s="1"/>
  <c r="G803" i="6"/>
  <c r="J803" i="6" s="1"/>
  <c r="AF5" i="6"/>
  <c r="P5" i="6"/>
  <c r="G13" i="6"/>
  <c r="J13" i="6" s="1"/>
  <c r="AI5" i="6"/>
  <c r="S5" i="6"/>
  <c r="J16" i="6"/>
  <c r="AH5" i="6"/>
  <c r="R5" i="6"/>
  <c r="AG5" i="6"/>
  <c r="Q5" i="6"/>
  <c r="J155" i="6"/>
  <c r="J163" i="6"/>
  <c r="J265" i="6"/>
  <c r="J251" i="6"/>
  <c r="J306" i="6"/>
  <c r="J310" i="6"/>
  <c r="J314" i="6"/>
  <c r="J318" i="6"/>
  <c r="J322" i="6"/>
  <c r="J326" i="6"/>
  <c r="J330" i="6"/>
  <c r="J334" i="6"/>
  <c r="J338" i="6"/>
  <c r="J342" i="6"/>
  <c r="J346" i="6"/>
  <c r="J350" i="6"/>
  <c r="J357" i="6"/>
  <c r="J365" i="6"/>
  <c r="J356" i="6"/>
  <c r="J364" i="6"/>
  <c r="J397" i="6"/>
  <c r="J401" i="6"/>
  <c r="J375" i="6"/>
  <c r="J391" i="6"/>
  <c r="J372" i="6"/>
  <c r="J386" i="6"/>
  <c r="J394" i="6"/>
  <c r="J408" i="6"/>
  <c r="J416" i="6"/>
  <c r="J424" i="6"/>
  <c r="J432" i="6"/>
  <c r="J440" i="6"/>
  <c r="J456" i="6"/>
  <c r="J460" i="6"/>
  <c r="J464" i="6"/>
  <c r="J468" i="6"/>
  <c r="J472" i="6"/>
  <c r="J476" i="6"/>
  <c r="J480" i="6"/>
  <c r="J484" i="6"/>
  <c r="J488" i="6"/>
  <c r="J492" i="6"/>
  <c r="J496" i="6"/>
  <c r="J500" i="6"/>
  <c r="J504" i="6"/>
  <c r="J508" i="6"/>
  <c r="J512" i="6"/>
  <c r="J516" i="6"/>
  <c r="J520" i="6"/>
  <c r="J524" i="6"/>
  <c r="J528" i="6"/>
  <c r="J532" i="6"/>
  <c r="J536" i="6"/>
  <c r="J556" i="6"/>
  <c r="J560" i="6"/>
  <c r="J564" i="6"/>
  <c r="J568" i="6"/>
  <c r="J572" i="6"/>
  <c r="J576" i="6"/>
  <c r="J580" i="6"/>
  <c r="J584" i="6"/>
  <c r="J588" i="6"/>
  <c r="J550" i="6"/>
  <c r="J599" i="6"/>
  <c r="J601" i="6"/>
  <c r="J609" i="6"/>
  <c r="J613" i="6"/>
  <c r="J617" i="6"/>
  <c r="J633" i="6"/>
  <c r="J592" i="6"/>
  <c r="J596" i="6"/>
  <c r="J638" i="6"/>
  <c r="J643" i="6"/>
  <c r="J651" i="6"/>
  <c r="J659" i="6"/>
  <c r="J646" i="6"/>
  <c r="J654" i="6"/>
  <c r="J667" i="6"/>
  <c r="J671" i="6"/>
  <c r="J675" i="6"/>
  <c r="J679" i="6"/>
  <c r="J683" i="6"/>
  <c r="J689" i="6"/>
  <c r="J693" i="6"/>
  <c r="J697" i="6"/>
  <c r="J699" i="6"/>
  <c r="J707" i="6"/>
  <c r="J704" i="6"/>
  <c r="J710" i="6"/>
  <c r="J736" i="6"/>
  <c r="J744" i="6"/>
  <c r="J735" i="6"/>
  <c r="J743" i="6"/>
  <c r="J755" i="6"/>
  <c r="J750" i="6"/>
  <c r="J758" i="6"/>
  <c r="J766" i="6"/>
  <c r="J779" i="6"/>
  <c r="J795" i="6"/>
  <c r="J18" i="6"/>
  <c r="G152" i="6"/>
  <c r="J152" i="6" s="1"/>
  <c r="G148" i="6"/>
  <c r="J148" i="6" s="1"/>
  <c r="G144" i="6"/>
  <c r="J144" i="6" s="1"/>
  <c r="G140" i="6"/>
  <c r="J140" i="6" s="1"/>
  <c r="G136" i="6"/>
  <c r="J136" i="6" s="1"/>
  <c r="G132" i="6"/>
  <c r="J132" i="6" s="1"/>
  <c r="G128" i="6"/>
  <c r="J128" i="6" s="1"/>
  <c r="G124" i="6"/>
  <c r="J124" i="6" s="1"/>
  <c r="J115" i="6"/>
  <c r="J111" i="6"/>
  <c r="J107" i="6"/>
  <c r="J103" i="6"/>
  <c r="J99" i="6"/>
  <c r="J95" i="6"/>
  <c r="J91" i="6"/>
  <c r="J87" i="6"/>
  <c r="J83" i="6"/>
  <c r="J79" i="6"/>
  <c r="J75" i="6"/>
  <c r="J71" i="6"/>
  <c r="J67" i="6"/>
  <c r="J63" i="6"/>
  <c r="J59" i="6"/>
  <c r="J55" i="6"/>
  <c r="J51" i="6"/>
  <c r="J47" i="6"/>
  <c r="J43" i="6"/>
  <c r="J39" i="6"/>
  <c r="J35" i="6"/>
  <c r="J31" i="6"/>
  <c r="J27" i="6"/>
  <c r="J23" i="6"/>
  <c r="G167" i="6"/>
  <c r="J167" i="6" s="1"/>
  <c r="G159" i="6"/>
  <c r="J159" i="6" s="1"/>
  <c r="J149" i="6"/>
  <c r="J145" i="6"/>
  <c r="G114" i="6"/>
  <c r="J114" i="6" s="1"/>
  <c r="G106" i="6"/>
  <c r="J106" i="6" s="1"/>
  <c r="G98" i="6"/>
  <c r="J98" i="6" s="1"/>
  <c r="G90" i="6"/>
  <c r="J90" i="6" s="1"/>
  <c r="G82" i="6"/>
  <c r="J82" i="6" s="1"/>
  <c r="G74" i="6"/>
  <c r="J74" i="6" s="1"/>
  <c r="G66" i="6"/>
  <c r="J66" i="6" s="1"/>
  <c r="G58" i="6"/>
  <c r="J58" i="6" s="1"/>
  <c r="G50" i="6"/>
  <c r="J50" i="6" s="1"/>
  <c r="G42" i="6"/>
  <c r="J42" i="6" s="1"/>
  <c r="G34" i="6"/>
  <c r="J34" i="6" s="1"/>
  <c r="G26" i="6"/>
  <c r="J26" i="6" s="1"/>
  <c r="J120" i="6"/>
  <c r="J112" i="6"/>
  <c r="J104" i="6"/>
  <c r="J100" i="6"/>
  <c r="J96" i="6"/>
  <c r="J88" i="6"/>
  <c r="J84" i="6"/>
  <c r="J80" i="6"/>
  <c r="J72" i="6"/>
  <c r="J68" i="6"/>
  <c r="J64" i="6"/>
  <c r="J56" i="6"/>
  <c r="J48" i="6"/>
  <c r="J40" i="6"/>
  <c r="J36" i="6"/>
  <c r="J32" i="6"/>
  <c r="J28" i="6"/>
  <c r="J24" i="6"/>
  <c r="G171" i="6"/>
  <c r="J171" i="6" s="1"/>
  <c r="G175" i="6"/>
  <c r="J175" i="6" s="1"/>
  <c r="G179" i="6"/>
  <c r="J179" i="6" s="1"/>
  <c r="G183" i="6"/>
  <c r="J183" i="6" s="1"/>
  <c r="G187" i="6"/>
  <c r="J187" i="6" s="1"/>
  <c r="G191" i="6"/>
  <c r="J191" i="6" s="1"/>
  <c r="G195" i="6"/>
  <c r="J195" i="6" s="1"/>
  <c r="G199" i="6"/>
  <c r="J199" i="6" s="1"/>
  <c r="G203" i="6"/>
  <c r="J203" i="6" s="1"/>
  <c r="G207" i="6"/>
  <c r="J207" i="6" s="1"/>
  <c r="G211" i="6"/>
  <c r="J211" i="6" s="1"/>
  <c r="G215" i="6"/>
  <c r="J215" i="6" s="1"/>
  <c r="G219" i="6"/>
  <c r="J219" i="6" s="1"/>
  <c r="G223" i="6"/>
  <c r="J223" i="6" s="1"/>
  <c r="G227" i="6"/>
  <c r="J227" i="6" s="1"/>
  <c r="G231" i="6"/>
  <c r="J231" i="6" s="1"/>
  <c r="G235" i="6"/>
  <c r="J235" i="6" s="1"/>
  <c r="G239" i="6"/>
  <c r="J239" i="6" s="1"/>
  <c r="G243" i="6"/>
  <c r="J243" i="6" s="1"/>
  <c r="G247" i="6"/>
  <c r="J247" i="6" s="1"/>
  <c r="G305" i="6"/>
  <c r="J305" i="6" s="1"/>
  <c r="G309" i="6"/>
  <c r="J309" i="6" s="1"/>
  <c r="G313" i="6"/>
  <c r="J313" i="6" s="1"/>
  <c r="G317" i="6"/>
  <c r="J317" i="6" s="1"/>
  <c r="G321" i="6"/>
  <c r="J321" i="6" s="1"/>
  <c r="G325" i="6"/>
  <c r="J325" i="6" s="1"/>
  <c r="G329" i="6"/>
  <c r="J329" i="6" s="1"/>
  <c r="G333" i="6"/>
  <c r="J333" i="6" s="1"/>
  <c r="G337" i="6"/>
  <c r="J337" i="6" s="1"/>
  <c r="G341" i="6"/>
  <c r="J341" i="6" s="1"/>
  <c r="G251" i="6"/>
  <c r="G255" i="6"/>
  <c r="J255" i="6" s="1"/>
  <c r="G260" i="6"/>
  <c r="J260" i="6" s="1"/>
  <c r="G268" i="6"/>
  <c r="J268" i="6" s="1"/>
  <c r="G276" i="6"/>
  <c r="J276" i="6" s="1"/>
  <c r="G284" i="6"/>
  <c r="J284" i="6" s="1"/>
  <c r="G292" i="6"/>
  <c r="J292" i="6" s="1"/>
  <c r="G300" i="6"/>
  <c r="J300" i="6" s="1"/>
  <c r="G259" i="6"/>
  <c r="J259" i="6" s="1"/>
  <c r="G267" i="6"/>
  <c r="J267" i="6" s="1"/>
  <c r="G275" i="6"/>
  <c r="J275" i="6" s="1"/>
  <c r="G283" i="6"/>
  <c r="J283" i="6" s="1"/>
  <c r="G291" i="6"/>
  <c r="J291" i="6" s="1"/>
  <c r="G299" i="6"/>
  <c r="J299" i="6" s="1"/>
  <c r="G354" i="6"/>
  <c r="J354" i="6" s="1"/>
  <c r="G362" i="6"/>
  <c r="J362" i="6" s="1"/>
  <c r="G370" i="6"/>
  <c r="J370" i="6" s="1"/>
  <c r="G345" i="6"/>
  <c r="J345" i="6" s="1"/>
  <c r="G349" i="6"/>
  <c r="J349" i="6" s="1"/>
  <c r="G355" i="6"/>
  <c r="J355" i="6" s="1"/>
  <c r="G363" i="6"/>
  <c r="J363" i="6" s="1"/>
  <c r="G373" i="6"/>
  <c r="J373" i="6" s="1"/>
  <c r="G380" i="6"/>
  <c r="J380" i="6" s="1"/>
  <c r="G388" i="6"/>
  <c r="J388" i="6" s="1"/>
  <c r="G398" i="6"/>
  <c r="J398" i="6" s="1"/>
  <c r="G402" i="6"/>
  <c r="J402" i="6" s="1"/>
  <c r="G379" i="6"/>
  <c r="J379" i="6" s="1"/>
  <c r="G387" i="6"/>
  <c r="J387" i="6" s="1"/>
  <c r="G395" i="6"/>
  <c r="J395" i="6" s="1"/>
  <c r="G404" i="6"/>
  <c r="J404" i="6" s="1"/>
  <c r="G447" i="6"/>
  <c r="J447" i="6" s="1"/>
  <c r="G414" i="6"/>
  <c r="J414" i="6" s="1"/>
  <c r="G422" i="6"/>
  <c r="J422" i="6" s="1"/>
  <c r="G430" i="6"/>
  <c r="J430" i="6" s="1"/>
  <c r="G438" i="6"/>
  <c r="J438" i="6" s="1"/>
  <c r="G411" i="6"/>
  <c r="J411" i="6" s="1"/>
  <c r="G419" i="6"/>
  <c r="J419" i="6" s="1"/>
  <c r="G427" i="6"/>
  <c r="J427" i="6" s="1"/>
  <c r="G435" i="6"/>
  <c r="J435" i="6" s="1"/>
  <c r="G443" i="6"/>
  <c r="J443" i="6" s="1"/>
  <c r="G539" i="6"/>
  <c r="J539" i="6" s="1"/>
  <c r="G455" i="6"/>
  <c r="J455" i="6" s="1"/>
  <c r="G459" i="6"/>
  <c r="J459" i="6" s="1"/>
  <c r="G463" i="6"/>
  <c r="J463" i="6" s="1"/>
  <c r="G467" i="6"/>
  <c r="J467" i="6" s="1"/>
  <c r="G471" i="6"/>
  <c r="J471" i="6" s="1"/>
  <c r="G475" i="6"/>
  <c r="J475" i="6" s="1"/>
  <c r="G479" i="6"/>
  <c r="J479" i="6" s="1"/>
  <c r="G483" i="6"/>
  <c r="J483" i="6" s="1"/>
  <c r="G487" i="6"/>
  <c r="J487" i="6" s="1"/>
  <c r="G491" i="6"/>
  <c r="J491" i="6" s="1"/>
  <c r="G495" i="6"/>
  <c r="J495" i="6" s="1"/>
  <c r="G499" i="6"/>
  <c r="J499" i="6" s="1"/>
  <c r="G503" i="6"/>
  <c r="J503" i="6" s="1"/>
  <c r="G507" i="6"/>
  <c r="J507" i="6" s="1"/>
  <c r="G511" i="6"/>
  <c r="J511" i="6" s="1"/>
  <c r="G515" i="6"/>
  <c r="J515" i="6" s="1"/>
  <c r="G519" i="6"/>
  <c r="J519" i="6" s="1"/>
  <c r="G523" i="6"/>
  <c r="J523" i="6" s="1"/>
  <c r="G527" i="6"/>
  <c r="J527" i="6" s="1"/>
  <c r="G531" i="6"/>
  <c r="J531" i="6" s="1"/>
  <c r="G535" i="6"/>
  <c r="J535" i="6" s="1"/>
  <c r="G544" i="6"/>
  <c r="J544" i="6" s="1"/>
  <c r="G552" i="6"/>
  <c r="J552" i="6" s="1"/>
  <c r="G553" i="6"/>
  <c r="J553" i="6" s="1"/>
  <c r="G557" i="6"/>
  <c r="J557" i="6" s="1"/>
  <c r="G561" i="6"/>
  <c r="J561" i="6" s="1"/>
  <c r="G565" i="6"/>
  <c r="J565" i="6" s="1"/>
  <c r="G569" i="6"/>
  <c r="J569" i="6" s="1"/>
  <c r="G573" i="6"/>
  <c r="J573" i="6" s="1"/>
  <c r="G577" i="6"/>
  <c r="J577" i="6" s="1"/>
  <c r="G581" i="6"/>
  <c r="J581" i="6" s="1"/>
  <c r="G585" i="6"/>
  <c r="J585" i="6" s="1"/>
  <c r="G589" i="6"/>
  <c r="J589" i="6" s="1"/>
  <c r="G547" i="6"/>
  <c r="J547" i="6" s="1"/>
  <c r="G595" i="6"/>
  <c r="J595" i="6" s="1"/>
  <c r="G543" i="6"/>
  <c r="J543" i="6" s="1"/>
  <c r="G602" i="6"/>
  <c r="J602" i="6" s="1"/>
  <c r="G606" i="6"/>
  <c r="J606" i="6" s="1"/>
  <c r="G610" i="6"/>
  <c r="J610" i="6" s="1"/>
  <c r="G614" i="6"/>
  <c r="J614" i="6" s="1"/>
  <c r="G618" i="6"/>
  <c r="J618" i="6" s="1"/>
  <c r="G622" i="6"/>
  <c r="J622" i="6" s="1"/>
  <c r="G626" i="6"/>
  <c r="J626" i="6" s="1"/>
  <c r="G630" i="6"/>
  <c r="J630" i="6" s="1"/>
  <c r="G634" i="6"/>
  <c r="J634" i="6" s="1"/>
  <c r="G648" i="6"/>
  <c r="J648" i="6" s="1"/>
  <c r="G656" i="6"/>
  <c r="J656" i="6" s="1"/>
  <c r="G641" i="6"/>
  <c r="J641" i="6" s="1"/>
  <c r="G649" i="6"/>
  <c r="J649" i="6" s="1"/>
  <c r="G657" i="6"/>
  <c r="J657" i="6" s="1"/>
  <c r="G636" i="6"/>
  <c r="J636" i="6" s="1"/>
  <c r="G640" i="6"/>
  <c r="J640" i="6" s="1"/>
  <c r="G666" i="6"/>
  <c r="J666" i="6" s="1"/>
  <c r="G670" i="6"/>
  <c r="J670" i="6" s="1"/>
  <c r="G674" i="6"/>
  <c r="J674" i="6" s="1"/>
  <c r="G678" i="6"/>
  <c r="J678" i="6" s="1"/>
  <c r="G682" i="6"/>
  <c r="J682" i="6" s="1"/>
  <c r="G688" i="6"/>
  <c r="J688" i="6" s="1"/>
  <c r="G692" i="6"/>
  <c r="J692" i="6" s="1"/>
  <c r="G696" i="6"/>
  <c r="J696" i="6" s="1"/>
  <c r="G702" i="6"/>
  <c r="J702" i="6" s="1"/>
  <c r="G703" i="6"/>
  <c r="J703" i="6" s="1"/>
  <c r="G714" i="6"/>
  <c r="J714" i="6" s="1"/>
  <c r="G712" i="6"/>
  <c r="J712" i="6" s="1"/>
  <c r="G718" i="6"/>
  <c r="J718" i="6" s="1"/>
  <c r="G726" i="6"/>
  <c r="J726" i="6" s="1"/>
  <c r="G713" i="6"/>
  <c r="J713" i="6" s="1"/>
  <c r="G721" i="6"/>
  <c r="J721" i="6" s="1"/>
  <c r="G729" i="6"/>
  <c r="J729" i="6" s="1"/>
  <c r="G734" i="6"/>
  <c r="J734" i="6" s="1"/>
  <c r="G741" i="6"/>
  <c r="J741" i="6" s="1"/>
  <c r="G738" i="6"/>
  <c r="J738" i="6" s="1"/>
  <c r="G748" i="6"/>
  <c r="J748" i="6" s="1"/>
  <c r="G753" i="6"/>
  <c r="J753" i="6" s="1"/>
  <c r="G757" i="6"/>
  <c r="J757" i="6" s="1"/>
  <c r="G761" i="6"/>
  <c r="J761" i="6" s="1"/>
  <c r="G765" i="6"/>
  <c r="J765" i="6" s="1"/>
  <c r="G769" i="6"/>
  <c r="J769" i="6" s="1"/>
  <c r="G773" i="6"/>
  <c r="J773" i="6" s="1"/>
  <c r="G777" i="6"/>
  <c r="J777" i="6" s="1"/>
  <c r="G781" i="6"/>
  <c r="J781" i="6" s="1"/>
  <c r="G785" i="6"/>
  <c r="J785" i="6" s="1"/>
  <c r="G789" i="6"/>
  <c r="J789" i="6" s="1"/>
  <c r="G793" i="6"/>
  <c r="J793" i="6" s="1"/>
  <c r="G797" i="6"/>
  <c r="J797" i="6" s="1"/>
  <c r="G10" i="6"/>
  <c r="J10" i="6" s="1"/>
  <c r="AB5" i="6"/>
  <c r="L5" i="6"/>
  <c r="AE5" i="6"/>
  <c r="O5" i="6"/>
  <c r="G12" i="6"/>
  <c r="J12" i="6" s="1"/>
  <c r="AD5" i="6"/>
  <c r="N5" i="6"/>
  <c r="G11" i="6"/>
  <c r="J11" i="6" s="1"/>
  <c r="AC5" i="6"/>
  <c r="M5" i="6"/>
  <c r="X22" i="14" l="1"/>
  <c r="Y16" i="14"/>
  <c r="Y15" i="14"/>
  <c r="X10" i="14"/>
  <c r="X9" i="14"/>
  <c r="Y5" i="14"/>
  <c r="X4" i="14"/>
  <c r="Y17" i="14"/>
  <c r="Y12" i="14"/>
  <c r="Y11" i="14"/>
  <c r="Y19" i="14"/>
  <c r="Y18" i="14"/>
  <c r="X17" i="14"/>
  <c r="Y13" i="14"/>
  <c r="X12" i="14"/>
  <c r="Y8" i="14"/>
  <c r="Y7" i="14"/>
  <c r="Y22" i="14"/>
  <c r="Y20" i="14"/>
  <c r="Y9" i="14"/>
  <c r="Y4" i="14"/>
  <c r="Y3" i="14"/>
  <c r="X7" i="14"/>
  <c r="X14" i="14"/>
  <c r="X21" i="14"/>
  <c r="X6" i="14"/>
  <c r="W10" i="14"/>
  <c r="W15" i="14"/>
  <c r="W16" i="14"/>
  <c r="W3" i="14"/>
  <c r="W14" i="14"/>
  <c r="W17" i="14"/>
  <c r="W13" i="14"/>
  <c r="W18" i="14"/>
  <c r="X20" i="14"/>
  <c r="X3" i="14"/>
  <c r="W7" i="14"/>
  <c r="W5" i="14"/>
  <c r="X16" i="14"/>
  <c r="W12" i="14"/>
  <c r="W20" i="14"/>
  <c r="Y6" i="14"/>
  <c r="Y21" i="14"/>
  <c r="X15" i="14"/>
  <c r="X8" i="14"/>
  <c r="X18" i="14"/>
  <c r="Y23" i="14"/>
  <c r="W6" i="14"/>
  <c r="W11" i="14"/>
  <c r="W19" i="14"/>
  <c r="W8" i="14"/>
  <c r="W21" i="14"/>
  <c r="Y10" i="14"/>
  <c r="W22" i="14"/>
  <c r="X11" i="14"/>
  <c r="X13" i="14"/>
  <c r="X19" i="14"/>
  <c r="X5" i="14"/>
  <c r="W9" i="14"/>
  <c r="W4" i="14"/>
  <c r="Y14" i="14"/>
  <c r="K14" i="11"/>
  <c r="P14" i="11" s="1"/>
  <c r="K27" i="11"/>
  <c r="P27" i="11" s="1"/>
  <c r="K39" i="11"/>
  <c r="P39" i="11" s="1"/>
  <c r="K15" i="11"/>
  <c r="P15" i="11" s="1"/>
  <c r="K47" i="11"/>
  <c r="P47" i="11" s="1"/>
  <c r="K24" i="11"/>
  <c r="P24" i="11" s="1"/>
  <c r="K38" i="11"/>
  <c r="P38" i="11" s="1"/>
  <c r="K49" i="11"/>
  <c r="K41" i="11"/>
  <c r="P41" i="11" s="1"/>
  <c r="K16" i="11"/>
  <c r="P16" i="11" s="1"/>
  <c r="K43" i="11"/>
  <c r="P43" i="11" s="1"/>
  <c r="K17" i="11"/>
  <c r="P17" i="11" s="1"/>
  <c r="K26" i="11"/>
  <c r="P26" i="11" s="1"/>
  <c r="K40" i="11"/>
  <c r="P40" i="11" s="1"/>
  <c r="K21" i="11"/>
  <c r="P21" i="11" s="1"/>
  <c r="K18" i="11"/>
  <c r="P18" i="11" s="1"/>
  <c r="K32" i="11"/>
  <c r="P32" i="11" s="1"/>
  <c r="K31" i="11"/>
  <c r="P31" i="11" s="1"/>
  <c r="K28" i="11"/>
  <c r="P28" i="11" s="1"/>
  <c r="K42" i="11"/>
  <c r="P42" i="11" s="1"/>
  <c r="K25" i="11"/>
  <c r="P25" i="11" s="1"/>
  <c r="K23" i="11"/>
  <c r="P23" i="11" s="1"/>
  <c r="K34" i="11"/>
  <c r="P34" i="11" s="1"/>
  <c r="K48" i="11"/>
  <c r="P48" i="11" s="1"/>
  <c r="Q48" i="11" s="1"/>
  <c r="K35" i="11"/>
  <c r="P35" i="11" s="1"/>
  <c r="K22" i="11"/>
  <c r="P22" i="11" s="1"/>
  <c r="K33" i="11"/>
  <c r="P33" i="11" s="1"/>
  <c r="K44" i="11"/>
  <c r="P44" i="11" s="1"/>
  <c r="Q44" i="11" s="1"/>
  <c r="X24" i="14" l="1"/>
  <c r="W24" i="14"/>
  <c r="Y24" i="14"/>
  <c r="Q18" i="11"/>
  <c r="Q33" i="11"/>
  <c r="Q34" i="11"/>
  <c r="Q28" i="11"/>
  <c r="Q21" i="11"/>
  <c r="Q43" i="11"/>
  <c r="Q38" i="11"/>
  <c r="Q39" i="11"/>
  <c r="Q42" i="11"/>
  <c r="Q15" i="11"/>
  <c r="Q22" i="11"/>
  <c r="Q23" i="11"/>
  <c r="Q31" i="11"/>
  <c r="Q40" i="11"/>
  <c r="Q16" i="11"/>
  <c r="Q24" i="11"/>
  <c r="Q27" i="11"/>
  <c r="Q17" i="11"/>
  <c r="Q35" i="11"/>
  <c r="Q25" i="11"/>
  <c r="Q32" i="11"/>
  <c r="Q26" i="11"/>
  <c r="Q41" i="11"/>
  <c r="Q47" i="11"/>
  <c r="Q37" i="11"/>
  <c r="Q14" i="11"/>
  <c r="Q36" i="11"/>
  <c r="Q30" i="11"/>
  <c r="Q19" i="11"/>
  <c r="Q45" i="11"/>
  <c r="Q46" i="11"/>
  <c r="Q20" i="11"/>
  <c r="Q29" i="11"/>
  <c r="B39" i="12" l="1"/>
  <c r="B37" i="12"/>
  <c r="B35" i="12"/>
  <c r="B33" i="12"/>
  <c r="B31" i="12"/>
  <c r="B29" i="12"/>
  <c r="B27" i="12"/>
  <c r="B25" i="12"/>
  <c r="B23" i="12"/>
  <c r="B21" i="12"/>
  <c r="B19" i="12"/>
  <c r="B17" i="12"/>
  <c r="B38" i="12"/>
  <c r="B34" i="12"/>
  <c r="B30" i="12"/>
  <c r="B26" i="12"/>
  <c r="B22" i="12"/>
  <c r="B18" i="12"/>
  <c r="B13" i="12"/>
  <c r="B36" i="12"/>
  <c r="B32" i="12"/>
  <c r="B28" i="12"/>
  <c r="B24" i="12"/>
  <c r="B20" i="12"/>
  <c r="B16" i="12"/>
  <c r="B15" i="12"/>
  <c r="B14" i="12"/>
  <c r="V15" i="12" l="1"/>
  <c r="R15" i="12"/>
  <c r="C15" i="12"/>
  <c r="U15" i="12"/>
  <c r="Q15" i="12"/>
  <c r="S15" i="12"/>
  <c r="P15" i="12"/>
  <c r="D15" i="12"/>
  <c r="A55" i="12"/>
  <c r="T15" i="12"/>
  <c r="A77" i="12"/>
  <c r="V37" i="12"/>
  <c r="R37" i="12"/>
  <c r="C37" i="12"/>
  <c r="U37" i="12"/>
  <c r="Q37" i="12"/>
  <c r="D37" i="12"/>
  <c r="T37" i="12"/>
  <c r="S37" i="12"/>
  <c r="P37" i="12"/>
  <c r="A73" i="12"/>
  <c r="V33" i="12"/>
  <c r="R33" i="12"/>
  <c r="C33" i="12"/>
  <c r="U33" i="12"/>
  <c r="Q33" i="12"/>
  <c r="D33" i="12"/>
  <c r="T33" i="12"/>
  <c r="S33" i="12"/>
  <c r="P33" i="12"/>
  <c r="A63" i="12"/>
  <c r="V23" i="12"/>
  <c r="R23" i="12"/>
  <c r="C23" i="12"/>
  <c r="U23" i="12"/>
  <c r="Q23" i="12"/>
  <c r="S23" i="12"/>
  <c r="P23" i="12"/>
  <c r="D23" i="12"/>
  <c r="T23" i="12"/>
  <c r="A71" i="12"/>
  <c r="V31" i="12"/>
  <c r="R31" i="12"/>
  <c r="C31" i="12"/>
  <c r="U31" i="12"/>
  <c r="Q31" i="12"/>
  <c r="S31" i="12"/>
  <c r="P31" i="12"/>
  <c r="D31" i="12"/>
  <c r="T31" i="12"/>
  <c r="T20" i="12"/>
  <c r="P20" i="12"/>
  <c r="S20" i="12"/>
  <c r="D20" i="12"/>
  <c r="Q20" i="12"/>
  <c r="A60" i="12"/>
  <c r="V20" i="12"/>
  <c r="C20" i="12"/>
  <c r="U20" i="12"/>
  <c r="R20" i="12"/>
  <c r="T14" i="12"/>
  <c r="P14" i="12"/>
  <c r="V14" i="12"/>
  <c r="Q14" i="12"/>
  <c r="A54" i="12"/>
  <c r="U14" i="12"/>
  <c r="D14" i="12"/>
  <c r="S14" i="12"/>
  <c r="C14" i="12"/>
  <c r="R14" i="12"/>
  <c r="V17" i="12"/>
  <c r="R17" i="12"/>
  <c r="C17" i="12"/>
  <c r="U17" i="12"/>
  <c r="Q17" i="12"/>
  <c r="D17" i="12"/>
  <c r="T17" i="12"/>
  <c r="S17" i="12"/>
  <c r="A57" i="12"/>
  <c r="P17" i="12"/>
  <c r="V13" i="12"/>
  <c r="R13" i="12"/>
  <c r="C13" i="12"/>
  <c r="U13" i="12"/>
  <c r="Q13" i="12"/>
  <c r="T13" i="12"/>
  <c r="P13" i="12"/>
  <c r="A53" i="12"/>
  <c r="S13" i="12"/>
  <c r="D13" i="12"/>
  <c r="A67" i="12"/>
  <c r="V27" i="12"/>
  <c r="R27" i="12"/>
  <c r="C27" i="12"/>
  <c r="U27" i="12"/>
  <c r="Q27" i="12"/>
  <c r="S27" i="12"/>
  <c r="P27" i="12"/>
  <c r="D27" i="12"/>
  <c r="T27" i="12"/>
  <c r="A74" i="12"/>
  <c r="T34" i="12"/>
  <c r="P34" i="12"/>
  <c r="S34" i="12"/>
  <c r="D34" i="12"/>
  <c r="U34" i="12"/>
  <c r="R34" i="12"/>
  <c r="Q34" i="12"/>
  <c r="V34" i="12"/>
  <c r="C34" i="12"/>
  <c r="A66" i="12"/>
  <c r="T26" i="12"/>
  <c r="P26" i="12"/>
  <c r="S26" i="12"/>
  <c r="D26" i="12"/>
  <c r="U26" i="12"/>
  <c r="R26" i="12"/>
  <c r="Q26" i="12"/>
  <c r="V26" i="12"/>
  <c r="C26" i="12"/>
  <c r="A75" i="12"/>
  <c r="V35" i="12"/>
  <c r="R35" i="12"/>
  <c r="C35" i="12"/>
  <c r="U35" i="12"/>
  <c r="Q35" i="12"/>
  <c r="S35" i="12"/>
  <c r="P35" i="12"/>
  <c r="D35" i="12"/>
  <c r="T35" i="12"/>
  <c r="A65" i="12"/>
  <c r="V25" i="12"/>
  <c r="R25" i="12"/>
  <c r="C25" i="12"/>
  <c r="U25" i="12"/>
  <c r="Q25" i="12"/>
  <c r="D25" i="12"/>
  <c r="T25" i="12"/>
  <c r="S25" i="12"/>
  <c r="P25" i="12"/>
  <c r="V21" i="12"/>
  <c r="R21" i="12"/>
  <c r="C21" i="12"/>
  <c r="U21" i="12"/>
  <c r="Q21" i="12"/>
  <c r="D21" i="12"/>
  <c r="T21" i="12"/>
  <c r="S21" i="12"/>
  <c r="A61" i="12"/>
  <c r="P21" i="12"/>
  <c r="A78" i="12"/>
  <c r="T38" i="12"/>
  <c r="P38" i="12"/>
  <c r="S38" i="12"/>
  <c r="D38" i="12"/>
  <c r="U38" i="12"/>
  <c r="R38" i="12"/>
  <c r="Q38" i="12"/>
  <c r="V38" i="12"/>
  <c r="C38" i="12"/>
  <c r="A64" i="12"/>
  <c r="T24" i="12"/>
  <c r="P24" i="12"/>
  <c r="S24" i="12"/>
  <c r="D24" i="12"/>
  <c r="Q24" i="12"/>
  <c r="V24" i="12"/>
  <c r="C24" i="12"/>
  <c r="U24" i="12"/>
  <c r="R24" i="12"/>
  <c r="T18" i="12"/>
  <c r="P18" i="12"/>
  <c r="S18" i="12"/>
  <c r="D18" i="12"/>
  <c r="U18" i="12"/>
  <c r="A58" i="12"/>
  <c r="R18" i="12"/>
  <c r="Q18" i="12"/>
  <c r="V18" i="12"/>
  <c r="C18" i="12"/>
  <c r="A69" i="12"/>
  <c r="V29" i="12"/>
  <c r="R29" i="12"/>
  <c r="C29" i="12"/>
  <c r="U29" i="12"/>
  <c r="Q29" i="12"/>
  <c r="D29" i="12"/>
  <c r="T29" i="12"/>
  <c r="S29" i="12"/>
  <c r="P29" i="12"/>
  <c r="V19" i="12"/>
  <c r="R19" i="12"/>
  <c r="C19" i="12"/>
  <c r="U19" i="12"/>
  <c r="Q19" i="12"/>
  <c r="S19" i="12"/>
  <c r="P19" i="12"/>
  <c r="D19" i="12"/>
  <c r="A59" i="12"/>
  <c r="T19" i="12"/>
  <c r="T16" i="12"/>
  <c r="P16" i="12"/>
  <c r="S16" i="12"/>
  <c r="D16" i="12"/>
  <c r="Q16" i="12"/>
  <c r="A56" i="12"/>
  <c r="V16" i="12"/>
  <c r="C16" i="12"/>
  <c r="U16" i="12"/>
  <c r="R16" i="12"/>
  <c r="A68" i="12"/>
  <c r="T28" i="12"/>
  <c r="P28" i="12"/>
  <c r="S28" i="12"/>
  <c r="D28" i="12"/>
  <c r="Q28" i="12"/>
  <c r="V28" i="12"/>
  <c r="C28" i="12"/>
  <c r="U28" i="12"/>
  <c r="R28" i="12"/>
  <c r="T22" i="12"/>
  <c r="P22" i="12"/>
  <c r="A62" i="12"/>
  <c r="S22" i="12"/>
  <c r="D22" i="12"/>
  <c r="U22" i="12"/>
  <c r="R22" i="12"/>
  <c r="Q22" i="12"/>
  <c r="V22" i="12"/>
  <c r="C22" i="12"/>
  <c r="A79" i="12"/>
  <c r="V39" i="12"/>
  <c r="R39" i="12"/>
  <c r="C39" i="12"/>
  <c r="U39" i="12"/>
  <c r="Q39" i="12"/>
  <c r="S39" i="12"/>
  <c r="P39" i="12"/>
  <c r="D39" i="12"/>
  <c r="T39" i="12"/>
  <c r="A72" i="12"/>
  <c r="T32" i="12"/>
  <c r="P32" i="12"/>
  <c r="S32" i="12"/>
  <c r="D32" i="12"/>
  <c r="Q32" i="12"/>
  <c r="V32" i="12"/>
  <c r="C32" i="12"/>
  <c r="U32" i="12"/>
  <c r="R32" i="12"/>
  <c r="A76" i="12"/>
  <c r="T36" i="12"/>
  <c r="P36" i="12"/>
  <c r="S36" i="12"/>
  <c r="D36" i="12"/>
  <c r="Q36" i="12"/>
  <c r="V36" i="12"/>
  <c r="C36" i="12"/>
  <c r="U36" i="12"/>
  <c r="R36" i="12"/>
  <c r="A70" i="12"/>
  <c r="T30" i="12"/>
  <c r="P30" i="12"/>
  <c r="S30" i="12"/>
  <c r="D30" i="12"/>
  <c r="U30" i="12"/>
  <c r="R30" i="12"/>
  <c r="Q30" i="12"/>
  <c r="V30" i="12"/>
  <c r="C30" i="12"/>
  <c r="Z70" i="12" l="1"/>
  <c r="V70" i="12"/>
  <c r="R70" i="12"/>
  <c r="N70" i="12"/>
  <c r="J70" i="12"/>
  <c r="F70" i="12"/>
  <c r="B70" i="12"/>
  <c r="Y70" i="12"/>
  <c r="U70" i="12"/>
  <c r="Q70" i="12"/>
  <c r="M70" i="12"/>
  <c r="I70" i="12"/>
  <c r="E70" i="12"/>
  <c r="AB70" i="12"/>
  <c r="T70" i="12"/>
  <c r="L70" i="12"/>
  <c r="D70" i="12"/>
  <c r="AA70" i="12"/>
  <c r="S70" i="12"/>
  <c r="K70" i="12"/>
  <c r="C70" i="12"/>
  <c r="P70" i="12"/>
  <c r="O70" i="12"/>
  <c r="X70" i="12"/>
  <c r="W70" i="12"/>
  <c r="H70" i="12"/>
  <c r="G70" i="12"/>
  <c r="P41" i="12"/>
  <c r="Z73" i="12"/>
  <c r="V73" i="12"/>
  <c r="R73" i="12"/>
  <c r="N73" i="12"/>
  <c r="J73" i="12"/>
  <c r="F73" i="12"/>
  <c r="B73" i="12"/>
  <c r="Y73" i="12"/>
  <c r="U73" i="12"/>
  <c r="Q73" i="12"/>
  <c r="M73" i="12"/>
  <c r="I73" i="12"/>
  <c r="E73" i="12"/>
  <c r="X73" i="12"/>
  <c r="P73" i="12"/>
  <c r="H73" i="12"/>
  <c r="W73" i="12"/>
  <c r="O73" i="12"/>
  <c r="G73" i="12"/>
  <c r="T73" i="12"/>
  <c r="D73" i="12"/>
  <c r="S73" i="12"/>
  <c r="C73" i="12"/>
  <c r="AB73" i="12"/>
  <c r="L73" i="12"/>
  <c r="AA73" i="12"/>
  <c r="K73" i="12"/>
  <c r="Z79" i="12"/>
  <c r="V79" i="12"/>
  <c r="R79" i="12"/>
  <c r="N79" i="12"/>
  <c r="J79" i="12"/>
  <c r="F79" i="12"/>
  <c r="B79" i="12"/>
  <c r="Y79" i="12"/>
  <c r="U79" i="12"/>
  <c r="Q79" i="12"/>
  <c r="M79" i="12"/>
  <c r="I79" i="12"/>
  <c r="E79" i="12"/>
  <c r="X79" i="12"/>
  <c r="P79" i="12"/>
  <c r="H79" i="12"/>
  <c r="W79" i="12"/>
  <c r="O79" i="12"/>
  <c r="G79" i="12"/>
  <c r="AB79" i="12"/>
  <c r="L79" i="12"/>
  <c r="AA79" i="12"/>
  <c r="K79" i="12"/>
  <c r="T79" i="12"/>
  <c r="D79" i="12"/>
  <c r="S79" i="12"/>
  <c r="C79" i="12"/>
  <c r="AB56" i="12"/>
  <c r="X56" i="12"/>
  <c r="T56" i="12"/>
  <c r="P56" i="12"/>
  <c r="L56" i="12"/>
  <c r="H56" i="12"/>
  <c r="D56" i="12"/>
  <c r="AA56" i="12"/>
  <c r="W56" i="12"/>
  <c r="S56" i="12"/>
  <c r="O56" i="12"/>
  <c r="K56" i="12"/>
  <c r="G56" i="12"/>
  <c r="C56" i="12"/>
  <c r="Z56" i="12"/>
  <c r="R56" i="12"/>
  <c r="J56" i="12"/>
  <c r="B56" i="12"/>
  <c r="Y56" i="12"/>
  <c r="Q56" i="12"/>
  <c r="I56" i="12"/>
  <c r="V56" i="12"/>
  <c r="N56" i="12"/>
  <c r="F56" i="12"/>
  <c r="U56" i="12"/>
  <c r="M56" i="12"/>
  <c r="E56" i="12"/>
  <c r="AB59" i="12"/>
  <c r="X59" i="12"/>
  <c r="T59" i="12"/>
  <c r="P59" i="12"/>
  <c r="L59" i="12"/>
  <c r="H59" i="12"/>
  <c r="D59" i="12"/>
  <c r="AA59" i="12"/>
  <c r="W59" i="12"/>
  <c r="S59" i="12"/>
  <c r="O59" i="12"/>
  <c r="K59" i="12"/>
  <c r="G59" i="12"/>
  <c r="C59" i="12"/>
  <c r="V59" i="12"/>
  <c r="N59" i="12"/>
  <c r="F59" i="12"/>
  <c r="U59" i="12"/>
  <c r="M59" i="12"/>
  <c r="E59" i="12"/>
  <c r="Z59" i="12"/>
  <c r="R59" i="12"/>
  <c r="J59" i="12"/>
  <c r="B59" i="12"/>
  <c r="Y59" i="12"/>
  <c r="Q59" i="12"/>
  <c r="I59" i="12"/>
  <c r="Z78" i="12"/>
  <c r="V78" i="12"/>
  <c r="R78" i="12"/>
  <c r="N78" i="12"/>
  <c r="J78" i="12"/>
  <c r="F78" i="12"/>
  <c r="B78" i="12"/>
  <c r="Y78" i="12"/>
  <c r="U78" i="12"/>
  <c r="Q78" i="12"/>
  <c r="M78" i="12"/>
  <c r="I78" i="12"/>
  <c r="E78" i="12"/>
  <c r="AB78" i="12"/>
  <c r="T78" i="12"/>
  <c r="L78" i="12"/>
  <c r="D78" i="12"/>
  <c r="AA78" i="12"/>
  <c r="S78" i="12"/>
  <c r="K78" i="12"/>
  <c r="C78" i="12"/>
  <c r="X78" i="12"/>
  <c r="H78" i="12"/>
  <c r="W78" i="12"/>
  <c r="G78" i="12"/>
  <c r="P78" i="12"/>
  <c r="O78" i="12"/>
  <c r="Z74" i="12"/>
  <c r="V74" i="12"/>
  <c r="R74" i="12"/>
  <c r="N74" i="12"/>
  <c r="J74" i="12"/>
  <c r="F74" i="12"/>
  <c r="B74" i="12"/>
  <c r="Y74" i="12"/>
  <c r="U74" i="12"/>
  <c r="Q74" i="12"/>
  <c r="M74" i="12"/>
  <c r="I74" i="12"/>
  <c r="E74" i="12"/>
  <c r="AB74" i="12"/>
  <c r="T74" i="12"/>
  <c r="L74" i="12"/>
  <c r="D74" i="12"/>
  <c r="AA74" i="12"/>
  <c r="S74" i="12"/>
  <c r="K74" i="12"/>
  <c r="C74" i="12"/>
  <c r="X74" i="12"/>
  <c r="H74" i="12"/>
  <c r="W74" i="12"/>
  <c r="G74" i="12"/>
  <c r="P74" i="12"/>
  <c r="O74" i="12"/>
  <c r="AB54" i="12"/>
  <c r="X54" i="12"/>
  <c r="T54" i="12"/>
  <c r="P54" i="12"/>
  <c r="L54" i="12"/>
  <c r="H54" i="12"/>
  <c r="D54" i="12"/>
  <c r="AA54" i="12"/>
  <c r="W54" i="12"/>
  <c r="S54" i="12"/>
  <c r="O54" i="12"/>
  <c r="K54" i="12"/>
  <c r="G54" i="12"/>
  <c r="C54" i="12"/>
  <c r="Z54" i="12"/>
  <c r="R54" i="12"/>
  <c r="J54" i="12"/>
  <c r="B54" i="12"/>
  <c r="Y54" i="12"/>
  <c r="Q54" i="12"/>
  <c r="I54" i="12"/>
  <c r="V54" i="12"/>
  <c r="N54" i="12"/>
  <c r="F54" i="12"/>
  <c r="U54" i="12"/>
  <c r="M54" i="12"/>
  <c r="E54" i="12"/>
  <c r="Y66" i="12"/>
  <c r="U66" i="12"/>
  <c r="Q66" i="12"/>
  <c r="M66" i="12"/>
  <c r="I66" i="12"/>
  <c r="E66" i="12"/>
  <c r="AB66" i="12"/>
  <c r="X66" i="12"/>
  <c r="T66" i="12"/>
  <c r="P66" i="12"/>
  <c r="L66" i="12"/>
  <c r="H66" i="12"/>
  <c r="D66" i="12"/>
  <c r="AA66" i="12"/>
  <c r="S66" i="12"/>
  <c r="K66" i="12"/>
  <c r="C66" i="12"/>
  <c r="Z66" i="12"/>
  <c r="R66" i="12"/>
  <c r="J66" i="12"/>
  <c r="B66" i="12"/>
  <c r="O66" i="12"/>
  <c r="N66" i="12"/>
  <c r="W66" i="12"/>
  <c r="G66" i="12"/>
  <c r="V66" i="12"/>
  <c r="F66" i="12"/>
  <c r="R41" i="12"/>
  <c r="AB57" i="12"/>
  <c r="X57" i="12"/>
  <c r="T57" i="12"/>
  <c r="P57" i="12"/>
  <c r="L57" i="12"/>
  <c r="H57" i="12"/>
  <c r="D57" i="12"/>
  <c r="AA57" i="12"/>
  <c r="W57" i="12"/>
  <c r="S57" i="12"/>
  <c r="O57" i="12"/>
  <c r="K57" i="12"/>
  <c r="G57" i="12"/>
  <c r="C57" i="12"/>
  <c r="V57" i="12"/>
  <c r="N57" i="12"/>
  <c r="F57" i="12"/>
  <c r="U57" i="12"/>
  <c r="M57" i="12"/>
  <c r="E57" i="12"/>
  <c r="Z57" i="12"/>
  <c r="R57" i="12"/>
  <c r="J57" i="12"/>
  <c r="B57" i="12"/>
  <c r="Y57" i="12"/>
  <c r="Q57" i="12"/>
  <c r="I57" i="12"/>
  <c r="Y63" i="12"/>
  <c r="U63" i="12"/>
  <c r="Q63" i="12"/>
  <c r="M63" i="12"/>
  <c r="I63" i="12"/>
  <c r="E63" i="12"/>
  <c r="AB63" i="12"/>
  <c r="X63" i="12"/>
  <c r="T63" i="12"/>
  <c r="P63" i="12"/>
  <c r="L63" i="12"/>
  <c r="H63" i="12"/>
  <c r="D63" i="12"/>
  <c r="W63" i="12"/>
  <c r="O63" i="12"/>
  <c r="G63" i="12"/>
  <c r="V63" i="12"/>
  <c r="N63" i="12"/>
  <c r="F63" i="12"/>
  <c r="S63" i="12"/>
  <c r="C63" i="12"/>
  <c r="R63" i="12"/>
  <c r="B63" i="12"/>
  <c r="AA63" i="12"/>
  <c r="K63" i="12"/>
  <c r="Z63" i="12"/>
  <c r="J63" i="12"/>
  <c r="Z72" i="12"/>
  <c r="V72" i="12"/>
  <c r="R72" i="12"/>
  <c r="N72" i="12"/>
  <c r="J72" i="12"/>
  <c r="F72" i="12"/>
  <c r="B72" i="12"/>
  <c r="Y72" i="12"/>
  <c r="U72" i="12"/>
  <c r="Q72" i="12"/>
  <c r="M72" i="12"/>
  <c r="I72" i="12"/>
  <c r="E72" i="12"/>
  <c r="AB72" i="12"/>
  <c r="T72" i="12"/>
  <c r="L72" i="12"/>
  <c r="D72" i="12"/>
  <c r="AA72" i="12"/>
  <c r="S72" i="12"/>
  <c r="K72" i="12"/>
  <c r="C72" i="12"/>
  <c r="P72" i="12"/>
  <c r="O72" i="12"/>
  <c r="X72" i="12"/>
  <c r="H72" i="12"/>
  <c r="W72" i="12"/>
  <c r="G72" i="12"/>
  <c r="Y62" i="12"/>
  <c r="U62" i="12"/>
  <c r="Q62" i="12"/>
  <c r="AB62" i="12"/>
  <c r="X62" i="12"/>
  <c r="T62" i="12"/>
  <c r="P62" i="12"/>
  <c r="L62" i="12"/>
  <c r="H62" i="12"/>
  <c r="D62" i="12"/>
  <c r="AA62" i="12"/>
  <c r="S62" i="12"/>
  <c r="M62" i="12"/>
  <c r="G62" i="12"/>
  <c r="B62" i="12"/>
  <c r="Z62" i="12"/>
  <c r="R62" i="12"/>
  <c r="K62" i="12"/>
  <c r="F62" i="12"/>
  <c r="O62" i="12"/>
  <c r="E62" i="12"/>
  <c r="N62" i="12"/>
  <c r="C62" i="12"/>
  <c r="W62" i="12"/>
  <c r="J62" i="12"/>
  <c r="V62" i="12"/>
  <c r="I62" i="12"/>
  <c r="AB58" i="12"/>
  <c r="X58" i="12"/>
  <c r="T58" i="12"/>
  <c r="P58" i="12"/>
  <c r="L58" i="12"/>
  <c r="H58" i="12"/>
  <c r="D58" i="12"/>
  <c r="AA58" i="12"/>
  <c r="W58" i="12"/>
  <c r="S58" i="12"/>
  <c r="O58" i="12"/>
  <c r="K58" i="12"/>
  <c r="G58" i="12"/>
  <c r="C58" i="12"/>
  <c r="Z58" i="12"/>
  <c r="R58" i="12"/>
  <c r="J58" i="12"/>
  <c r="B58" i="12"/>
  <c r="Y58" i="12"/>
  <c r="Q58" i="12"/>
  <c r="I58" i="12"/>
  <c r="V58" i="12"/>
  <c r="N58" i="12"/>
  <c r="F58" i="12"/>
  <c r="U58" i="12"/>
  <c r="M58" i="12"/>
  <c r="E58" i="12"/>
  <c r="Y64" i="12"/>
  <c r="U64" i="12"/>
  <c r="Q64" i="12"/>
  <c r="M64" i="12"/>
  <c r="I64" i="12"/>
  <c r="E64" i="12"/>
  <c r="AB64" i="12"/>
  <c r="X64" i="12"/>
  <c r="T64" i="12"/>
  <c r="P64" i="12"/>
  <c r="L64" i="12"/>
  <c r="H64" i="12"/>
  <c r="D64" i="12"/>
  <c r="AA64" i="12"/>
  <c r="S64" i="12"/>
  <c r="K64" i="12"/>
  <c r="C64" i="12"/>
  <c r="Z64" i="12"/>
  <c r="R64" i="12"/>
  <c r="J64" i="12"/>
  <c r="B64" i="12"/>
  <c r="W64" i="12"/>
  <c r="G64" i="12"/>
  <c r="V64" i="12"/>
  <c r="F64" i="12"/>
  <c r="O64" i="12"/>
  <c r="N64" i="12"/>
  <c r="Z75" i="12"/>
  <c r="V75" i="12"/>
  <c r="R75" i="12"/>
  <c r="N75" i="12"/>
  <c r="J75" i="12"/>
  <c r="F75" i="12"/>
  <c r="B75" i="12"/>
  <c r="Y75" i="12"/>
  <c r="U75" i="12"/>
  <c r="Q75" i="12"/>
  <c r="M75" i="12"/>
  <c r="I75" i="12"/>
  <c r="E75" i="12"/>
  <c r="X75" i="12"/>
  <c r="P75" i="12"/>
  <c r="H75" i="12"/>
  <c r="W75" i="12"/>
  <c r="O75" i="12"/>
  <c r="G75" i="12"/>
  <c r="AB75" i="12"/>
  <c r="L75" i="12"/>
  <c r="AA75" i="12"/>
  <c r="K75" i="12"/>
  <c r="T75" i="12"/>
  <c r="D75" i="12"/>
  <c r="S75" i="12"/>
  <c r="C75" i="12"/>
  <c r="AB60" i="12"/>
  <c r="X60" i="12"/>
  <c r="T60" i="12"/>
  <c r="P60" i="12"/>
  <c r="L60" i="12"/>
  <c r="H60" i="12"/>
  <c r="D60" i="12"/>
  <c r="AA60" i="12"/>
  <c r="W60" i="12"/>
  <c r="S60" i="12"/>
  <c r="O60" i="12"/>
  <c r="K60" i="12"/>
  <c r="G60" i="12"/>
  <c r="C60" i="12"/>
  <c r="Z60" i="12"/>
  <c r="R60" i="12"/>
  <c r="J60" i="12"/>
  <c r="B60" i="12"/>
  <c r="Y60" i="12"/>
  <c r="Q60" i="12"/>
  <c r="I60" i="12"/>
  <c r="V60" i="12"/>
  <c r="N60" i="12"/>
  <c r="F60" i="12"/>
  <c r="U60" i="12"/>
  <c r="M60" i="12"/>
  <c r="E60" i="12"/>
  <c r="Z71" i="12"/>
  <c r="V71" i="12"/>
  <c r="R71" i="12"/>
  <c r="N71" i="12"/>
  <c r="J71" i="12"/>
  <c r="F71" i="12"/>
  <c r="B71" i="12"/>
  <c r="Y71" i="12"/>
  <c r="U71" i="12"/>
  <c r="Q71" i="12"/>
  <c r="M71" i="12"/>
  <c r="I71" i="12"/>
  <c r="E71" i="12"/>
  <c r="X71" i="12"/>
  <c r="P71" i="12"/>
  <c r="H71" i="12"/>
  <c r="W71" i="12"/>
  <c r="O71" i="12"/>
  <c r="G71" i="12"/>
  <c r="AB71" i="12"/>
  <c r="L71" i="12"/>
  <c r="AA71" i="12"/>
  <c r="K71" i="12"/>
  <c r="T71" i="12"/>
  <c r="D71" i="12"/>
  <c r="S71" i="12"/>
  <c r="C71" i="12"/>
  <c r="AB55" i="12"/>
  <c r="X55" i="12"/>
  <c r="T55" i="12"/>
  <c r="P55" i="12"/>
  <c r="L55" i="12"/>
  <c r="H55" i="12"/>
  <c r="D55" i="12"/>
  <c r="AA55" i="12"/>
  <c r="W55" i="12"/>
  <c r="S55" i="12"/>
  <c r="O55" i="12"/>
  <c r="K55" i="12"/>
  <c r="G55" i="12"/>
  <c r="C55" i="12"/>
  <c r="V55" i="12"/>
  <c r="N55" i="12"/>
  <c r="F55" i="12"/>
  <c r="U55" i="12"/>
  <c r="M55" i="12"/>
  <c r="E55" i="12"/>
  <c r="Z55" i="12"/>
  <c r="R55" i="12"/>
  <c r="J55" i="12"/>
  <c r="B55" i="12"/>
  <c r="Y55" i="12"/>
  <c r="Q55" i="12"/>
  <c r="I55" i="12"/>
  <c r="Z69" i="12"/>
  <c r="V69" i="12"/>
  <c r="R69" i="12"/>
  <c r="N69" i="12"/>
  <c r="J69" i="12"/>
  <c r="F69" i="12"/>
  <c r="B69" i="12"/>
  <c r="Y69" i="12"/>
  <c r="U69" i="12"/>
  <c r="Q69" i="12"/>
  <c r="M69" i="12"/>
  <c r="I69" i="12"/>
  <c r="E69" i="12"/>
  <c r="X69" i="12"/>
  <c r="P69" i="12"/>
  <c r="H69" i="12"/>
  <c r="W69" i="12"/>
  <c r="O69" i="12"/>
  <c r="G69" i="12"/>
  <c r="AB69" i="12"/>
  <c r="L69" i="12"/>
  <c r="AA69" i="12"/>
  <c r="K69" i="12"/>
  <c r="T69" i="12"/>
  <c r="S69" i="12"/>
  <c r="D69" i="12"/>
  <c r="C69" i="12"/>
  <c r="AB61" i="12"/>
  <c r="X61" i="12"/>
  <c r="Y61" i="12"/>
  <c r="T61" i="12"/>
  <c r="P61" i="12"/>
  <c r="L61" i="12"/>
  <c r="H61" i="12"/>
  <c r="D61" i="12"/>
  <c r="W61" i="12"/>
  <c r="S61" i="12"/>
  <c r="O61" i="12"/>
  <c r="K61" i="12"/>
  <c r="G61" i="12"/>
  <c r="C61" i="12"/>
  <c r="V61" i="12"/>
  <c r="N61" i="12"/>
  <c r="F61" i="12"/>
  <c r="U61" i="12"/>
  <c r="M61" i="12"/>
  <c r="E61" i="12"/>
  <c r="AA61" i="12"/>
  <c r="R61" i="12"/>
  <c r="J61" i="12"/>
  <c r="B61" i="12"/>
  <c r="Z61" i="12"/>
  <c r="Q61" i="12"/>
  <c r="I61" i="12"/>
  <c r="Z76" i="12"/>
  <c r="V76" i="12"/>
  <c r="R76" i="12"/>
  <c r="N76" i="12"/>
  <c r="J76" i="12"/>
  <c r="F76" i="12"/>
  <c r="B76" i="12"/>
  <c r="Y76" i="12"/>
  <c r="U76" i="12"/>
  <c r="Q76" i="12"/>
  <c r="M76" i="12"/>
  <c r="I76" i="12"/>
  <c r="E76" i="12"/>
  <c r="AB76" i="12"/>
  <c r="T76" i="12"/>
  <c r="L76" i="12"/>
  <c r="D76" i="12"/>
  <c r="AA76" i="12"/>
  <c r="S76" i="12"/>
  <c r="K76" i="12"/>
  <c r="C76" i="12"/>
  <c r="P76" i="12"/>
  <c r="O76" i="12"/>
  <c r="X76" i="12"/>
  <c r="H76" i="12"/>
  <c r="W76" i="12"/>
  <c r="G76" i="12"/>
  <c r="Z68" i="12"/>
  <c r="V68" i="12"/>
  <c r="R68" i="12"/>
  <c r="N68" i="12"/>
  <c r="J68" i="12"/>
  <c r="F68" i="12"/>
  <c r="B68" i="12"/>
  <c r="Y68" i="12"/>
  <c r="U68" i="12"/>
  <c r="Q68" i="12"/>
  <c r="M68" i="12"/>
  <c r="I68" i="12"/>
  <c r="E68" i="12"/>
  <c r="AB68" i="12"/>
  <c r="T68" i="12"/>
  <c r="L68" i="12"/>
  <c r="D68" i="12"/>
  <c r="AA68" i="12"/>
  <c r="S68" i="12"/>
  <c r="K68" i="12"/>
  <c r="C68" i="12"/>
  <c r="X68" i="12"/>
  <c r="H68" i="12"/>
  <c r="W68" i="12"/>
  <c r="G68" i="12"/>
  <c r="P68" i="12"/>
  <c r="O68" i="12"/>
  <c r="Y65" i="12"/>
  <c r="U65" i="12"/>
  <c r="Q65" i="12"/>
  <c r="M65" i="12"/>
  <c r="I65" i="12"/>
  <c r="E65" i="12"/>
  <c r="AB65" i="12"/>
  <c r="X65" i="12"/>
  <c r="T65" i="12"/>
  <c r="P65" i="12"/>
  <c r="L65" i="12"/>
  <c r="H65" i="12"/>
  <c r="D65" i="12"/>
  <c r="W65" i="12"/>
  <c r="O65" i="12"/>
  <c r="G65" i="12"/>
  <c r="V65" i="12"/>
  <c r="N65" i="12"/>
  <c r="F65" i="12"/>
  <c r="AA65" i="12"/>
  <c r="K65" i="12"/>
  <c r="Z65" i="12"/>
  <c r="J65" i="12"/>
  <c r="S65" i="12"/>
  <c r="C65" i="12"/>
  <c r="R65" i="12"/>
  <c r="B65" i="12"/>
  <c r="Z67" i="12"/>
  <c r="Y67" i="12"/>
  <c r="U67" i="12"/>
  <c r="Q67" i="12"/>
  <c r="M67" i="12"/>
  <c r="I67" i="12"/>
  <c r="E67" i="12"/>
  <c r="X67" i="12"/>
  <c r="T67" i="12"/>
  <c r="P67" i="12"/>
  <c r="L67" i="12"/>
  <c r="H67" i="12"/>
  <c r="D67" i="12"/>
  <c r="W67" i="12"/>
  <c r="O67" i="12"/>
  <c r="G67" i="12"/>
  <c r="V67" i="12"/>
  <c r="N67" i="12"/>
  <c r="F67" i="12"/>
  <c r="S67" i="12"/>
  <c r="C67" i="12"/>
  <c r="R67" i="12"/>
  <c r="B67" i="12"/>
  <c r="AB67" i="12"/>
  <c r="K67" i="12"/>
  <c r="AA67" i="12"/>
  <c r="J67" i="12"/>
  <c r="AB53" i="12"/>
  <c r="X53" i="12"/>
  <c r="T53" i="12"/>
  <c r="P53" i="12"/>
  <c r="L53" i="12"/>
  <c r="H53" i="12"/>
  <c r="D53" i="12"/>
  <c r="AA53" i="12"/>
  <c r="W53" i="12"/>
  <c r="S53" i="12"/>
  <c r="O53" i="12"/>
  <c r="K53" i="12"/>
  <c r="G53" i="12"/>
  <c r="C53" i="12"/>
  <c r="V53" i="12"/>
  <c r="N53" i="12"/>
  <c r="F53" i="12"/>
  <c r="U53" i="12"/>
  <c r="M53" i="12"/>
  <c r="E53" i="12"/>
  <c r="Z53" i="12"/>
  <c r="R53" i="12"/>
  <c r="J53" i="12"/>
  <c r="B53" i="12"/>
  <c r="Y53" i="12"/>
  <c r="Q53" i="12"/>
  <c r="I53" i="12"/>
  <c r="Z77" i="12"/>
  <c r="V77" i="12"/>
  <c r="R77" i="12"/>
  <c r="N77" i="12"/>
  <c r="J77" i="12"/>
  <c r="F77" i="12"/>
  <c r="B77" i="12"/>
  <c r="Y77" i="12"/>
  <c r="U77" i="12"/>
  <c r="Q77" i="12"/>
  <c r="M77" i="12"/>
  <c r="I77" i="12"/>
  <c r="E77" i="12"/>
  <c r="X77" i="12"/>
  <c r="P77" i="12"/>
  <c r="H77" i="12"/>
  <c r="W77" i="12"/>
  <c r="O77" i="12"/>
  <c r="G77" i="12"/>
  <c r="T77" i="12"/>
  <c r="D77" i="12"/>
  <c r="S77" i="12"/>
  <c r="C77" i="12"/>
  <c r="AB77" i="12"/>
  <c r="L77" i="12"/>
  <c r="AA77" i="12"/>
  <c r="K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<sst xmlns="http://schemas.openxmlformats.org/spreadsheetml/2006/main" count="9581" uniqueCount="1808">
  <si>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</si>
  <si>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</si>
  <si>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</si>
  <si>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</si>
  <si>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</si>
  <si>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</si>
  <si>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</si>
  <si>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</si>
  <si>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</si>
  <si>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</si>
  <si>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</si>
  <si>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</si>
  <si>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</si>
  <si>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</si>
  <si>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</si>
  <si>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</si>
  <si>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</si>
  <si>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</si>
  <si>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</si>
  <si>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</si>
  <si>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</si>
  <si>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</si>
  <si>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</si>
  <si>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</si>
  <si>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</si>
  <si>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</si>
  <si>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</si>
  <si>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</si>
  <si>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</si>
  <si>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</si>
  <si>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</si>
  <si>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</si>
  <si>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</si>
  <si>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</si>
  <si>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</si>
  <si>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</si>
  <si>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</si>
  <si>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</si>
  <si>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</si>
  <si>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</si>
  <si>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</si>
  <si>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</si>
  <si>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</si>
  <si>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</si>
  <si>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</si>
  <si>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</si>
  <si>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</si>
  <si>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</si>
  <si>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</si>
  <si>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</si>
  <si>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</si>
  <si>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</si>
  <si>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</si>
  <si>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</si>
  <si>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</si>
  <si>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</si>
  <si>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</si>
  <si>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</si>
  <si>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</si>
  <si>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</si>
  <si>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</si>
  <si>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</si>
  <si>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</si>
  <si>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</si>
  <si>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</si>
  <si>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</si>
  <si>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</si>
  <si>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</si>
  <si>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</si>
  <si>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</si>
  <si>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</si>
  <si>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</si>
  <si>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</si>
  <si>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</si>
  <si>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</si>
  <si>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</si>
  <si>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</si>
  <si>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</si>
  <si>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</si>
  <si>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</si>
  <si>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</si>
  <si>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</si>
  <si>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</si>
  <si>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</si>
  <si>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</si>
  <si>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</si>
  <si>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</si>
  <si>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</si>
  <si>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</si>
  <si>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</si>
  <si>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</si>
  <si>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</si>
  <si>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</si>
  <si>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</si>
  <si>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</si>
  <si>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</si>
  <si>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</si>
  <si>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</si>
  <si>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</si>
  <si>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</si>
  <si>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</si>
  <si>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</si>
  <si>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</si>
  <si>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</si>
  <si>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</si>
  <si>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</si>
  <si>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</si>
  <si>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</si>
  <si>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</si>
  <si>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</si>
  <si>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</si>
  <si>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</si>
  <si>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</si>
  <si>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</si>
  <si>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</si>
  <si>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</si>
  <si>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</si>
  <si>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</si>
  <si>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</si>
  <si>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</si>
  <si>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</si>
  <si>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</si>
  <si>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</si>
  <si>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</si>
  <si>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</si>
  <si>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</si>
  <si>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</si>
  <si>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</si>
  <si>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</si>
  <si>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</si>
  <si>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</si>
  <si>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</si>
  <si>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</si>
  <si>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</si>
  <si>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</si>
  <si>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</si>
  <si>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</si>
  <si>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</si>
  <si>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</si>
  <si>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</si>
  <si>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</si>
  <si>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</si>
  <si>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</si>
  <si>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</si>
  <si>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</si>
  <si>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</si>
  <si>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</si>
  <si>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</si>
  <si>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</si>
  <si>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</si>
  <si>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</si>
  <si>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</si>
  <si>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</si>
  <si>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</si>
  <si>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</si>
  <si>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</si>
  <si>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</si>
  <si>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</si>
  <si>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</si>
  <si>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</si>
  <si>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</si>
  <si>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</si>
  <si>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</si>
  <si>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</si>
  <si>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</si>
  <si>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</si>
  <si>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</si>
  <si>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</si>
  <si>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</si>
  <si>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</si>
  <si>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</si>
  <si>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</si>
  <si>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</si>
  <si>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</si>
  <si>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</si>
  <si>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</si>
  <si>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</si>
  <si>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</si>
  <si>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</si>
  <si>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</si>
  <si>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</si>
  <si>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</si>
  <si>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</si>
  <si>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</si>
  <si>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</si>
  <si>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</si>
  <si>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</si>
  <si>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</si>
  <si>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</si>
  <si>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</si>
  <si>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</si>
  <si>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</si>
  <si>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</si>
  <si>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</si>
  <si>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</si>
  <si>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</si>
  <si>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</si>
  <si>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</si>
  <si>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</si>
  <si>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</si>
  <si>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</si>
  <si>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</si>
  <si>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</si>
  <si>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</si>
  <si>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</si>
  <si>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</si>
  <si>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</si>
  <si>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</si>
  <si>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</si>
  <si>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</si>
  <si>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</si>
  <si>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</si>
  <si>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</si>
  <si>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</si>
  <si>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</si>
  <si>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</si>
  <si>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</si>
  <si>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</si>
  <si>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</si>
  <si>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</si>
  <si>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</si>
  <si>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</si>
  <si>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</si>
  <si>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</si>
  <si>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</si>
  <si>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</si>
  <si>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</si>
  <si>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</si>
  <si>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</si>
  <si>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</si>
  <si>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</si>
  <si>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</si>
  <si>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</si>
  <si>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</si>
  <si>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</si>
  <si>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</si>
  <si>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</si>
  <si>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</si>
  <si>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</si>
  <si>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</si>
  <si>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</si>
  <si>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</si>
  <si>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</si>
  <si>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</si>
  <si>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</si>
  <si>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</si>
  <si>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</si>
  <si>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</si>
  <si>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</si>
  <si>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</si>
  <si>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</si>
  <si>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</si>
  <si>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</si>
  <si>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</si>
  <si>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</si>
  <si>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</si>
  <si>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</si>
  <si>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</si>
  <si>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</si>
  <si>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</si>
  <si>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</si>
  <si>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</si>
  <si>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</si>
  <si>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</si>
  <si>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</si>
  <si>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</si>
  <si>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</si>
  <si>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</si>
  <si>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</si>
  <si>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</si>
  <si>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</si>
  <si>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</si>
  <si>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</si>
  <si>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</si>
  <si>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</si>
  <si>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</si>
  <si>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</si>
  <si>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</si>
  <si>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</si>
  <si>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</si>
  <si>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</si>
  <si>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</si>
  <si>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</si>
  <si>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</si>
  <si>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</si>
  <si>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</si>
  <si>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</si>
  <si>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</si>
  <si>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</si>
  <si>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</si>
  <si>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</si>
  <si>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</si>
  <si>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</si>
  <si>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</si>
  <si>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</si>
  <si>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</si>
  <si>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</si>
  <si>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</si>
  <si>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</si>
  <si>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</si>
  <si>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</si>
  <si>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</si>
  <si>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</si>
  <si>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</si>
  <si>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</si>
  <si>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</si>
  <si>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</si>
  <si>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</si>
  <si>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</si>
  <si>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</si>
  <si>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</si>
  <si>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</si>
  <si>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</si>
  <si>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</si>
  <si>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</si>
  <si>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</si>
  <si>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</si>
  <si>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</si>
  <si>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</si>
  <si>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</si>
  <si>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</si>
  <si>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</si>
  <si>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</si>
  <si>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</si>
  <si>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</si>
  <si>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</si>
  <si>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</si>
  <si>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</si>
  <si>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</si>
  <si>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</si>
  <si>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</si>
  <si>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</si>
  <si>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</si>
  <si>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</si>
  <si>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</si>
  <si>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</si>
  <si>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</si>
  <si>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</si>
  <si>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</si>
  <si>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</si>
  <si>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</si>
  <si>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</si>
  <si>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</si>
  <si>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</si>
  <si>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</si>
  <si>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</si>
  <si>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</si>
  <si>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</si>
  <si>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</si>
  <si>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</si>
  <si>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</si>
  <si>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</si>
  <si>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</si>
  <si>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</si>
  <si>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</si>
  <si>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</si>
  <si>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</si>
  <si>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</si>
  <si>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</si>
  <si>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</si>
  <si>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</si>
  <si>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</si>
  <si>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</si>
  <si>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</si>
  <si>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</si>
  <si>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</si>
  <si>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</si>
  <si>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</si>
  <si>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</si>
  <si>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</si>
  <si>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</si>
  <si>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</si>
  <si>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</si>
  <si>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</si>
  <si>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</si>
  <si>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</si>
  <si>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</si>
  <si>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</si>
  <si>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</si>
  <si>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</si>
  <si>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</si>
  <si>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</si>
  <si>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</si>
  <si>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</si>
  <si>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</si>
  <si>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</si>
  <si>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</si>
  <si>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</si>
  <si>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</si>
  <si>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</si>
  <si>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</si>
  <si>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</si>
  <si>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</si>
  <si>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</si>
  <si>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</si>
  <si>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</si>
  <si>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</si>
  <si>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</si>
  <si>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</si>
  <si>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</si>
  <si>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</si>
  <si>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</si>
  <si>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</si>
  <si>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</si>
  <si>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</si>
  <si>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</si>
  <si>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</si>
  <si>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</si>
  <si>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</si>
  <si>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</si>
  <si>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</si>
  <si>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</si>
  <si>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</si>
  <si>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</si>
  <si>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</si>
  <si>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</si>
  <si>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</si>
  <si>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</si>
  <si>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</si>
  <si>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</si>
  <si>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</si>
  <si>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</si>
  <si>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</si>
  <si>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</si>
  <si>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</si>
  <si>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</si>
  <si>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</si>
  <si>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</si>
  <si>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</si>
  <si>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</si>
  <si>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</si>
  <si>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</si>
  <si>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</si>
  <si>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</si>
  <si>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</si>
  <si>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</si>
  <si>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</si>
  <si>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</si>
  <si>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</si>
  <si>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</si>
  <si>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</si>
  <si>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</si>
  <si>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</si>
  <si>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</si>
  <si>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</si>
  <si>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</si>
  <si>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</si>
  <si>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</si>
  <si>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</si>
  <si>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</si>
  <si>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</si>
  <si>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</si>
  <si>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</si>
  <si>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</si>
  <si>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</si>
  <si>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</si>
  <si>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</si>
  <si>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</si>
  <si>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</si>
  <si>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</si>
  <si>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</si>
  <si>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</si>
  <si>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</si>
  <si>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</si>
  <si>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</si>
  <si>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</si>
  <si>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</si>
  <si>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</si>
  <si>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</si>
  <si>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</si>
  <si>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</si>
  <si>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</si>
  <si>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</si>
  <si>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</si>
  <si>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</si>
  <si>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</si>
  <si>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</si>
  <si>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</si>
  <si>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</si>
  <si>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</si>
  <si>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</si>
  <si>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</si>
  <si>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</si>
  <si>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</si>
  <si>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</si>
  <si>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</si>
  <si>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</si>
  <si>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</si>
  <si>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</si>
  <si>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</si>
  <si>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</si>
  <si>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</si>
  <si>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</si>
  <si>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</si>
  <si>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</si>
  <si>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</si>
  <si>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</si>
  <si>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</si>
  <si>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</si>
  <si>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</si>
  <si>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</si>
  <si>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</si>
  <si>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</si>
  <si>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</si>
  <si>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</si>
  <si>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</si>
  <si>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</si>
  <si>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</si>
  <si>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</si>
  <si>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</si>
  <si>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</si>
  <si>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</si>
  <si>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</si>
  <si>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</si>
  <si>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</si>
  <si>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</si>
  <si>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</si>
  <si>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</si>
  <si>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</si>
  <si>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</si>
  <si>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</si>
  <si>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</si>
  <si>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</si>
  <si>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</si>
  <si>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</si>
  <si>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</si>
  <si>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</si>
  <si>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</si>
  <si>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</si>
  <si>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</si>
  <si>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</si>
  <si>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</si>
  <si>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</si>
  <si>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</si>
  <si>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</si>
  <si>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</si>
  <si>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</si>
  <si>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</si>
  <si>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</si>
  <si>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</si>
  <si>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</si>
  <si>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</si>
  <si>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</si>
  <si>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</si>
  <si>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</si>
  <si>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</si>
  <si>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</si>
  <si>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</si>
  <si>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</si>
  <si>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</si>
  <si>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</si>
  <si>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</si>
  <si>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</si>
  <si>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</si>
  <si>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</si>
  <si>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</si>
  <si>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</si>
  <si>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</si>
  <si>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</si>
  <si>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</si>
  <si>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</si>
  <si>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</si>
  <si>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</si>
  <si>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</si>
  <si>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</si>
  <si>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</si>
  <si>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</si>
  <si>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</si>
  <si>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</si>
  <si>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</si>
  <si>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</si>
  <si>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</si>
  <si>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</si>
  <si>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</si>
  <si>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</si>
  <si>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</si>
  <si>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</si>
  <si>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</si>
  <si>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</si>
  <si>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</si>
  <si>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</si>
  <si>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</si>
  <si>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</si>
  <si>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</si>
  <si>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</si>
  <si>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</si>
  <si>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</si>
  <si>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</si>
  <si>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</si>
  <si>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</si>
  <si>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</si>
  <si>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</si>
  <si>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</si>
  <si>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</si>
  <si>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</si>
  <si>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</si>
  <si>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</si>
  <si>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</si>
  <si>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</si>
  <si>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</si>
  <si>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</si>
  <si>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</si>
  <si>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</si>
  <si>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</si>
  <si>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</si>
  <si>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</si>
  <si>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</si>
  <si>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</si>
  <si>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</si>
  <si>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</si>
  <si>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</si>
  <si>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</si>
  <si>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</si>
  <si>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</si>
  <si>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</si>
  <si>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</si>
  <si>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</si>
  <si>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</si>
  <si>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</si>
  <si>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</si>
  <si>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</si>
  <si>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</si>
  <si>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</si>
  <si>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</si>
  <si>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</si>
  <si>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</si>
  <si>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</si>
  <si>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</si>
  <si>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</si>
  <si>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</si>
  <si>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</si>
  <si>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</si>
  <si>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</si>
  <si>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</si>
  <si>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</si>
  <si>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</si>
  <si>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</si>
  <si>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</si>
  <si>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</si>
  <si>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</si>
  <si>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</si>
  <si>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</si>
  <si>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</si>
  <si>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</si>
  <si>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</si>
  <si>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</si>
  <si>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</si>
  <si>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</si>
  <si>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</si>
  <si>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</si>
  <si>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</si>
  <si>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</si>
  <si>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</si>
  <si>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</si>
  <si>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</si>
  <si>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</si>
  <si>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</si>
  <si>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</si>
  <si>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</si>
  <si>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</si>
  <si>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</si>
  <si>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</si>
  <si>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</si>
  <si>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</si>
  <si>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</si>
  <si>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</si>
  <si>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</si>
  <si>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</si>
  <si>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</si>
  <si>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</si>
  <si>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</si>
  <si>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</si>
  <si>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</si>
  <si>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</si>
  <si>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</si>
  <si>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</si>
  <si>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</si>
  <si>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</si>
  <si>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</si>
  <si>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</si>
  <si>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</si>
  <si>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</si>
  <si>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</si>
  <si>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</si>
  <si>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</si>
  <si>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</si>
  <si>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</si>
  <si>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</si>
  <si>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</si>
  <si>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</si>
  <si>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</si>
  <si>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</si>
  <si>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</si>
  <si>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</si>
  <si>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</si>
  <si>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</si>
  <si>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</si>
  <si>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</si>
  <si>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</si>
  <si>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</si>
  <si>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</si>
  <si>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</si>
  <si>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</si>
  <si>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</si>
  <si>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</si>
  <si>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</si>
  <si>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</si>
  <si>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</si>
  <si>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</si>
  <si>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</si>
  <si>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</si>
  <si>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</si>
  <si>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</si>
  <si>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</si>
  <si>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</si>
  <si>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</si>
  <si>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</si>
  <si>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</si>
  <si>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</si>
  <si>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</si>
  <si>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</si>
  <si>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</si>
  <si>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</si>
  <si>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</si>
  <si>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</si>
  <si>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</si>
  <si>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</si>
  <si>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</si>
  <si>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</si>
  <si>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</si>
  <si>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</si>
  <si>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</si>
  <si>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</si>
  <si>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</si>
  <si>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</si>
  <si>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</si>
  <si>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</si>
  <si>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</si>
  <si>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</si>
  <si>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</si>
  <si>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</si>
  <si>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</si>
  <si>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</si>
  <si>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</si>
  <si>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</si>
  <si>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</si>
  <si>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</si>
  <si>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</si>
  <si>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</si>
  <si>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</si>
  <si>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</si>
  <si>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</si>
  <si>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</si>
  <si>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</si>
  <si>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</si>
  <si>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</si>
  <si>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</si>
  <si>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</si>
  <si>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</si>
  <si>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</si>
  <si>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</si>
  <si>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</si>
  <si>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</si>
  <si>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</si>
  <si>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</si>
  <si>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</si>
  <si>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</si>
  <si>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</si>
  <si>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</si>
  <si>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</si>
  <si>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</si>
  <si>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</si>
  <si>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</si>
  <si>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</si>
  <si>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</si>
  <si>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</si>
  <si>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</si>
  <si>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</si>
  <si>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</si>
  <si>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</si>
  <si>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</si>
  <si>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</si>
  <si>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</si>
  <si>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</si>
  <si>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</si>
  <si>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</si>
  <si>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</si>
  <si>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</si>
  <si>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</si>
  <si>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</si>
  <si>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</si>
  <si>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</si>
  <si>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</si>
  <si>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</si>
  <si>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</si>
  <si>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</si>
  <si>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</si>
  <si>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</si>
  <si>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</si>
  <si>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</si>
  <si>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</si>
  <si>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</si>
  <si>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</si>
  <si>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</si>
  <si>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</si>
  <si>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</si>
  <si>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</si>
  <si>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</si>
  <si>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</si>
  <si>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</si>
  <si>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</si>
  <si>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</si>
  <si>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</si>
  <si>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</si>
  <si>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</si>
  <si>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</si>
  <si>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</si>
  <si>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</si>
  <si>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</si>
  <si>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</si>
  <si>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</si>
  <si>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</si>
  <si>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</si>
  <si>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</si>
  <si>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</si>
  <si>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</si>
  <si>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</si>
  <si>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</si>
  <si>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</si>
  <si>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</si>
  <si>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</si>
  <si>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</si>
  <si>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</si>
  <si>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</si>
  <si>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</si>
  <si>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</si>
  <si>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</si>
  <si>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</si>
  <si>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</si>
  <si>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</si>
  <si>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</si>
  <si>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</si>
  <si>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</si>
  <si>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</si>
  <si>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</si>
  <si>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</si>
  <si>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</si>
  <si>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</si>
  <si>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</si>
  <si>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</si>
  <si>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</si>
  <si>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</si>
  <si>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</si>
  <si>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</si>
  <si>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</si>
  <si>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</si>
  <si>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</si>
  <si>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</si>
  <si>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</si>
  <si>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</si>
  <si>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</si>
  <si>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</si>
  <si>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</si>
  <si>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</si>
  <si>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</si>
  <si>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</si>
  <si>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</si>
  <si>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</si>
  <si>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</si>
  <si>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</si>
  <si>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</si>
  <si>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</si>
  <si>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</si>
  <si>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</si>
  <si>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</si>
  <si>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</si>
  <si>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</si>
  <si>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</si>
  <si>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</si>
  <si>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</si>
  <si>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</si>
  <si>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</si>
  <si>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</si>
  <si>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</si>
  <si>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</si>
  <si>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</si>
  <si>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</si>
  <si>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</si>
  <si>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</si>
  <si>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</si>
  <si>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</si>
  <si>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</si>
  <si>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</si>
  <si>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</si>
  <si>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</si>
  <si>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</si>
  <si>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</si>
  <si>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</si>
  <si>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</si>
  <si>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</si>
  <si>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</si>
  <si>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</si>
  <si>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</si>
  <si>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</si>
  <si>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</si>
  <si>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</si>
  <si>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</si>
  <si>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</si>
  <si>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</si>
  <si>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</si>
  <si>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</si>
  <si>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</si>
  <si>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</si>
  <si>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</si>
  <si>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</si>
  <si>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</si>
  <si>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</si>
  <si>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</si>
  <si>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</si>
  <si>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</si>
  <si>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</si>
  <si>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</si>
  <si>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</si>
  <si>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</si>
  <si>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</si>
  <si>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</si>
  <si>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</si>
  <si>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</si>
  <si>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</si>
  <si>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</si>
  <si>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</si>
  <si>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</si>
  <si>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</si>
  <si>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</si>
  <si>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</si>
  <si>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</si>
  <si>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</si>
  <si>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</si>
  <si>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</si>
  <si>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</si>
  <si>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</si>
  <si>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</si>
  <si>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</si>
  <si>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</si>
  <si>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</si>
  <si>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</si>
  <si>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</si>
  <si>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</si>
  <si>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</si>
  <si>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</si>
  <si>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</si>
  <si>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</si>
  <si>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</si>
  <si>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</si>
  <si>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</si>
  <si>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</si>
  <si>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</si>
  <si>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</si>
  <si>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</si>
  <si>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</si>
  <si>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</si>
  <si>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</si>
  <si>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</si>
  <si>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</si>
  <si>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</si>
  <si>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</si>
  <si>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</si>
  <si>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</si>
  <si>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</si>
  <si>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</si>
  <si>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</si>
  <si>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</si>
  <si>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</si>
  <si>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</si>
  <si>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</si>
  <si>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</si>
  <si>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</si>
  <si>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</si>
  <si>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</si>
  <si>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</si>
  <si>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</si>
  <si>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</si>
  <si>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</si>
  <si>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</si>
  <si>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</si>
  <si>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</si>
  <si>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</si>
  <si>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</si>
  <si>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</si>
  <si>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</si>
  <si>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</si>
  <si>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</si>
  <si>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</si>
  <si>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</si>
  <si>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</si>
  <si>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</si>
  <si>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</si>
  <si>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</si>
  <si>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</si>
  <si>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</si>
  <si>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</si>
  <si>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</si>
  <si>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</si>
  <si>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</si>
  <si>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</si>
  <si>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</si>
  <si>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</si>
  <si>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</si>
  <si>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</si>
  <si>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</si>
  <si>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</si>
  <si>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</si>
  <si>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</si>
  <si>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</si>
  <si>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</si>
  <si>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</si>
  <si>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</si>
  <si>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</si>
  <si>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</si>
  <si>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</si>
  <si>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</si>
  <si>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</si>
  <si>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</si>
  <si>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</si>
  <si>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</si>
  <si>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</si>
  <si>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</si>
  <si>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</si>
  <si>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</si>
  <si>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</si>
  <si>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</si>
  <si>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</si>
  <si>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</si>
  <si>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</si>
  <si>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</si>
  <si>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</si>
  <si>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</si>
  <si>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</si>
  <si>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</si>
  <si>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</si>
  <si>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</si>
  <si>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</si>
  <si>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</si>
  <si>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</si>
  <si>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</si>
  <si>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</si>
  <si>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</si>
  <si>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</si>
  <si>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</si>
  <si>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</si>
  <si>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</si>
  <si>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</si>
  <si>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</si>
  <si>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</si>
  <si>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</si>
  <si>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</si>
  <si>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</si>
  <si>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</si>
  <si>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</si>
  <si>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</si>
  <si>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</si>
  <si>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</si>
  <si>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</si>
  <si>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</si>
  <si>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</si>
  <si>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</si>
  <si>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</si>
  <si>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</si>
  <si>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</si>
  <si>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</si>
  <si>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</si>
  <si>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</si>
  <si>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</si>
  <si>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</si>
  <si>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</si>
  <si>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</si>
  <si>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</si>
  <si>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</si>
  <si>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</si>
  <si>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</si>
  <si>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</si>
  <si>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</si>
  <si>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</si>
  <si>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</si>
  <si>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</si>
  <si>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</si>
  <si>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</si>
  <si>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</si>
  <si>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</si>
  <si>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</si>
  <si>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</si>
  <si>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</si>
  <si>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</si>
  <si>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</si>
  <si>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</si>
  <si>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</si>
  <si>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</si>
  <si>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</si>
  <si>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</si>
  <si>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</si>
  <si>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</si>
  <si>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</si>
  <si>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</si>
  <si>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</si>
  <si>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</si>
  <si>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</si>
  <si>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</si>
  <si>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</si>
  <si>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</si>
  <si>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</si>
  <si>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</si>
  <si>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</si>
  <si>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</si>
  <si>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</si>
  <si>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</si>
  <si>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</si>
  <si>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</si>
  <si>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</si>
  <si>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</si>
  <si>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</si>
  <si>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</si>
  <si>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</si>
  <si>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</si>
  <si>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</si>
  <si>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</si>
  <si>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</si>
  <si>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</si>
  <si>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</si>
  <si>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</si>
  <si>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</si>
  <si>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</si>
  <si>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</si>
  <si>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</si>
  <si>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</si>
  <si>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</si>
  <si>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</si>
  <si>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</si>
  <si>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</si>
  <si>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</si>
  <si>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</si>
  <si>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</si>
  <si>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</si>
  <si>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</si>
  <si>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</si>
  <si>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</si>
  <si>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</si>
  <si>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</si>
  <si>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</si>
  <si>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</si>
  <si>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</si>
  <si>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</si>
  <si>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</si>
  <si>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</si>
  <si>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</si>
  <si>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</si>
  <si>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</si>
  <si>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</si>
  <si>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</si>
  <si>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</si>
  <si>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</si>
  <si>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</si>
  <si>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</si>
  <si>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</si>
  <si>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</si>
  <si>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</si>
  <si>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</si>
  <si>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</si>
  <si>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</si>
  <si>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</si>
  <si>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</si>
  <si>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</si>
  <si>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</si>
  <si>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</si>
  <si>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</si>
  <si>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</si>
  <si>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</si>
  <si>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</si>
  <si>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</si>
  <si>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</si>
  <si>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</si>
  <si>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</si>
  <si>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</si>
  <si>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</si>
  <si>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</si>
  <si>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</si>
  <si>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</si>
  <si>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</si>
  <si>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</si>
  <si>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</si>
  <si>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</si>
  <si>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</si>
  <si>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</si>
  <si>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</si>
  <si>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</si>
  <si>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</si>
  <si>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</si>
  <si>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</si>
  <si>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</si>
  <si>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</si>
  <si>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</si>
  <si>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</si>
  <si>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</si>
  <si>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</si>
  <si>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</si>
  <si>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</si>
  <si>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</si>
  <si>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</si>
  <si>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</si>
  <si>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</si>
  <si>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</si>
  <si>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</si>
  <si>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</si>
  <si>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</si>
  <si>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</si>
  <si>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</si>
  <si>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</si>
  <si>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</si>
  <si>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</si>
  <si>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</si>
  <si>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</si>
  <si>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</si>
  <si>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</si>
  <si>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</si>
  <si>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</si>
  <si>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</si>
  <si>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</si>
  <si>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</si>
  <si>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</si>
  <si>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</si>
  <si>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</si>
  <si>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</si>
  <si>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</si>
  <si>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</si>
  <si>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</si>
  <si>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</si>
  <si>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</si>
  <si>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</si>
  <si>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</si>
  <si>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</si>
  <si>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</si>
  <si>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</si>
  <si>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</si>
  <si>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</si>
  <si>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</si>
  <si>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</si>
  <si>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</si>
  <si>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</si>
  <si>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</si>
  <si>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</si>
  <si>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</si>
  <si>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</si>
  <si>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</si>
  <si>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</si>
  <si>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</si>
  <si>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</si>
  <si>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</si>
  <si>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</si>
  <si>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</si>
  <si>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</si>
  <si>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</si>
  <si>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</si>
  <si>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</si>
  <si>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</si>
  <si>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</si>
  <si>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</si>
  <si>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</si>
  <si>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</si>
  <si>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</si>
  <si>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</si>
  <si>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</si>
  <si>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</si>
  <si>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</si>
  <si>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</si>
  <si>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</si>
  <si>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</si>
  <si>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</si>
  <si>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</si>
  <si>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</si>
  <si>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</si>
  <si>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</si>
  <si>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</si>
  <si>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</si>
  <si>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</si>
  <si>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</si>
  <si>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</si>
  <si>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</si>
  <si>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</si>
  <si>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</si>
  <si>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</si>
  <si>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</si>
  <si>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</si>
  <si>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</si>
  <si>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</si>
  <si>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</si>
  <si>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</si>
  <si>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</si>
  <si>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</si>
  <si>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</si>
  <si>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</si>
  <si>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</si>
  <si>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</si>
  <si>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</si>
  <si>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</si>
  <si>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</si>
  <si>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</si>
  <si>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</si>
  <si>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</si>
  <si>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</si>
  <si>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</si>
  <si>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</si>
  <si>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</si>
  <si>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</si>
  <si>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</si>
  <si>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</si>
  <si>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</si>
  <si>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</si>
  <si>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</si>
  <si>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</si>
  <si>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</si>
  <si>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</si>
  <si>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</si>
  <si>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</si>
  <si>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</si>
  <si>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</si>
  <si>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</si>
  <si>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</si>
  <si>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</si>
  <si>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</si>
  <si>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</si>
  <si>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</si>
  <si>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</si>
  <si>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</si>
  <si>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</si>
  <si>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</si>
  <si>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</si>
  <si>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</si>
  <si>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</si>
  <si>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</si>
  <si>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</si>
  <si>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</si>
  <si>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</si>
  <si>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</si>
  <si>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</si>
  <si>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</si>
  <si>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</si>
  <si>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</si>
  <si>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</si>
  <si>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</si>
  <si>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</si>
  <si>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</si>
  <si>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</si>
  <si>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</si>
  <si>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</si>
  <si>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</si>
  <si>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</si>
  <si>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</si>
  <si>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</si>
  <si>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</si>
  <si>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</si>
  <si>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</si>
  <si>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</si>
  <si>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</si>
  <si>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</si>
  <si>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</si>
  <si>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</si>
  <si>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</si>
  <si>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</si>
  <si>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</si>
  <si>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</si>
  <si>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</si>
  <si>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</si>
  <si>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</si>
  <si>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</si>
  <si>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</si>
  <si>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</si>
  <si>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</si>
  <si>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</si>
  <si>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</si>
  <si>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</si>
  <si>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</si>
  <si>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</si>
  <si>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</si>
  <si>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</si>
  <si>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</si>
  <si>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</si>
  <si>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</si>
  <si>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</si>
  <si>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</si>
  <si>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</si>
  <si>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</si>
  <si>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</si>
  <si>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</si>
  <si>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</si>
  <si>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</si>
  <si>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</si>
  <si>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</si>
  <si>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</si>
  <si>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</si>
  <si>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</si>
  <si>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</si>
  <si>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</si>
  <si>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</si>
  <si>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</si>
  <si>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</si>
  <si>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</si>
  <si>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</si>
  <si>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</si>
  <si>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</si>
  <si>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</si>
  <si>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</si>
  <si>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</si>
  <si>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</si>
  <si>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</si>
  <si>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</si>
  <si>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</si>
  <si>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</si>
  <si>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</si>
  <si>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</si>
  <si>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</si>
  <si>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</si>
  <si>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</si>
  <si>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</si>
  <si>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</si>
  <si>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</si>
  <si>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</si>
  <si>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</si>
  <si>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</si>
  <si>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</si>
  <si>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</si>
  <si>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</si>
  <si>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</si>
  <si>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</si>
  <si>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</si>
  <si>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</si>
  <si>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</si>
  <si>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</si>
  <si>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</si>
  <si>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</si>
  <si>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</si>
  <si>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</si>
  <si>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</si>
  <si>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</si>
  <si>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</si>
  <si>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</si>
  <si>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</si>
  <si>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</si>
  <si>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</si>
  <si>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</si>
  <si>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</si>
  <si>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</si>
  <si>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</si>
  <si>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</si>
  <si>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</si>
  <si>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</si>
  <si>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</si>
  <si>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</si>
  <si>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</si>
  <si>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</si>
  <si>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</si>
  <si>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</si>
  <si>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</si>
  <si>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</si>
  <si>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</si>
  <si>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</si>
  <si>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</si>
  <si>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</si>
  <si>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</si>
  <si>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</si>
  <si>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</si>
  <si>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</si>
  <si>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</si>
  <si>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</si>
  <si>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</si>
  <si>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</si>
  <si>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</si>
  <si>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</si>
  <si>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</si>
  <si>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</si>
  <si>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</si>
  <si>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</si>
  <si>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</si>
  <si>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</si>
  <si>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</si>
  <si>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</si>
  <si>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</si>
  <si>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</si>
  <si>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</si>
  <si>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</si>
  <si>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</si>
  <si>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</si>
  <si>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</si>
  <si>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</si>
  <si>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</si>
  <si>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</si>
  <si>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</si>
  <si>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</si>
  <si>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</si>
  <si>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</si>
  <si>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</si>
  <si>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</si>
  <si>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</si>
  <si>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</si>
  <si>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</si>
  <si>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</si>
  <si>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</si>
  <si>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</si>
  <si>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</si>
  <si>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</si>
  <si>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</si>
  <si>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</si>
  <si>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</si>
  <si>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</si>
  <si>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</si>
  <si>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</si>
  <si>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</si>
  <si>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</si>
  <si>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</si>
  <si>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</si>
  <si>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</si>
  <si>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</si>
  <si>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</si>
  <si>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</si>
  <si>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</si>
  <si>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</si>
  <si>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</si>
  <si>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</si>
  <si>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</si>
  <si>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</si>
  <si>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</si>
  <si>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</si>
  <si>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</si>
  <si>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</si>
  <si>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</si>
  <si>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</si>
  <si>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</si>
  <si>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</si>
  <si>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</si>
  <si>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</si>
  <si>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</si>
  <si>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</si>
  <si>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</si>
  <si>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</si>
  <si>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</si>
  <si>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</si>
  <si>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</si>
  <si>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</si>
  <si>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</si>
  <si>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</si>
  <si>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</si>
  <si>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</si>
  <si>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</si>
  <si>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</si>
  <si>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</si>
  <si>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</si>
  <si>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</si>
  <si>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</si>
  <si>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</si>
  <si>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</si>
  <si>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</si>
  <si>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</si>
  <si>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</si>
  <si>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</si>
  <si>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</si>
  <si>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</si>
  <si>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</si>
  <si>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</si>
  <si>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</si>
  <si>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</si>
  <si>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</si>
  <si>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</si>
  <si>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</si>
  <si>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</si>
  <si>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</si>
  <si>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</si>
  <si>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</si>
  <si>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</si>
  <si>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</si>
  <si>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</si>
  <si>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</si>
  <si>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</si>
  <si>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</si>
  <si>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</si>
  <si>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</si>
  <si>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</si>
  <si>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</si>
  <si>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</si>
  <si>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</si>
  <si>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</si>
  <si>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</si>
  <si>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</si>
  <si>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</si>
  <si>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</si>
  <si>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</si>
  <si>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</si>
  <si>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</si>
  <si>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</si>
  <si>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</si>
  <si>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</si>
  <si>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</si>
  <si>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</si>
  <si>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</si>
  <si>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</si>
  <si>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</si>
  <si>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</si>
  <si>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</si>
  <si>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</si>
  <si>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</si>
  <si>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</si>
  <si>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</si>
  <si>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</si>
  <si>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</si>
  <si>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</si>
  <si>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</si>
  <si>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</si>
  <si>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</si>
  <si>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</si>
  <si>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</si>
  <si>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</si>
  <si>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</si>
  <si>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</si>
  <si>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</si>
  <si>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</si>
  <si>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</si>
  <si>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</si>
  <si>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</si>
  <si>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</si>
  <si>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</si>
  <si>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</si>
  <si>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</si>
  <si>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</si>
  <si>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</si>
  <si>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</si>
  <si>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</si>
  <si>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</si>
  <si>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</si>
  <si>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</si>
  <si>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</si>
  <si>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</si>
  <si>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</si>
  <si>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</si>
  <si>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</si>
  <si>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</si>
  <si>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</si>
  <si>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</si>
  <si>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</si>
  <si>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</si>
  <si>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</si>
  <si>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</si>
  <si>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</si>
  <si>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</si>
  <si>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</si>
  <si>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</si>
  <si>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</si>
  <si>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</si>
  <si>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</si>
  <si>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</si>
  <si>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</si>
  <si>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</si>
  <si>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</si>
  <si>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</si>
  <si>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</si>
  <si>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</si>
  <si>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</si>
  <si>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</si>
  <si>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</si>
  <si>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</si>
  <si>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</si>
  <si>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</si>
  <si>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</si>
  <si>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</si>
  <si>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</si>
  <si>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</si>
  <si>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</si>
  <si>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</si>
  <si>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</si>
  <si>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</si>
  <si>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</si>
  <si>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</si>
  <si>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</si>
  <si>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</si>
  <si>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</si>
  <si>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</si>
  <si>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</si>
  <si>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</si>
  <si>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</si>
  <si>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</si>
  <si>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</si>
  <si>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</si>
  <si>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</si>
  <si>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</si>
  <si>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</si>
  <si>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</si>
  <si>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</si>
  <si>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</si>
  <si>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</si>
  <si>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</si>
  <si>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</si>
  <si>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</si>
  <si>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</si>
  <si>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</si>
  <si>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</si>
  <si>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</si>
  <si>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</si>
  <si>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</si>
  <si>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</si>
  <si>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</si>
  <si>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</si>
  <si>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</si>
  <si>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</si>
  <si>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</si>
  <si>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</si>
  <si>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</si>
  <si>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</si>
  <si>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</si>
  <si>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</si>
  <si>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</si>
  <si>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</si>
  <si>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</si>
  <si>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</si>
  <si>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</si>
  <si>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</si>
  <si>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</si>
  <si>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</si>
  <si>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</si>
  <si>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</si>
  <si>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</si>
  <si>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</si>
  <si>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</si>
  <si>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</si>
  <si>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</si>
  <si>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</si>
  <si>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</si>
  <si>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</si>
  <si>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</si>
  <si>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</si>
  <si>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</si>
  <si>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</si>
  <si>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</si>
  <si>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</si>
  <si>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</si>
  <si>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</si>
  <si>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</si>
  <si>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</si>
  <si>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</si>
  <si>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</si>
  <si>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</si>
  <si>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</si>
  <si>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</si>
  <si>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</si>
  <si>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</si>
  <si>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</si>
  <si>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</si>
  <si>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</si>
  <si>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</si>
  <si>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</si>
  <si>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</si>
  <si>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</si>
  <si>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</si>
  <si>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</si>
  <si>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</si>
  <si>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</si>
  <si>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</si>
  <si>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</si>
  <si>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</si>
  <si>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</si>
  <si>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</si>
  <si>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</si>
  <si>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</si>
  <si>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</si>
  <si>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</si>
  <si>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</si>
  <si>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</si>
  <si>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</si>
  <si>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</si>
  <si>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</si>
  <si>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</si>
  <si>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</si>
  <si>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</si>
  <si>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</si>
  <si>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</si>
  <si>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</si>
  <si>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</si>
  <si>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</si>
  <si>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</si>
  <si>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</si>
  <si>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</si>
  <si>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</si>
  <si>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</si>
  <si>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</si>
  <si>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</si>
  <si>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</si>
  <si>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</si>
  <si>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</si>
  <si>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</si>
  <si>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</si>
  <si>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</si>
  <si>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</si>
  <si>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</si>
  <si>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</si>
  <si>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</si>
  <si>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</si>
  <si>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</si>
  <si>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</si>
  <si>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</si>
  <si>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</si>
  <si>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Parkgate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</si>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</sst>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DC6235CD-2997-46CB-92E9-BA8BD60E370E}"/>
    <cellStyle name="Bad 2" xfId="7" xr:uid="{1A0C851A-326D-4749-A256-32F962252829}"/>
    <cellStyle name="Calculation 2" xfId="10" xr:uid="{D2469525-AA11-4D8D-85CB-13CA1EABF461}"/>
    <cellStyle name="Normal" xfId="0" builtinId="0"/>
    <cellStyle name="Normal 10" xfId="8" xr:uid="{16E247AC-77F1-48A2-A01C-183E560BC23F}"/>
    <cellStyle name="Normal 2" xfId="1" xr:uid="{B99671E7-07F4-42E6-98A3-CE49D2A817E2}"/>
    <cellStyle name="Normal 2 2" xfId="2" xr:uid="{81912026-05C8-4952-B9A6-DE43AC0DBDCA}"/>
    <cellStyle name="Normal 2 3" xfId="11" xr:uid="{EF8349E2-5E2B-424C-A897-861E9A8B12F5}"/>
    <cellStyle name="Normal 6" xfId="6" xr:uid="{7CFBD6AB-7E6A-48C7-A2AB-E420F0B8E9A8}"/>
    <cellStyle name="Normal 7" xfId="4" xr:uid="{4EF72D3E-88C4-40C6-939D-C37F6CC7EE59}"/>
    <cellStyle name="Percent 2" xfId="3" xr:uid="{12EA280D-1CC4-44D7-A77D-E7C4BF454FEE}"/>
    <cellStyle name="Percent 3" xfId="5" xr:uid="{97FB5A3F-AA7C-4DDA-A955-16FA9E8A9E93}"/>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3FCE-4DEE-A96A-68E6CF950D84}"/>
              </c:ext>
            </c:extLst>
          </c:dPt>
          <c:dPt>
            <c:idx val="1"/>
            <c:bubble3D val="0"/>
            <c:spPr>
              <a:solidFill>
                <a:srgbClr val="F7EBD9"/>
              </a:solidFill>
            </c:spPr>
            <c:extLst>
              <c:ext xmlns:c16="http://schemas.microsoft.com/office/drawing/2014/chart" uri="{C3380CC4-5D6E-409C-BE32-E72D297353CC}">
                <c16:uniqueId val="{00000003-3FCE-4DEE-A96A-68E6CF950D84}"/>
              </c:ext>
            </c:extLst>
          </c:dPt>
          <c:val>
            <c:numRef>
              <c:f>'Data - Overview'!$D$89:$D$90</c:f>
              <c:numCache>
                <c:formatCode>0%</c:formatCode>
                <c:ptCount val="2"/>
                <c:pt idx="0">
                  <c:v>0.31416546762589925</c:v>
                </c:pt>
                <c:pt idx="1">
                  <c:v>0.68583453237410075</c:v>
                </c:pt>
              </c:numCache>
            </c:numRef>
          </c:val>
          <c:extLst>
            <c:ext xmlns:c16="http://schemas.microsoft.com/office/drawing/2014/chart" uri="{C3380CC4-5D6E-409C-BE32-E72D297353CC}">
              <c16:uniqueId val="{00000004-3FCE-4DEE-A96A-68E6CF950D8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050-4A67-88B3-97368578928E}"/>
              </c:ext>
            </c:extLst>
          </c:dPt>
          <c:dPt>
            <c:idx val="1"/>
            <c:bubble3D val="0"/>
            <c:spPr>
              <a:solidFill>
                <a:srgbClr val="6C6F71"/>
              </a:solidFill>
            </c:spPr>
            <c:extLst>
              <c:ext xmlns:c16="http://schemas.microsoft.com/office/drawing/2014/chart" uri="{C3380CC4-5D6E-409C-BE32-E72D297353CC}">
                <c16:uniqueId val="{00000003-C050-4A67-88B3-97368578928E}"/>
              </c:ext>
            </c:extLst>
          </c:dPt>
          <c:dPt>
            <c:idx val="2"/>
            <c:bubble3D val="0"/>
            <c:spPr>
              <a:solidFill>
                <a:srgbClr val="7A19C1"/>
              </a:solidFill>
            </c:spPr>
            <c:extLst>
              <c:ext xmlns:c16="http://schemas.microsoft.com/office/drawing/2014/chart" uri="{C3380CC4-5D6E-409C-BE32-E72D297353CC}">
                <c16:uniqueId val="{00000005-C050-4A67-88B3-97368578928E}"/>
              </c:ext>
            </c:extLst>
          </c:dPt>
          <c:dPt>
            <c:idx val="3"/>
            <c:bubble3D val="0"/>
            <c:spPr>
              <a:solidFill>
                <a:srgbClr val="8CC119"/>
              </a:solidFill>
            </c:spPr>
            <c:extLst>
              <c:ext xmlns:c16="http://schemas.microsoft.com/office/drawing/2014/chart" uri="{C3380CC4-5D6E-409C-BE32-E72D297353CC}">
                <c16:uniqueId val="{00000007-C050-4A67-88B3-97368578928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050-4A67-88B3-97368578928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050-4A67-88B3-97368578928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050-4A67-88B3-97368578928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050-4A67-88B3-97368578928E}"/>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C050-4A67-88B3-97368578928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104</c:v>
                </c:pt>
                <c:pt idx="1">
                  <c:v>1 
Index: 88</c:v>
                </c:pt>
                <c:pt idx="2">
                  <c:v>2 
Index: 92</c:v>
                </c:pt>
                <c:pt idx="3">
                  <c:v>3+ 
Index: 77</c:v>
                </c:pt>
              </c:strCache>
            </c:strRef>
          </c:cat>
          <c:val>
            <c:numRef>
              <c:f>'Data - Overview'!$D$128:$D$131</c:f>
              <c:numCache>
                <c:formatCode>0%</c:formatCode>
                <c:ptCount val="4"/>
                <c:pt idx="0">
                  <c:v>0.75763309352517971</c:v>
                </c:pt>
                <c:pt idx="1">
                  <c:v>0.11188489208633094</c:v>
                </c:pt>
                <c:pt idx="2">
                  <c:v>9.9316546762589927E-2</c:v>
                </c:pt>
                <c:pt idx="3">
                  <c:v>3.1294964028776982E-2</c:v>
                </c:pt>
              </c:numCache>
            </c:numRef>
          </c:val>
          <c:extLst>
            <c:ext xmlns:c16="http://schemas.microsoft.com/office/drawing/2014/chart" uri="{C3380CC4-5D6E-409C-BE32-E72D297353CC}">
              <c16:uniqueId val="{00000009-C050-4A67-88B3-97368578928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9E0E-4316-8B9E-7DCFE941430F}"/>
              </c:ext>
            </c:extLst>
          </c:dPt>
          <c:dPt>
            <c:idx val="1"/>
            <c:bubble3D val="0"/>
            <c:spPr>
              <a:solidFill>
                <a:srgbClr val="6C6F71"/>
              </a:solidFill>
            </c:spPr>
            <c:extLst>
              <c:ext xmlns:c16="http://schemas.microsoft.com/office/drawing/2014/chart" uri="{C3380CC4-5D6E-409C-BE32-E72D297353CC}">
                <c16:uniqueId val="{00000003-9E0E-4316-8B9E-7DCFE941430F}"/>
              </c:ext>
            </c:extLst>
          </c:dPt>
          <c:dPt>
            <c:idx val="2"/>
            <c:bubble3D val="0"/>
            <c:spPr>
              <a:solidFill>
                <a:srgbClr val="7A19C1"/>
              </a:solidFill>
            </c:spPr>
            <c:extLst>
              <c:ext xmlns:c16="http://schemas.microsoft.com/office/drawing/2014/chart" uri="{C3380CC4-5D6E-409C-BE32-E72D297353CC}">
                <c16:uniqueId val="{00000005-9E0E-4316-8B9E-7DCFE941430F}"/>
              </c:ext>
            </c:extLst>
          </c:dPt>
          <c:dPt>
            <c:idx val="3"/>
            <c:bubble3D val="0"/>
            <c:spPr>
              <a:solidFill>
                <a:srgbClr val="8CC119"/>
              </a:solidFill>
            </c:spPr>
            <c:extLst>
              <c:ext xmlns:c16="http://schemas.microsoft.com/office/drawing/2014/chart" uri="{C3380CC4-5D6E-409C-BE32-E72D297353CC}">
                <c16:uniqueId val="{00000007-9E0E-4316-8B9E-7DCFE941430F}"/>
              </c:ext>
            </c:extLst>
          </c:dPt>
          <c:dPt>
            <c:idx val="4"/>
            <c:bubble3D val="0"/>
            <c:spPr>
              <a:solidFill>
                <a:srgbClr val="EBC61C"/>
              </a:solidFill>
            </c:spPr>
            <c:extLst>
              <c:ext xmlns:c16="http://schemas.microsoft.com/office/drawing/2014/chart" uri="{C3380CC4-5D6E-409C-BE32-E72D297353CC}">
                <c16:uniqueId val="{00000009-9E0E-4316-8B9E-7DCFE941430F}"/>
              </c:ext>
            </c:extLst>
          </c:dPt>
          <c:dPt>
            <c:idx val="5"/>
            <c:bubble3D val="0"/>
            <c:spPr>
              <a:solidFill>
                <a:srgbClr val="1964C1"/>
              </a:solidFill>
            </c:spPr>
            <c:extLst>
              <c:ext xmlns:c16="http://schemas.microsoft.com/office/drawing/2014/chart" uri="{C3380CC4-5D6E-409C-BE32-E72D297353CC}">
                <c16:uniqueId val="{0000000B-9E0E-4316-8B9E-7DCFE941430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9E0E-4316-8B9E-7DCFE941430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9E0E-4316-8B9E-7DCFE941430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9E0E-4316-8B9E-7DCFE941430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9E0E-4316-8B9E-7DCFE941430F}"/>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9E0E-4316-8B9E-7DCFE941430F}"/>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9E0E-4316-8B9E-7DCFE941430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79</c:v>
                </c:pt>
                <c:pt idx="1">
                  <c:v>20k - 40k 
Index: 92</c:v>
                </c:pt>
                <c:pt idx="2">
                  <c:v>40k - 60k 
Index: 103</c:v>
                </c:pt>
                <c:pt idx="3">
                  <c:v>60k - 80k 
Index: 106</c:v>
                </c:pt>
                <c:pt idx="4">
                  <c:v>80k - 100k 
Index: 121</c:v>
                </c:pt>
                <c:pt idx="5">
                  <c:v>100k+ 
Index: 130</c:v>
                </c:pt>
              </c:strCache>
            </c:strRef>
          </c:cat>
          <c:val>
            <c:numRef>
              <c:f>'Data - Overview'!$D$146:$D$151</c:f>
              <c:numCache>
                <c:formatCode>0%</c:formatCode>
                <c:ptCount val="6"/>
                <c:pt idx="0">
                  <c:v>0.12666187050359715</c:v>
                </c:pt>
                <c:pt idx="1">
                  <c:v>0.2862446043165468</c:v>
                </c:pt>
                <c:pt idx="2">
                  <c:v>0.21906474820143887</c:v>
                </c:pt>
                <c:pt idx="3">
                  <c:v>0.15024460431654676</c:v>
                </c:pt>
                <c:pt idx="4">
                  <c:v>9.1467625899280564E-2</c:v>
                </c:pt>
                <c:pt idx="5">
                  <c:v>0.1260359712230216</c:v>
                </c:pt>
              </c:numCache>
            </c:numRef>
          </c:val>
          <c:extLst>
            <c:ext xmlns:c16="http://schemas.microsoft.com/office/drawing/2014/chart" uri="{C3380CC4-5D6E-409C-BE32-E72D297353CC}">
              <c16:uniqueId val="{0000000C-9E0E-4316-8B9E-7DCFE941430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4.4791366906474832E-2</c:v>
                </c:pt>
                <c:pt idx="1">
                  <c:v>0.14763309352517986</c:v>
                </c:pt>
                <c:pt idx="2">
                  <c:v>5.7719424460431663E-2</c:v>
                </c:pt>
                <c:pt idx="3">
                  <c:v>9.1848920863309355E-2</c:v>
                </c:pt>
                <c:pt idx="4">
                  <c:v>0.17680575539568344</c:v>
                </c:pt>
                <c:pt idx="5">
                  <c:v>0.23346762589928061</c:v>
                </c:pt>
                <c:pt idx="6">
                  <c:v>0.13579136690647481</c:v>
                </c:pt>
                <c:pt idx="7">
                  <c:v>0.11212949640287768</c:v>
                </c:pt>
              </c:numCache>
            </c:numRef>
          </c:val>
          <c:extLst>
            <c:ext xmlns:c16="http://schemas.microsoft.com/office/drawing/2014/chart" uri="{C3380CC4-5D6E-409C-BE32-E72D297353CC}">
              <c16:uniqueId val="{00000000-DF67-4DB8-BCA1-98A870B634F4}"/>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0.36533812949640293</c:v>
                </c:pt>
              </c:numCache>
            </c:numRef>
          </c:val>
          <c:extLst>
            <c:ext xmlns:c16="http://schemas.microsoft.com/office/drawing/2014/chart" uri="{C3380CC4-5D6E-409C-BE32-E72D297353CC}">
              <c16:uniqueId val="{00000000-3F38-4F17-8ED8-BBC07C7025EB}"/>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3F38-4F17-8ED8-BBC07C7025EB}"/>
              </c:ext>
            </c:extLst>
          </c:dPt>
          <c:val>
            <c:numRef>
              <c:f>'Data - Overview'!$D$116</c:f>
              <c:numCache>
                <c:formatCode>0%</c:formatCode>
                <c:ptCount val="1"/>
                <c:pt idx="0">
                  <c:v>0.18555395683453238</c:v>
                </c:pt>
              </c:numCache>
            </c:numRef>
          </c:val>
          <c:extLst>
            <c:ext xmlns:c16="http://schemas.microsoft.com/office/drawing/2014/chart" uri="{C3380CC4-5D6E-409C-BE32-E72D297353CC}">
              <c16:uniqueId val="{00000003-3F38-4F17-8ED8-BBC07C7025EB}"/>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2.1446043165467627E-2</c:v>
                </c:pt>
              </c:numCache>
            </c:numRef>
          </c:val>
          <c:extLst>
            <c:ext xmlns:c16="http://schemas.microsoft.com/office/drawing/2014/chart" uri="{C3380CC4-5D6E-409C-BE32-E72D297353CC}">
              <c16:uniqueId val="{00000004-3F38-4F17-8ED8-BBC07C7025EB}"/>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0.13215827338129493</c:v>
                </c:pt>
              </c:numCache>
            </c:numRef>
          </c:val>
          <c:extLst>
            <c:ext xmlns:c16="http://schemas.microsoft.com/office/drawing/2014/chart" uri="{C3380CC4-5D6E-409C-BE32-E72D297353CC}">
              <c16:uniqueId val="{00000005-3F38-4F17-8ED8-BBC07C7025EB}"/>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0.29551798561151083</c:v>
                </c:pt>
              </c:numCache>
            </c:numRef>
          </c:val>
          <c:extLst>
            <c:ext xmlns:c16="http://schemas.microsoft.com/office/drawing/2014/chart" uri="{C3380CC4-5D6E-409C-BE32-E72D297353CC}">
              <c16:uniqueId val="{00000006-3F38-4F17-8ED8-BBC07C7025EB}"/>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E0C4-4BC3-8C90-D955B716ADE5}"/>
              </c:ext>
            </c:extLst>
          </c:dPt>
          <c:dPt>
            <c:idx val="1"/>
            <c:bubble3D val="0"/>
            <c:spPr>
              <a:solidFill>
                <a:srgbClr val="DBE6C4"/>
              </a:solidFill>
            </c:spPr>
            <c:extLst>
              <c:ext xmlns:c16="http://schemas.microsoft.com/office/drawing/2014/chart" uri="{C3380CC4-5D6E-409C-BE32-E72D297353CC}">
                <c16:uniqueId val="{00000003-E0C4-4BC3-8C90-D955B716ADE5}"/>
              </c:ext>
            </c:extLst>
          </c:dPt>
          <c:val>
            <c:numRef>
              <c:f>'Data - Overview'!$A$89:$A$90</c:f>
              <c:numCache>
                <c:formatCode>0%</c:formatCode>
                <c:ptCount val="2"/>
                <c:pt idx="0">
                  <c:v>0.30215827338129503</c:v>
                </c:pt>
                <c:pt idx="1">
                  <c:v>0.69784172661870492</c:v>
                </c:pt>
              </c:numCache>
            </c:numRef>
          </c:val>
          <c:extLst>
            <c:ext xmlns:c16="http://schemas.microsoft.com/office/drawing/2014/chart" uri="{C3380CC4-5D6E-409C-BE32-E72D297353CC}">
              <c16:uniqueId val="{00000004-E0C4-4BC3-8C90-D955B716ADE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1881-40B2-92E1-6321AB807194}"/>
              </c:ext>
            </c:extLst>
          </c:dPt>
          <c:dPt>
            <c:idx val="1"/>
            <c:bubble3D val="0"/>
            <c:spPr>
              <a:solidFill>
                <a:schemeClr val="accent2">
                  <a:lumMod val="20000"/>
                  <a:lumOff val="80000"/>
                </a:schemeClr>
              </a:solidFill>
            </c:spPr>
            <c:extLst>
              <c:ext xmlns:c16="http://schemas.microsoft.com/office/drawing/2014/chart" uri="{C3380CC4-5D6E-409C-BE32-E72D297353CC}">
                <c16:uniqueId val="{00000003-1881-40B2-92E1-6321AB807194}"/>
              </c:ext>
            </c:extLst>
          </c:dPt>
          <c:val>
            <c:numRef>
              <c:f>'Data - Overview'!$A$89:$A$90</c:f>
              <c:numCache>
                <c:formatCode>0%</c:formatCode>
                <c:ptCount val="2"/>
                <c:pt idx="0">
                  <c:v>0.30215827338129503</c:v>
                </c:pt>
                <c:pt idx="1">
                  <c:v>0.69784172661870492</c:v>
                </c:pt>
              </c:numCache>
            </c:numRef>
          </c:val>
          <c:extLst>
            <c:ext xmlns:c16="http://schemas.microsoft.com/office/drawing/2014/chart" uri="{C3380CC4-5D6E-409C-BE32-E72D297353CC}">
              <c16:uniqueId val="{00000004-1881-40B2-92E1-6321AB80719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DE5-4E82-A2CE-FA2F409C2916}"/>
              </c:ext>
            </c:extLst>
          </c:dPt>
          <c:dPt>
            <c:idx val="1"/>
            <c:bubble3D val="0"/>
            <c:spPr>
              <a:solidFill>
                <a:srgbClr val="F7EBD9"/>
              </a:solidFill>
            </c:spPr>
            <c:extLst>
              <c:ext xmlns:c16="http://schemas.microsoft.com/office/drawing/2014/chart" uri="{C3380CC4-5D6E-409C-BE32-E72D297353CC}">
                <c16:uniqueId val="{00000003-1DE5-4E82-A2CE-FA2F409C2916}"/>
              </c:ext>
            </c:extLst>
          </c:dPt>
          <c:val>
            <c:numRef>
              <c:f>'Data - Overview'!$E$89:$E$90</c:f>
              <c:numCache>
                <c:formatCode>0%</c:formatCode>
                <c:ptCount val="2"/>
                <c:pt idx="0">
                  <c:v>0.40820863309352512</c:v>
                </c:pt>
                <c:pt idx="1">
                  <c:v>0.59179136690647494</c:v>
                </c:pt>
              </c:numCache>
            </c:numRef>
          </c:val>
          <c:extLst>
            <c:ext xmlns:c16="http://schemas.microsoft.com/office/drawing/2014/chart" uri="{C3380CC4-5D6E-409C-BE32-E72D297353CC}">
              <c16:uniqueId val="{00000004-1DE5-4E82-A2CE-FA2F409C291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1D16-409D-957D-CEB40A6363E0}"/>
              </c:ext>
            </c:extLst>
          </c:dPt>
          <c:dPt>
            <c:idx val="1"/>
            <c:bubble3D val="0"/>
            <c:extLst>
              <c:ext xmlns:c16="http://schemas.microsoft.com/office/drawing/2014/chart" uri="{C3380CC4-5D6E-409C-BE32-E72D297353CC}">
                <c16:uniqueId val="{00000002-1D16-409D-957D-CEB40A6363E0}"/>
              </c:ext>
            </c:extLst>
          </c:dPt>
          <c:val>
            <c:numRef>
              <c:f>'Data - Overview'!$C$89:$C$90</c:f>
              <c:numCache>
                <c:formatCode>0%</c:formatCode>
                <c:ptCount val="2"/>
                <c:pt idx="0">
                  <c:v>8.7856115107913635E-2</c:v>
                </c:pt>
                <c:pt idx="1">
                  <c:v>0.91214388489208642</c:v>
                </c:pt>
              </c:numCache>
            </c:numRef>
          </c:val>
          <c:extLst>
            <c:ext xmlns:c16="http://schemas.microsoft.com/office/drawing/2014/chart" uri="{C3380CC4-5D6E-409C-BE32-E72D297353CC}">
              <c16:uniqueId val="{00000003-1D16-409D-957D-CEB40A6363E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0.15888489208633094</c:v>
                </c:pt>
              </c:numCache>
            </c:numRef>
          </c:val>
          <c:extLst>
            <c:ext xmlns:c16="http://schemas.microsoft.com/office/drawing/2014/chart" uri="{C3380CC4-5D6E-409C-BE32-E72D297353CC}">
              <c16:uniqueId val="{00000000-F1F4-4524-AA60-00878BE0EA51}"/>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F1F4-4524-AA60-00878BE0EA51}"/>
              </c:ext>
            </c:extLst>
          </c:dPt>
          <c:val>
            <c:numRef>
              <c:f>'Data - Overview'!$D$138</c:f>
              <c:numCache>
                <c:formatCode>0%</c:formatCode>
                <c:ptCount val="1"/>
                <c:pt idx="0">
                  <c:v>0.42984892086330934</c:v>
                </c:pt>
              </c:numCache>
            </c:numRef>
          </c:val>
          <c:extLst>
            <c:ext xmlns:c16="http://schemas.microsoft.com/office/drawing/2014/chart" uri="{C3380CC4-5D6E-409C-BE32-E72D297353CC}">
              <c16:uniqueId val="{00000003-F1F4-4524-AA60-00878BE0EA51}"/>
            </c:ext>
          </c:extLst>
        </c:ser>
        <c:ser>
          <c:idx val="1"/>
          <c:order val="2"/>
          <c:spPr>
            <a:solidFill>
              <a:srgbClr val="1964C1"/>
            </a:solidFill>
          </c:spPr>
          <c:invertIfNegative val="0"/>
          <c:val>
            <c:numRef>
              <c:f>'Data - Overview'!$D$139</c:f>
              <c:numCache>
                <c:formatCode>0%</c:formatCode>
                <c:ptCount val="1"/>
                <c:pt idx="0">
                  <c:v>0.3395035971223021</c:v>
                </c:pt>
              </c:numCache>
            </c:numRef>
          </c:val>
          <c:extLst>
            <c:ext xmlns:c16="http://schemas.microsoft.com/office/drawing/2014/chart" uri="{C3380CC4-5D6E-409C-BE32-E72D297353CC}">
              <c16:uniqueId val="{00000004-F1F4-4524-AA60-00878BE0EA51}"/>
            </c:ext>
          </c:extLst>
        </c:ser>
        <c:ser>
          <c:idx val="0"/>
          <c:order val="3"/>
          <c:spPr>
            <a:solidFill>
              <a:srgbClr val="7D38BA"/>
            </a:solidFill>
          </c:spPr>
          <c:invertIfNegative val="0"/>
          <c:val>
            <c:numRef>
              <c:f>'Data - Overview'!$D$140</c:f>
              <c:numCache>
                <c:formatCode>0%</c:formatCode>
                <c:ptCount val="1"/>
                <c:pt idx="0">
                  <c:v>7.2057553956834539E-2</c:v>
                </c:pt>
              </c:numCache>
            </c:numRef>
          </c:val>
          <c:extLst>
            <c:ext xmlns:c16="http://schemas.microsoft.com/office/drawing/2014/chart" uri="{C3380CC4-5D6E-409C-BE32-E72D297353CC}">
              <c16:uniqueId val="{00000005-F1F4-4524-AA60-00878BE0EA51}"/>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0F9D-4742-916E-6F1ABAB8B4AA}"/>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0F9D-4742-916E-6F1ABAB8B4AA}"/>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0F9D-4742-916E-6F1ABAB8B4AA}"/>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0F9D-4742-916E-6F1ABAB8B4AA}"/>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0F9D-4742-916E-6F1ABAB8B4AA}"/>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0F9D-4742-916E-6F1ABAB8B4AA}"/>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0F9D-4742-916E-6F1ABAB8B4AA}"/>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0F9D-4742-916E-6F1ABAB8B4AA}"/>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0F9D-4742-916E-6F1ABAB8B4AA}"/>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0F9D-4742-916E-6F1ABAB8B4AA}"/>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0F9D-4742-916E-6F1ABAB8B4AA}"/>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0F9D-4742-916E-6F1ABAB8B4AA}"/>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0F9D-4742-916E-6F1ABAB8B4AA}"/>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0F9D-4742-916E-6F1ABAB8B4AA}"/>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0F9D-4742-916E-6F1ABAB8B4AA}"/>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0F9D-4742-916E-6F1ABAB8B4AA}"/>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0F9D-4742-916E-6F1ABAB8B4AA}"/>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0F9D-4742-916E-6F1ABAB8B4AA}"/>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0F9D-4742-916E-6F1ABAB8B4AA}"/>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0F9D-4742-916E-6F1ABAB8B4AA}"/>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0F9D-4742-916E-6F1ABAB8B4AA}"/>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0F9D-4742-916E-6F1ABAB8B4AA}"/>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0F9D-4742-916E-6F1ABAB8B4AA}"/>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0F9D-4742-916E-6F1ABAB8B4AA}"/>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0F9D-4742-916E-6F1ABAB8B4AA}"/>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{9EE05543-EC1F-4825-AFE6-EF51ADB55735}</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0F9D-4742-916E-6F1ABAB8B4AA}"/>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{D1017B39-A334-4E5C-B0F4-9C8C77BEECB2}</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0F9D-4742-916E-6F1ABAB8B4AA}"/>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{41A8F5A5-2D6D-4270-8757-DF083F19E0B2}</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0F9D-4742-916E-6F1ABAB8B4AA}"/>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{67B60F7C-8973-4A16-80D8-9B226C5EEC15}</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0F9D-4742-916E-6F1ABAB8B4AA}"/>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{83A2E2F1-867F-4BCD-84FC-489CD3BF3EAA}</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0F9D-4742-916E-6F1ABAB8B4AA}"/>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{2760C8F3-B110-470A-8F17-D021A2E51BE4}</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0F9D-4742-916E-6F1ABAB8B4AA}"/>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{B3D941A8-E854-4A52-9A91-992087E0D9F3}</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0F9D-4742-916E-6F1ABAB8B4AA}"/>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{20F35B08-6E51-4212-8AFA-0EC0860CF00C}</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0F9D-4742-916E-6F1ABAB8B4AA}"/>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{50D6ECA8-8AD7-4942-8B55-C5BCD8070215}</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0F9D-4742-916E-6F1ABAB8B4AA}"/>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{792D0965-96DF-4CB8-A59A-24BBDE2A9EB1}</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0F9D-4742-916E-6F1ABAB8B4AA}"/>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{5ADBC31E-DF4A-4126-9595-E5CC770DB870}</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0F9D-4742-916E-6F1ABAB8B4AA}"/>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{04658880-B11E-4A79-9878-2A05293CF055}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0F9D-4742-916E-6F1ABAB8B4AA}"/>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{9D3273E3-4185-40D8-84E8-8EC0E16746C9}</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0F9D-4742-916E-6F1ABAB8B4AA}"/>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{85360486-7386-40E5-AAAD-2B5E0F3AC70E}</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0F9D-4742-916E-6F1ABAB8B4AA}"/>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{A0BB40EF-B49A-4E4C-8021-E16CF60DEFE6}</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0F9D-4742-916E-6F1ABAB8B4AA}"/>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{BD85B24A-6C9A-458D-ABD5-3504204E8677}</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0F9D-4742-916E-6F1ABAB8B4AA}"/>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{629142D8-1AEC-4E1D-B067-12EB799D73F4}</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0F9D-4742-916E-6F1ABAB8B4AA}"/>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{EC5B82BF-87B5-4CB8-8022-876CD9A02692}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0F9D-4742-916E-6F1ABAB8B4AA}"/>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{8B41C21A-66A4-466A-BD7A-5E456D4DA1B8}</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0F9D-4742-916E-6F1ABAB8B4AA}"/>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{43C6AFB2-44E8-4196-B1E8-726E819A500F}</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0F9D-4742-916E-6F1ABAB8B4AA}"/>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{871F4805-968B-492A-90D8-A08CE36366D2}</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0F9D-4742-916E-6F1ABAB8B4AA}"/>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{41519AAE-1092-4C78-8C23-ADBA298C7B30}</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0F9D-4742-916E-6F1ABAB8B4AA}"/>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{BD9A6070-473C-482C-A308-D8567C7ED56D}</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0F9D-4742-916E-6F1ABAB8B4AA}"/>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{D3A96B32-5406-41CE-A7A8-ED9C28C46486}</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0F9D-4742-916E-6F1ABAB8B4AA}"/>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{E5B033C2-F35C-4200-97A7-8E3AEBF2FFCB}</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0F9D-4742-916E-6F1ABAB8B4AA}"/>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7.1942446043165471E-3</c:v>
                </c:pt>
                <c:pt idx="2">
                  <c:v>0</c:v>
                </c:pt>
                <c:pt idx="3">
                  <c:v>4.3165467625899283E-2</c:v>
                </c:pt>
                <c:pt idx="4">
                  <c:v>7.1942446043165471E-3</c:v>
                </c:pt>
                <c:pt idx="5">
                  <c:v>0</c:v>
                </c:pt>
                <c:pt idx="6">
                  <c:v>0</c:v>
                </c:pt>
                <c:pt idx="7">
                  <c:v>0</c:v>
                </c:pt>
                <c:pt idx="8">
                  <c:v>7.1942446043165471E-3</c:v>
                </c:pt>
                <c:pt idx="9">
                  <c:v>0</c:v>
                </c:pt>
                <c:pt idx="10">
                  <c:v>0</c:v>
                </c:pt>
                <c:pt idx="11">
                  <c:v>0</c:v>
                </c:pt>
                <c:pt idx="12">
                  <c:v>0</c:v>
                </c:pt>
                <c:pt idx="13">
                  <c:v>7.1942446043165471E-3</c:v>
                </c:pt>
                <c:pt idx="14">
                  <c:v>7.1942446043165471E-3</c:v>
                </c:pt>
                <c:pt idx="15">
                  <c:v>0.1</c:v>
                </c:pt>
                <c:pt idx="16">
                  <c:v>6.4748201438848921E-2</c:v>
                </c:pt>
                <c:pt idx="17">
                  <c:v>0</c:v>
                </c:pt>
                <c:pt idx="18">
                  <c:v>0.1</c:v>
                </c:pt>
                <c:pt idx="19">
                  <c:v>0.1</c:v>
                </c:pt>
                <c:pt idx="20">
                  <c:v>4.3165467625899283E-2</c:v>
                </c:pt>
                <c:pt idx="21">
                  <c:v>0</c:v>
                </c:pt>
                <c:pt idx="22">
                  <c:v>7.1942446043165464E-2</c:v>
                </c:pt>
                <c:pt idx="23">
                  <c:v>0.1</c:v>
                </c:pt>
                <c:pt idx="24">
                  <c:v>2.1582733812949641E-2</c:v>
                </c:pt>
              </c:numCache>
            </c:numRef>
          </c:xVal>
          <c:yVal>
            <c:numRef>
              <c:f>'Customer View Chart'!$F$49:$F$73</c:f>
              <c:numCache>
                <c:formatCode>0</c:formatCode>
                <c:ptCount val="25"/>
                <c:pt idx="0">
                  <c:v>0</c:v>
                </c:pt>
                <c:pt idx="1">
                  <c:v>22.506628318035226</c:v>
                </c:pt>
                <c:pt idx="2">
                  <c:v>0</c:v>
                </c:pt>
                <c:pt idx="3">
                  <c:v>105.82708498929219</c:v>
                </c:pt>
                <c:pt idx="4">
                  <c:v>20.716962551631703</c:v>
                </c:pt>
                <c:pt idx="5">
                  <c:v>0</c:v>
                </c:pt>
                <c:pt idx="6">
                  <c:v>0</c:v>
                </c:pt>
                <c:pt idx="7">
                  <c:v>0</c:v>
                </c:pt>
                <c:pt idx="8">
                  <c:v>15.34148331698845</c:v>
                </c:pt>
                <c:pt idx="9">
                  <c:v>0</c:v>
                </c:pt>
                <c:pt idx="10">
                  <c:v>0</c:v>
                </c:pt>
                <c:pt idx="11">
                  <c:v>0</c:v>
                </c:pt>
                <c:pt idx="12">
                  <c:v>0</c:v>
                </c:pt>
                <c:pt idx="13">
                  <c:v>19.125052495203381</c:v>
                </c:pt>
                <c:pt idx="14">
                  <c:v>16.579599983438531</c:v>
                </c:pt>
                <c:pt idx="15">
                  <c:v>200</c:v>
                </c:pt>
                <c:pt idx="16">
                  <c:v>85.272155012541589</c:v>
                </c:pt>
                <c:pt idx="17">
                  <c:v>0</c:v>
                </c:pt>
                <c:pt idx="18">
                  <c:v>200</c:v>
                </c:pt>
                <c:pt idx="19">
                  <c:v>149.87670205089316</c:v>
                </c:pt>
                <c:pt idx="20">
                  <c:v>200</c:v>
                </c:pt>
                <c:pt idx="21">
                  <c:v>0</c:v>
                </c:pt>
                <c:pt idx="22">
                  <c:v>164.19930093660921</c:v>
                </c:pt>
                <c:pt idx="23">
                  <c:v>115.49184982209741</c:v>
                </c:pt>
                <c:pt idx="24">
                  <c:v>32.34680313396089</c:v>
                </c:pt>
              </c:numCache>
            </c:numRef>
          </c:yVal>
          <c:smooth val="0"/>
          <c:extLst>
            <c:ext xmlns:c16="http://schemas.microsoft.com/office/drawing/2014/chart" uri="{C3380CC4-5D6E-409C-BE32-E72D297353CC}">
              <c16:uniqueId val="{00000019-0F9D-4742-916E-6F1ABAB8B4AA}"/>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92.309551409504607</c:v>
                </c:pt>
                <c:pt idx="1">
                  <c:v>91.083155633495281</c:v>
                </c:pt>
                <c:pt idx="2">
                  <c:v>101.77090165786696</c:v>
                </c:pt>
                <c:pt idx="3">
                  <c:v>86.808616646183594</c:v>
                </c:pt>
                <c:pt idx="4">
                  <c:v>93.22378269966282</c:v>
                </c:pt>
                <c:pt idx="5">
                  <c:v>92.908930399618356</c:v>
                </c:pt>
                <c:pt idx="6">
                  <c:v>84.998785827469916</c:v>
                </c:pt>
                <c:pt idx="7">
                  <c:v>101.9213601176387</c:v>
                </c:pt>
                <c:pt idx="8">
                  <c:v>83.749820683267615</c:v>
                </c:pt>
                <c:pt idx="9">
                  <c:v>91.290453441232302</c:v>
                </c:pt>
                <c:pt idx="10">
                  <c:v>89.723543576181825</c:v>
                </c:pt>
                <c:pt idx="11">
                  <c:v>102.12724425826092</c:v>
                </c:pt>
                <c:pt idx="12">
                  <c:v>98.721818077108168</c:v>
                </c:pt>
                <c:pt idx="13">
                  <c:v>76.050257298088368</c:v>
                </c:pt>
                <c:pt idx="14">
                  <c:v>100.65042719946086</c:v>
                </c:pt>
                <c:pt idx="15">
                  <c:v>92.063675288801079</c:v>
                </c:pt>
                <c:pt idx="16">
                  <c:v>102.9035218401078</c:v>
                </c:pt>
                <c:pt idx="17">
                  <c:v>106.50976352646295</c:v>
                </c:pt>
                <c:pt idx="18">
                  <c:v>97.84787970403373</c:v>
                </c:pt>
                <c:pt idx="19">
                  <c:v>110.36274849146366</c:v>
                </c:pt>
                <c:pt idx="20">
                  <c:v>114.71162274126159</c:v>
                </c:pt>
                <c:pt idx="21">
                  <c:v>0</c:v>
                </c:pt>
                <c:pt idx="22">
                  <c:v>114.40328838537836</c:v>
                </c:pt>
                <c:pt idx="23">
                  <c:v>108.6474607350882</c:v>
                </c:pt>
                <c:pt idx="24">
                  <c:v>99.974704878732226</c:v>
                </c:pt>
                <c:pt idx="25">
                  <c:v>89.224163517821282</c:v>
                </c:pt>
                <c:pt idx="26">
                  <c:v>96.483871112999026</c:v>
                </c:pt>
                <c:pt idx="27">
                  <c:v>100</c:v>
                </c:pt>
                <c:pt idx="28">
                  <c:v>88.906578668972415</c:v>
                </c:pt>
                <c:pt idx="29">
                  <c:v>89.948614910023238</c:v>
                </c:pt>
                <c:pt idx="30">
                  <c:v>71.178627837486559</c:v>
                </c:pt>
                <c:pt idx="31">
                  <c:v>80.193778911422569</c:v>
                </c:pt>
                <c:pt idx="32">
                  <c:v>97.897016590310471</c:v>
                </c:pt>
                <c:pt idx="33">
                  <c:v>82.897307821027184</c:v>
                </c:pt>
                <c:pt idx="34">
                  <c:v>94.638085222689156</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49FE-46AC-9D48-90E4C7399255}"/>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95FA-4D3C-8849-ECD5F093D0BD}"/>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48E-4D2C-8A38-58B6299121F1}"/>
              </c:ext>
            </c:extLst>
          </c:dPt>
          <c:dPt>
            <c:idx val="1"/>
            <c:invertIfNegative val="0"/>
            <c:bubble3D val="0"/>
            <c:spPr>
              <a:solidFill>
                <a:srgbClr val="89756E"/>
              </a:solidFill>
            </c:spPr>
            <c:extLst>
              <c:ext xmlns:c16="http://schemas.microsoft.com/office/drawing/2014/chart" uri="{C3380CC4-5D6E-409C-BE32-E72D297353CC}">
                <c16:uniqueId val="{00000003-248E-4D2C-8A38-58B6299121F1}"/>
              </c:ext>
            </c:extLst>
          </c:dPt>
          <c:dPt>
            <c:idx val="2"/>
            <c:invertIfNegative val="0"/>
            <c:bubble3D val="0"/>
            <c:spPr>
              <a:solidFill>
                <a:srgbClr val="30499F"/>
              </a:solidFill>
            </c:spPr>
            <c:extLst>
              <c:ext xmlns:c16="http://schemas.microsoft.com/office/drawing/2014/chart" uri="{C3380CC4-5D6E-409C-BE32-E72D297353CC}">
                <c16:uniqueId val="{00000005-248E-4D2C-8A38-58B6299121F1}"/>
              </c:ext>
            </c:extLst>
          </c:dPt>
          <c:dPt>
            <c:idx val="3"/>
            <c:invertIfNegative val="0"/>
            <c:bubble3D val="0"/>
            <c:spPr>
              <a:solidFill>
                <a:srgbClr val="C1C630"/>
              </a:solidFill>
            </c:spPr>
            <c:extLst>
              <c:ext xmlns:c16="http://schemas.microsoft.com/office/drawing/2014/chart" uri="{C3380CC4-5D6E-409C-BE32-E72D297353CC}">
                <c16:uniqueId val="{00000007-248E-4D2C-8A38-58B6299121F1}"/>
              </c:ext>
            </c:extLst>
          </c:dPt>
          <c:dPt>
            <c:idx val="4"/>
            <c:invertIfNegative val="0"/>
            <c:bubble3D val="0"/>
            <c:spPr>
              <a:solidFill>
                <a:srgbClr val="AB347D"/>
              </a:solidFill>
            </c:spPr>
            <c:extLst>
              <c:ext xmlns:c16="http://schemas.microsoft.com/office/drawing/2014/chart" uri="{C3380CC4-5D6E-409C-BE32-E72D297353CC}">
                <c16:uniqueId val="{00000009-248E-4D2C-8A38-58B6299121F1}"/>
              </c:ext>
            </c:extLst>
          </c:dPt>
          <c:val>
            <c:numRef>
              <c:f>'Wellbeing Acorn Group'!$K$13:$K$17</c:f>
              <c:numCache>
                <c:formatCode>0</c:formatCode>
                <c:ptCount val="5"/>
                <c:pt idx="0">
                  <c:v>34.374601467463101</c:v>
                </c:pt>
                <c:pt idx="1">
                  <c:v>4.2164431370014519</c:v>
                </c:pt>
                <c:pt idx="2">
                  <c:v>94.152446637731131</c:v>
                </c:pt>
                <c:pt idx="3">
                  <c:v>169.45146268718821</c:v>
                </c:pt>
                <c:pt idx="4">
                  <c:v>0</c:v>
                </c:pt>
              </c:numCache>
            </c:numRef>
          </c:val>
          <c:extLst>
            <c:ext xmlns:c16="http://schemas.microsoft.com/office/drawing/2014/chart" uri="{C3380CC4-5D6E-409C-BE32-E72D297353CC}">
              <c16:uniqueId val="{0000000A-248E-4D2C-8A38-58B6299121F1}"/>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64F-4235-ABE6-206973931927}"/>
              </c:ext>
            </c:extLst>
          </c:dPt>
          <c:dPt>
            <c:idx val="1"/>
            <c:invertIfNegative val="0"/>
            <c:bubble3D val="0"/>
            <c:spPr>
              <a:solidFill>
                <a:srgbClr val="89756E"/>
              </a:solidFill>
            </c:spPr>
            <c:extLst>
              <c:ext xmlns:c16="http://schemas.microsoft.com/office/drawing/2014/chart" uri="{C3380CC4-5D6E-409C-BE32-E72D297353CC}">
                <c16:uniqueId val="{00000003-D64F-4235-ABE6-206973931927}"/>
              </c:ext>
            </c:extLst>
          </c:dPt>
          <c:dPt>
            <c:idx val="2"/>
            <c:invertIfNegative val="0"/>
            <c:bubble3D val="0"/>
            <c:spPr>
              <a:solidFill>
                <a:srgbClr val="30499F"/>
              </a:solidFill>
            </c:spPr>
            <c:extLst>
              <c:ext xmlns:c16="http://schemas.microsoft.com/office/drawing/2014/chart" uri="{C3380CC4-5D6E-409C-BE32-E72D297353CC}">
                <c16:uniqueId val="{00000005-D64F-4235-ABE6-206973931927}"/>
              </c:ext>
            </c:extLst>
          </c:dPt>
          <c:dPt>
            <c:idx val="3"/>
            <c:invertIfNegative val="0"/>
            <c:bubble3D val="0"/>
            <c:spPr>
              <a:solidFill>
                <a:srgbClr val="C1C630"/>
              </a:solidFill>
            </c:spPr>
            <c:extLst>
              <c:ext xmlns:c16="http://schemas.microsoft.com/office/drawing/2014/chart" uri="{C3380CC4-5D6E-409C-BE32-E72D297353CC}">
                <c16:uniqueId val="{00000007-D64F-4235-ABE6-206973931927}"/>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5.7553956834532377E-2</c:v>
                </c:pt>
                <c:pt idx="1">
                  <c:v>7.1942446043165471E-3</c:v>
                </c:pt>
                <c:pt idx="2">
                  <c:v>0.20863309352517986</c:v>
                </c:pt>
                <c:pt idx="3">
                  <c:v>0.72661870503597126</c:v>
                </c:pt>
              </c:numCache>
            </c:numRef>
          </c:val>
          <c:extLst>
            <c:ext xmlns:c16="http://schemas.microsoft.com/office/drawing/2014/chart" uri="{C3380CC4-5D6E-409C-BE32-E72D297353CC}">
              <c16:uniqueId val="{00000008-D64F-4235-ABE6-206973931927}"/>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D64F-4235-ABE6-206973931927}"/>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22.506628318035226</c:v>
                </c:pt>
                <c:pt idx="2">
                  <c:v>0</c:v>
                </c:pt>
                <c:pt idx="3">
                  <c:v>105.82708498929219</c:v>
                </c:pt>
                <c:pt idx="4">
                  <c:v>20.716962551631703</c:v>
                </c:pt>
              </c:numCache>
            </c:numRef>
          </c:val>
          <c:extLst>
            <c:ext xmlns:c16="http://schemas.microsoft.com/office/drawing/2014/chart" uri="{C3380CC4-5D6E-409C-BE32-E72D297353CC}">
              <c16:uniqueId val="{00000000-CB8D-4EAF-B778-34467883F2D4}"/>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15.34148331698845</c:v>
                </c:pt>
                <c:pt idx="4">
                  <c:v>0</c:v>
                </c:pt>
                <c:pt idx="5">
                  <c:v>0</c:v>
                </c:pt>
                <c:pt idx="6">
                  <c:v>0</c:v>
                </c:pt>
                <c:pt idx="7">
                  <c:v>0</c:v>
                </c:pt>
              </c:numCache>
            </c:numRef>
          </c:val>
          <c:extLst>
            <c:ext xmlns:c16="http://schemas.microsoft.com/office/drawing/2014/chart" uri="{C3380CC4-5D6E-409C-BE32-E72D297353CC}">
              <c16:uniqueId val="{00000000-9510-422E-9736-CEA142BBFFC1}"/>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19.125052495203381</c:v>
                </c:pt>
                <c:pt idx="1">
                  <c:v>16.579599983438531</c:v>
                </c:pt>
                <c:pt idx="2">
                  <c:v>201.24943717239262</c:v>
                </c:pt>
                <c:pt idx="3">
                  <c:v>85.272155012541589</c:v>
                </c:pt>
                <c:pt idx="4">
                  <c:v>0</c:v>
                </c:pt>
              </c:numCache>
            </c:numRef>
          </c:val>
          <c:extLst>
            <c:ext xmlns:c16="http://schemas.microsoft.com/office/drawing/2014/chart" uri="{C3380CC4-5D6E-409C-BE32-E72D297353CC}">
              <c16:uniqueId val="{00000000-7BEF-4988-A93B-FE8C74996CCF}"/>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271.90944438071227</c:v>
                </c:pt>
                <c:pt idx="1">
                  <c:v>149.87670205089316</c:v>
                </c:pt>
                <c:pt idx="2">
                  <c:v>286.27505762380389</c:v>
                </c:pt>
                <c:pt idx="3">
                  <c:v>0</c:v>
                </c:pt>
                <c:pt idx="4">
                  <c:v>164.19930093660921</c:v>
                </c:pt>
                <c:pt idx="5">
                  <c:v>115.49184982209741</c:v>
                </c:pt>
                <c:pt idx="6">
                  <c:v>32.34680313396089</c:v>
                </c:pt>
              </c:numCache>
            </c:numRef>
          </c:val>
          <c:extLst>
            <c:ext xmlns:c16="http://schemas.microsoft.com/office/drawing/2014/chart" uri="{C3380CC4-5D6E-409C-BE32-E72D297353CC}">
              <c16:uniqueId val="{00000000-12CC-447E-9E00-AC725AAEEFBF}"/>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9EBF-41AE-974F-5658E9F5874C}"/>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286.27505762380389</c:v>
                </c:pt>
                <c:pt idx="1">
                  <c:v>271.90944438071227</c:v>
                </c:pt>
                <c:pt idx="2">
                  <c:v>201.24943717239262</c:v>
                </c:pt>
                <c:pt idx="3">
                  <c:v>164.19930093660921</c:v>
                </c:pt>
                <c:pt idx="4">
                  <c:v>149.87670205089316</c:v>
                </c:pt>
                <c:pt idx="5">
                  <c:v>115.49184982209741</c:v>
                </c:pt>
                <c:pt idx="6">
                  <c:v>105.82708498929219</c:v>
                </c:pt>
                <c:pt idx="7">
                  <c:v>85.272155012541589</c:v>
                </c:pt>
                <c:pt idx="8">
                  <c:v>32.34680313396089</c:v>
                </c:pt>
                <c:pt idx="9">
                  <c:v>22.506628318035226</c:v>
                </c:pt>
                <c:pt idx="10">
                  <c:v>20.716962551631703</c:v>
                </c:pt>
                <c:pt idx="11">
                  <c:v>19.125052495203381</c:v>
                </c:pt>
                <c:pt idx="12">
                  <c:v>16.579599983438531</c:v>
                </c:pt>
                <c:pt idx="13">
                  <c:v>15.34148331698845</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B45A-4864-8C1C-069BADB808E8}"/>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41805A6-9759-4115-8117-6A83D7E12A4D}"/>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5ECFED03-DE70-47D3-8046-ACDCD4A31EB6}"/>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9A0F6D2D-16D1-4375-AA73-E791C30D1EE6}"/>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028D725E-B5E9-46FD-BAEB-35A759EE617B}"/>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6E7284C7-2A0F-4393-A96A-7D79DA1BA3A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C2D5B6A5-5F53-4EC3-8217-CD0C326BF0D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22D7F24D-A572-44E3-A1B4-3FA8DA653363}"/>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344FD5C-C2C9-4D2C-A816-C53361208F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BA8A794-6BF1-4F76-ABDF-69A2D3BF4CA5}"/>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F2213B9B-0F0D-4577-8F55-AA6E1D099B78}"/>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277FAFA1-A8B2-4B1F-BCEE-07D8BAAF91E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385D6412-08BC-4D21-B37F-BB10B2B58C6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130A975B-DE9A-47C1-A44D-A5D7677DDE07}"/>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FDA60A70-7453-4375-936C-A75FF50B832D}"/>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B3C8F868-89CE-4E2D-9BDF-45399E52C0CE}"/>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FA866187-BEBC-46C1-AD0E-7C73F5944C59}"/>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F34BFE28-C902-4992-8922-9611E6A7E0EE}"/>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C8C2FDB1-24A1-4760-B995-5D2B4955D663}"/>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2AFACD59-AB6C-4FAE-BA7E-22C31E3F8222}"/>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2A4CB6D2-CC36-4FBB-BFCC-C97D5C443565}"/>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53706E74-AC78-446A-BB9C-24F2D77887DE}"/>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1DD80341-DD5F-49AA-9DB9-434EB8FE78C8}"/>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3B361E53-F936-49CF-9F16-D94B694E4FA4}"/>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7958660-E9B6-4DC8-A29E-1EC9FE573DE9}"/>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A3FB7050-076E-4468-8867-C1C06299AC10}"/>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919C2FE3-42B5-4FEA-A4FF-26DC886A9260}"/>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62EADF6A-3387-4B6E-B0BA-819C907DADE0}"/>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48D11A85-878D-49DE-9D3F-C5B35E39F2B1}"/>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35B5173E-A407-4C68-93DF-4699A53D5886}"/>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90F8D791-32BD-412C-93CD-8CC4AA29260E}"/>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B7A65DD3-222F-453D-BC26-D076FE249E06}"/>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2AEF15BC-69F0-49F8-9F27-A487FBB9444A}"/>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2A45B712-2810-4625-95D6-AE3D81D2BB71}"/>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AA212EEC-59A8-4615-B418-F16CC80F047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2E0A3CED-FD7D-4E07-BC1D-AF64F7AC3B0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B67996D4-F2F1-4441-BBCC-5FB1869B7959}"/>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99E36CAB-AA75-49E6-B423-88E23906DD62}"/>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99ACFD51-EC5C-4970-9AC8-FD8F1D1499E3}"/>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2503C26C-9C3E-4DCC-969D-45D150B76F3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30412200-573A-42EF-A26C-8CBDE0A2E2A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2F6C7588-9C43-4B7D-8BB4-FDCB88EC03F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82F9F112-EEB2-48CE-87A2-AA7EB83A9CC4}"/>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AD4C736-56BB-4FB5-B5E7-4E909DA08EF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FE9C5C63-F553-46C2-8150-549B07225B5F}"/>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9418B273-2DDF-4F65-854A-A84BC573FA77}"/>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992FEA45-B8A4-4487-92E1-4D710B8580F9}"/>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3809D718-2BC2-41A6-BC18-58735CE3379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F4DEBF5A-05EE-4AC9-8FC0-C78F0A9DF71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20472789-23C7-4004-AEB9-AC4F7789DC51}"/>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B7920F4-77F3-474B-98C8-96C3CEBFD2A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0523F88-462D-433E-8D07-C450D180696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99F6368E-D5BA-41C6-849C-7643F8E609A0}"/>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43E75012-965B-465A-BDE8-5523CB70079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D3000FB-B93E-4ECC-884B-3874F90511D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0716097F-B862-4A0B-9A3C-0991D9ED168E}"/>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CFDE7262-3AC9-44A0-A251-6CE956AF94E1}"/>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20E717AD-B7F2-49B4-840D-12D28A976292}"/>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374CF55D-EB5E-41D2-B3D6-CB322C4CA096}"/>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CF87FFD1-1C1C-457C-A45F-A7B22EDA00DD}"/>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C43D590-0912-405A-96F9-83AAB51163D3}"/>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94D30FE-1975-40E3-B813-4D5546CDA8A3}"/>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3DA83C5-2155-44B5-8A42-80A78DCC9CBB}"/>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21BDC39-1550-45E4-A381-404422317507}"/>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2AAB4EE-F9A6-4D7D-93EA-265F5043D1C6}"/>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1A4AFD6-3D43-44C7-93A3-EB1D8C8599F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44FD421-9E97-4026-9507-07860E82CCB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F8C381E-9AB7-4E1D-BFC8-AADCD4C6260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D61B044-D1AD-444B-9019-71116E6FEE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4790A3A-BD13-4D7E-872A-43C976360D6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FC3AE2B2-5162-4AEC-A5D9-A1C0C4828EE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29E96C53-E0E4-47F8-9190-99DD2328D72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Parkgate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ADBE7722-A9F9-482F-A37B-0D83D8C023E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4D8C41F4-09F6-45F9-AFB1-14D81FAAC82A}"/>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8C9B40AD-A0D7-45EB-8A22-5AA10E542E0E}"/>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B88077EE-0A88-4858-B37F-36C875171754}"/>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6A502978-403F-4E6A-939F-FBAD7C62F75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AE8FB98-D9DD-4FC0-94A0-3A2BA49FDE9C}"/>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803E76B-E039-44EE-9D74-591438F4A7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C9F548C1-AB6F-49CF-AF28-816736F9D473}"/>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65C8CA1D-5AD7-4F57-8B39-3938C852ABCC}"/>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0748EA5B-7BC7-4217-AAD5-4C88D8A684D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BB69CD0E-D9B1-40F4-9530-6D4610715A68}"/>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4C4523EC-CCFF-47EB-BDC3-C77919C7C724}"/>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00680717-1724-4622-895D-0390BD0E158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1F31D79C-3478-4D05-8D61-0525BE88ACA3}"/>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7635CD62-4035-4128-913F-9BEE3285609F}"/>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901F43E8-690E-43F8-BBF2-CFA38ED5534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6E4B2BB7-A3C0-4F1D-BD3D-2AC427659AA7}"/>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DB8B693D-0EF7-456B-89C1-D54E93CC3A0D}"/>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138489AF-BD22-43D0-B385-9A5DD0C2AC93}"/>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5B8753AA-A44B-477C-BF5F-A2774867AA4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5A7D27EA-2307-44A7-9D2F-3ECAD07FA17E}"/>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7AAB914D-8448-40C2-84E4-CB54ED651D5B}"/>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D7E33EF1-9BB1-49A9-A671-B00CFE8CDEC9}"/>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7DB83F2F-28FC-4559-B167-965EF8033123}"/>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037C7047-E8DF-4D1D-B95D-86325D2A1D5D}"/>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102</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0A8C9D9D-EB71-4353-8231-4B4D31621596}"/>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92</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5DC205C2-C3C0-4F8D-92CF-F634B0790786}"/>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84</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74295F24-CBDA-41A8-B6AF-F05432CF2A25}"/>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85</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8962519D-441F-43F6-BFB9-0F2A7FE1E732}"/>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38222B98-2227-435B-A01A-CA96D32F1C25}"/>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30B0F33D-9816-4471-B4C1-4ABBB68E6EAF}"/>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50D1911B-AAC5-4E34-82AE-09CFA933A992}"/>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22E10E09-964F-410B-BC39-9BE1805750E2}"/>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1B35336C-8F46-4D52-9B74-855BA336B02A}"/>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AC77FB35-1599-4C52-A311-FFA0223EB645}"/>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85AD63C9-6A45-4F7C-ADB6-68C98863D25B}"/>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C58F6BE3-B495-41FE-9EF1-B7C5BD38D1F8}"/>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89190D65-3570-496C-8ECB-08D9B8AABE5C}"/>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F473ADE8-5428-41C3-BA69-5E4265CF2029}"/>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787F757-8DCB-4DD9-9BEB-9EEF5E7B3B47}"/>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6CD7201D-67A5-4466-9F70-7C0627D7CE7A}"/>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EDE8A6E8-EF38-4C58-BE39-D253CE050A74}"/>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CCA0BA07-760B-4653-9DD8-6E9D87EC4DFF}"/>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70F90CD3-4476-43D3-A505-CEF9EDB52D21}"/>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4A1957E6-25E1-496E-B94F-6864500B7780}"/>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8D652C1B-872D-44D2-B32B-61B64B33E88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9756850B-8FD3-4C20-80CF-E8C1A478407C}"/>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99D89543-5A78-4CD1-BE45-1169F287753A}"/>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AA2335FF-B4D3-4877-9A0C-11E2441AFCB0}"/>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380DD89A-0024-458F-A4CA-ED3BD528FF2D}"/>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157F784E-D3C6-4943-960F-482B93B38303}"/>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98BBCD5F-CD8F-4097-97A0-0DBE3520E5B4}"/>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910D12A2-9441-485C-AEE2-08E63845E40D}"/>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8DB033BD-1CB4-42F8-85B5-2BFA9BEF85B9}"/>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575042CD-D8A2-4B53-913E-208849643893}"/>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887A65D9-82EC-4040-8CAD-019CD26457AA}"/>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335ADCFE-55FD-4195-8F11-D1FCF23FDB93}"/>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7EE5F9E4-E3FB-47AD-9201-C5EDBFECAB47}"/>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93</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61166BAC-50B7-4D41-AC84-9B75D36E5553}"/>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3A880DBB-1AA7-4A4E-8B20-099584B3C8A5}"/>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FE18EDE5-FEFE-4488-8700-8CDFAC501A03}"/>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91</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BEEB2EBE-A7DF-488C-BBDC-6A2CB8331850}"/>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23CDC3F0-3279-4CC0-AAA2-C40D96A364EE}"/>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100594D2-5F7F-40D3-9235-66B932BA5C32}"/>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91</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D0C294EE-125C-475A-BD96-EB8D73E89333}"/>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26BDD494-8199-4585-861F-CEF443EFCE66}"/>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35993E53-6F04-46A1-B5C2-98BC55DB32A2}"/>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453DC469-0CE9-446B-A642-36E954A107A4}"/>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EB764F35-746C-490B-ABFC-4EC18612268A}"/>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6D4D955F-ED40-47AA-B2DA-DBFD11C87F31}"/>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75</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A27C7D50-5039-4D70-B829-72CBD304D337}"/>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0819685B-6432-42B4-8E69-C93374E21F16}"/>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718A8489-D4BB-41DC-BAA0-C36B7EE1632C}"/>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82</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5601AFC0-64A5-4583-9BE4-78548EB4F2D4}"/>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0D4E9DD9-8317-4E4A-87FF-51F094DF18C1}"/>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BCDC54B8-7284-4635-B5A0-075B341A4C4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92</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A8B57DBF-6B9F-4DA0-8CB6-70F91DF68AC6}"/>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847285FE-BC33-4197-AB03-EF80DFDAD5BE}"/>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62202639-4667-455F-B614-AA116F55C6F9}"/>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84</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A79C422F-641D-4DCB-85D3-AAC903C4B98C}"/>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50E5C349-54C1-43CD-8772-810BB8D65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577EEC56-380A-49B4-B11D-768C8EE31179}"/>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4B3E54FA-6553-438C-B15B-F03A6F79ED81}"/>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30%</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AEA9DE57-13AA-46F6-9A20-766ECB77F8D7}"/>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5C4DCE5C-6C9B-41CC-A155-29628D4FDF81}"/>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3397454F-1C46-48D8-9BF2-39B59CDB7E61}"/>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4E3089C1-CE04-4312-BD2B-B2D9DAACA9E8}"/>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87</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250903CB-43DB-4873-AB7C-C1C28128E40B}"/>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54CACB62-5F70-4DE6-B88A-F072D099077F}"/>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9%</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82DCCD2E-B710-4AAE-BEAC-E9ADAA4D1945}"/>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66</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DAB115E-19A1-4D1D-AD0A-E97ED74AF83E}"/>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4F40E8E3-3486-4FE9-8EFC-244AE0E88C0F}"/>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3F885FC5-C1A2-4998-9359-B37CA00BB350}"/>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E5CBCD25-57E1-4907-A813-B9F3AAAAEF2C}"/>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A1AC2624-AE48-41C9-942C-668768AFB71A}"/>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D649DB0B-FCF9-4B1E-A684-93BFA7AEB0E2}"/>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F05AD84C-3580-43E3-AF45-B8A35C57C67D}"/>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E4AA263E-B4D6-4F72-B742-28C94E020813}"/>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32DD434A-2D00-4275-A361-60E485D96753}"/>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12D03495-CC81-425F-9F08-62598DBBEC34}"/>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B3D5D159-B02C-4A99-95B1-633C476B2680}"/>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42343CE4-D15C-43C0-9125-D06F16891DA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4EE09C9D-7069-442F-9186-5AFEB60C065A}"/>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8CBFCF70-305E-4BC1-8AE1-F12BEE04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75AF020D-87A0-4104-BCC5-2C5B45490ABC}"/>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1AC1679F-DC33-4A41-82EB-AC9A1082CD4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D1CCB55A-25EC-4085-B80E-D85077A225B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ABCFFEB3-4AB4-4C1B-BED6-BA5E0AE5D4D2}"/>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D57B4A6E-EC27-4902-85FB-3B39F83CECEB}"/>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3278E2E1-CF96-4A1F-8204-8C4F32798F42}"/>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A8CA740F-96AC-4282-8B0D-5D5D58A45F0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CBA399FA-931C-4576-86AD-6AB9EB1DF75D}"/>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CE0EE31D-4709-4705-B281-154E0EE40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244BD709-8395-42CD-96C1-CBF8C5EBBE0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82E38407-D949-4F9E-9291-D9DB41890D9F}"/>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2256B9CD-4304-40FE-98D9-71D1568D681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82D9BFE9-1E6B-460F-B78C-D7E68F6BAF9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A6E78C00-ECBD-4692-AACD-2E3CCDEC34F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FE2F0CCC-7C01-4EF1-9775-45C44331D15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07C77790-473D-47F8-8CAB-DB89A0250C8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E2EE6B5B-7EE6-4424-A028-2B487BD30E39}"/>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342E15D8-B057-4A87-9680-A3404524302A}"/>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CA8B3CB8-EDC7-4417-AF7B-D6D7A08A8DF4}"/>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8FB26F0A-8930-40A5-AFE3-0B8E9C80A03B}"/>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85</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1CD341E3-F01D-4846-A1C1-577898F1A616}"/>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533EF3E-C9AE-47C0-8C0E-B10063AB26AF}"/>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A2B60FC-76F9-4B3D-82D2-D66F4F4B6DE0}"/>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78</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964DA7E9-61B9-4E22-9801-9E4FD3C437BB}"/>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9F6BD75E-895A-45E2-A044-2B56CE092E19}"/>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111</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23D69BA0-4BF1-445F-A91F-F094DC86B96E}"/>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B5B6BBFF-0737-4B6F-984B-D5AE7AB23B28}"/>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119</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9A3F5F2-BC04-4B4B-B8BA-4FAFC305611D}"/>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BC347FC1-3318-487E-ACEE-54BE70C13372}"/>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22A3FCE0-C6A1-4188-83DC-43C4C82F9C5C}"/>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FEDC3E09-76F2-4FB1-9B6B-3998C62CA3E1}"/>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D534342E-01B7-4458-A275-23840534034B}"/>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3149502-4254-414A-AA5F-67724B5F6800}"/>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FF9473F4-9BDE-4F50-82F0-FECB00938706}"/>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28A84107-33E3-4F4F-B41B-3C92680B326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DEE6ED0B-33FE-4FA0-9FA4-FA0CD28D863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04DEBA04-C478-4D17-A7C3-C6E1D9B72DC7}"/>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DE5CF11E-E600-4873-A1BE-9F81F5DA12D9}"/>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A78A9E83-353C-402F-A16F-97C7EA82BD04}"/>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228686E6-3797-4DD8-8401-0BA9289CC316}"/>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8C9636F6-860D-41D4-8BE0-74FE99DF5FB4}"/>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A516D6DD-97CD-4ECA-8F4A-F28D332137D5}"/>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EFC5DB23-2C1D-49A0-A6E0-858159D1D158}"/>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121</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B5B2B79E-E007-4F08-9642-FDBA451A50B0}"/>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3571FCD4-B979-4CB9-A925-F10E0DDC3150}"/>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70</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4CBB500-AC29-4A20-834A-CDB79CB380B9}"/>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1525F077-C976-4E70-8ED4-D679AAB1561A}"/>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93</a:t>
            </a:fld>
            <a:endParaRPr lang="en-GB" sz="500" b="1">
              <a:solidFill>
                <a:schemeClr val="bg1"/>
              </a:solidFill>
            </a:endParaRPr>
          </a:p>
        </xdr:txBody>
      </xdr:sp>
      <xdr:pic>
        <xdr:nvPicPr>
          <xdr:cNvPr id="164" name="Picture 163">
            <a:extLst>
              <a:ext uri="{FF2B5EF4-FFF2-40B4-BE49-F238E27FC236}">
                <a16:creationId xmlns:a16="http://schemas.microsoft.com/office/drawing/2014/main" id="{24F9E7DE-028C-48B7-83D1-725348A39C2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76E78FF-49C4-44EF-BE7D-38DC8EFBC31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0AFD698E-EFFA-4246-84AD-F8EB04280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37F06FFA-24E7-4F4C-945A-239E9C8FB55E}"/>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B1B0338A-FAAD-475E-B3A8-474EB102D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02C4079F-9E89-48E6-8827-A45A32372043}"/>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769B4CE1-3C23-4508-8985-E984B523AE1B}"/>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23A387E8-792B-477F-B7ED-B290F31E6B8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77367F50-7DDA-4258-8C7B-3F5CEC0AF092}"/>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1A4CFDE7-B97F-4B6D-A850-7DE9BE320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EE62F737-916F-4898-8D51-B9351991A6A1}"/>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DECECD8E-7832-4510-97E9-7D6259FBA975}"/>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D667D193-42AD-4493-B3CF-4B43618FCFD6}"/>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A09B2BC1-B9B8-4971-99B6-566F40484FA1}"/>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20800A3F-E2D4-4ED4-9A6B-4574ACFF2E53}"/>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CEF39D64-BD36-41F0-9215-FF6407321DB1}"/>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1BDFA96-2084-4B4E-BAA5-5B83F54F5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6D4F91EF-220E-4AE3-AAEC-5B9420385F1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04A77504-E2F1-4DDB-90B0-7F31D598A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7164BBFB-6B76-467C-ACCB-37C5A310CB85}"/>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16%</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F7FC0A32-6AE4-46EC-832D-F6D319190E0C}"/>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FD63B8D3-82E8-43BF-9D4F-8DD911EA4E0D}"/>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6A4CDD19-9E4D-4435-B6C2-9E4796FF1B40}"/>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B8EA7DE9-3378-43A9-B770-B2E01E9BE2FE}"/>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DE25ED8-435E-4A97-B749-3E03D6C0EAFE}"/>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F3B7B54B-DDBA-4040-A7C5-9A7F5B8B7ECB}"/>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6354BD8F-FEFD-4B5A-A77D-1281DDABD033}"/>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BEB0BBA8-B233-4837-B99D-A151FFC06154}"/>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F5A5ED45-B935-4A5B-8353-5DD682AE40DE}"/>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D80715DB-764A-4B4D-B782-73EB98526DDB}"/>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88</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22B6F196-FD5F-49F7-A0F8-ABE1B806A62F}"/>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27E4E497-A9F4-4E75-A237-BEB22F676FDA}"/>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231A0B07-9487-4143-AACE-05D57BF5C4C8}"/>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DFA484B3-FF58-4C13-8B39-16FDC85086D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67FED4F1-D6F1-4168-A1B3-282F8E9EDE3D}"/>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5D0BDF85-E7D6-4E82-8CC0-3CF2167E1D1A}"/>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588EC125-93A2-4ED6-BF82-1ADF5AACA4DA}"/>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49623935-CAD6-4030-9C6F-77139E2640F5}"/>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57C2A1EB-9139-4545-8C73-F0DFB15A036E}"/>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5B4CF582-444E-4B8E-8C23-F2EC81E283E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9B9AB7C6-8FF5-4A23-A8F8-C3AA3A3507D4}"/>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199A8FC4-E214-4919-A60A-D34C5CCA765C}"/>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0B8F8CBB-4FC1-4E78-81AA-28EF9312F77E}"/>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19F94393-57C9-4423-AB66-A71F11E66FBA}"/>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E5617B69-C6BE-4161-9045-6BCB587ABDC8}"/>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6A1134E1-1DDF-4C86-813F-7438775DC3E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6BEE04FC-C73F-4788-A3F6-1B797D32DBB5}"/>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97265FD0-40A0-4AF5-AC1B-6FAF469F5181}"/>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EEC4306-EF4D-4889-A3B1-B834834BA5BD}"/>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76E8A77-6C54-4AC4-ABC8-91F1EE5342C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7831299-9C30-4163-89DC-8112DF2BA04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422067F-1B62-47C8-95C5-0F89CEDFD94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D6C1EB2-4121-41C6-8C5D-031B79CF4CB5}"/>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F33C513-3305-4CEF-A694-5C51DC1F844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CC12B29-5716-40C0-BDDC-307EB2AFD8F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C08063D-85E6-4824-A192-6D9DE7AE79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276E6FF-6B88-4C84-A550-CE770C3A3CF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7F1E2451-1992-44C2-A79A-148091ED9147}"/>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017E7B9F-F66C-4DD9-B628-8EE143B9281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8EDC1DD-FCDC-4390-B9B6-9F24DE123AB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FEBC1BB0-E65E-48D2-9344-91CCAEAAD82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0A34AB2D-D54B-446D-8D7B-7304656A1DF3}"/>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Parkgate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AC6EF7F2-6155-40F0-9BCE-81CE96BE0B76}"/>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67DB15EA-44E5-4F23-BB75-7911E63CDE9D}"/>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E95E4BDD-512A-4712-88C7-8FBBAB32C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32D96684-96F4-4C2B-B87E-2D67DAA3C9A8}"/>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062CD0D4-E863-4D52-8206-BA12CEC72471}"/>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A83B0AED-ACBB-4397-A199-9F73F730CCE7}"/>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270E25B-E8E6-4B37-B03C-AE758DF70346}"/>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3EC4D161-B2C0-4A10-B6B6-24E27BEA12A7}"/>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24666F4F-F150-4E36-AA40-F7A886ADADFE}"/>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45586457-B13B-442F-A93A-6F4F1ECF7FC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9571578E-207F-42B1-9D58-A31A72EBE7CD}"/>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D5AC6E5-6D16-4398-9EBE-17A5E57DB24E}"/>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30DC7218-D4A4-4979-AE20-D5B1913F045D}"/>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798A24A-FB79-46E0-9EEC-D89A0E1952A6}"/>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1FB8B64-E87E-4F42-847D-2B595C12CD86}"/>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6803D1C-AE9D-4C16-9D81-4709A878B194}"/>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BCB3566-8A5A-4677-8921-5C2879ED082F}"/>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E1D1AA3-E740-40A1-AA02-0B48F25A64F2}"/>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66E5A3A-24A4-406C-A305-223011202BB0}"/>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BB79172-B850-4074-A606-FA232ADE2F9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B098C6FD-D23F-4AAC-9C69-1324EE88A82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00D320DD-EEB4-4923-BFEA-BF20554A66CB}"/>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BC3B2148-1228-4C39-A393-394F75739B0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33B44BD-3DF6-44F9-8200-20F1C1F4974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154BA46C-CF6D-4B34-A896-4AE972453641}"/>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E48C7450-15DF-441E-A768-16851C36BC52}"/>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Parkgate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B4AB2998-B61D-412A-9CEC-0DF39D7E9157}"/>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059FDFDC-BA59-4436-98E6-573E172DE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B88951E0-84B4-4EEB-9A27-C7A96C76F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FB4191B-BD9F-4572-9DA8-5C30693A483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C80410B-A46D-4577-AB22-0A1955850398}"/>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59E5A67-2B66-41D5-B173-3B469407B08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524D424-E2D2-41F9-998A-43C1636E78B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9656FEF-88CB-4E4E-A39E-FD2BBCF1B8F4}"/>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AE9999F-1C03-4745-B77E-E7A4AE0ECFD2}"/>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1335066-5E26-4887-8CBE-1734E8B3EF1F}"/>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2488A08-0A66-4224-B9BD-C3ECAA3812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B8914C32-B4F6-4114-B04D-98C299BCECAF}"/>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00F7D373-2F24-42EC-A203-00DBC928DF56}"/>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DF9BF699-57DB-4923-86BB-B1BC470E14B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D0815DF-18AE-4A6E-94BE-D96903872F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5FCF8FAC-7471-4BE8-A5A5-56D1B29E21B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D27F3678-17E9-4277-BEBA-5510203F53E5}"/>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Parkgate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7CF0678A-CEA4-42EC-87EA-58890E89684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564790EA-EA03-4127-B746-1CBF208CD973}"/>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9645859A-DE72-4A6B-9033-D323A50A90E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F8A21039-D0C9-412E-BBB6-5BF512C0CC5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033C8097-472F-4588-ADD8-4F8578D48293}"/>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CAAB411-F488-448B-B613-70316570E699}"/>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D4B01FFC-6381-4D67-8663-C1A4F054275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AADC3C69-29DE-4835-AA01-BB0F4AED9578}"/>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02434D0E-97C0-40BF-99A8-4140BDF08EF1}"/>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401AD4B6-AC06-406A-99BD-A603E504E92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1CCB3DD5-C7C9-49EB-BBF5-430B84FD77AC}"/>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3AA39092-35D1-4D39-8D23-9FE4F6673430}"/>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1DF11D9-46D5-4638-9FD3-A62D12A5302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4A52D853-5FE8-41E4-815F-EC13D47E9152}"/>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DCEBD1D5-93EA-46BE-92DC-4DE5F2E314A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C34D385D-2C2D-4B1D-9D13-CC869532050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4B4093FD-7E18-488B-A7EF-F482A6C26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A0577538-2FA1-4486-920B-A6C88F3F3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EDFC171B-590C-4E1A-B18A-D5245ED501EC}"/>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CE1C96D-D2D4-4F1F-BB10-6C2292040815}"/>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86E2C33-F1B8-46EB-B57B-4C1E2C9D9E8E}"/>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6466654-B96C-49E0-A516-ACD9D060FED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CBB6CF5-6E9A-4A04-913D-4F635D571B8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58AC455-49AE-469F-AB9A-D444414E083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15DB6B5-1CC8-43F9-9B50-B2B300103CCA}"/>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3C51CCB-F9EA-4D6C-8665-E2AD062BDDD3}"/>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55B57D8-0F22-4727-9921-B68DD727392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C03B91FD-069B-4B58-9DFC-45DDDAB5FFF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C02ED2DE-AD42-4777-A9D4-E398F65F2315}"/>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D8B1CDC1-C959-498E-90FE-6D46BFE4F9E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C1D68D1-FE4F-4E60-A825-E644CAE5B5C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C73EFCA-43A2-42BA-BB54-DA0C6B8B4D3B}"/>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7A65FC5E-B0A5-4C01-B974-6DAC144D4009}"/>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Parkgate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44523C3A-E1DD-452F-B029-7C272C0A0D0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B44D84C3-0E10-4633-8A2A-725886E7E243}"/>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CA0359E5-E45E-4ABE-91A0-90EEA0A8626F}"/>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1D54842E-A8FB-42C1-89F6-5986CFE97C9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98D25ACB-BF5B-4FC6-9ABA-49BED16030B8}"/>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182E32B8-3C83-4570-AD32-90E001B422EA}"/>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45947B97-29C9-415E-9A7A-26E73EB83D6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34209FDE-0ABC-4985-AA40-9FBC1FC3B6CF}"/>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C55F83DA-FF0C-4DA6-9DB0-E5DA061F8793}"/>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B76E9B8-0CAF-4DBA-99B0-7ADB998251D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99D4D97C-A894-46DC-9E5F-A58379CFF3B2}"/>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ED95CB7E-1E38-40B7-BB09-DF2B1B9E954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A1F78AD6-E384-46F2-B097-FB6B6FDBF35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21041C25-C052-4D5A-A8A8-0573562B8CE2}"/>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A7DC1C9D-C840-49A7-B075-B3A6B48DD48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C951742D-1A73-4A52-AB35-63004438346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5FB7C0E1-03E4-454E-A7DF-6E08EFFA0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3974CCC6-E5EF-488F-9AAB-85E1D8833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5B3EAABC-8EA4-4DEE-A8E2-4A259BD1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AAD8ECDB-CFE4-490F-9662-D36E55BE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62AA55C9-82D5-4C3D-B510-01B5E751D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804AE54C-EEC3-415C-81E3-FBB1BAE800C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2C6A063F-8190-4272-B23C-6EDE76189A33}"/>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7A617A2A-C025-4001-B17D-0D7F60BA032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0ECB92A1-0138-452D-8F1E-497E84900842}"/>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EE51143D-DB29-4679-B9AB-C857FD9BA70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FBDD555E-726B-485B-BF38-69FEFCC51FC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BB3DDC97-E55C-4D2C-BB9D-2DBF85007216}"/>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5A88FA9F-4BA7-4667-8B68-B28896D21D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04B8F26-D21E-49DD-ADD3-EED1AAEDC1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C8566FC5-18E5-4C79-B7E0-34D695649C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E9C856C4-7D40-4743-8C6F-A2418F949B1B}"/>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3B9163FB-3740-449A-BC61-3DCBA4D5094D}"/>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CDFD0B0-8C75-4B3E-80A8-BFFF94321C7B}"/>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47CFB9A-3091-4642-A606-57D43DA6DE53}"/>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E22C204-6FCB-4C9E-B37C-0A34C748659B}"/>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93473DF-0EDD-4579-B7D1-A05B8226B0DC}"/>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7AD2B21-8445-4452-82CC-963599691720}"/>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C2025D2-E5A6-4116-A12F-306BB21EB59F}"/>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33EFF1D-6621-415F-9121-64AC2FDDE7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B58BB3BA-4A58-4098-B727-1FDF93DE2402}"/>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249FCB88-9791-409F-8F49-A9004A4BDD49}"/>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E8BB8132-E8AD-4BCD-8453-B8EFF68E4EB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BF50F64-6A6C-4C58-AE4B-2769C76602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F2EEEDAC-56B4-4A64-9091-33617D7987DA}"/>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F9D8AD39-AE08-47D0-8399-E723E3DCEFC2}"/>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Parkgate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B07B652A-B733-4100-A3A0-31982A8F42AC}"/>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2B20442B-46C2-4948-83F5-32B54292EBB9}"/>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A4C3105A-DFA9-4AD3-BC8D-B75B79A235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7F3A900D-E194-40ED-9B43-F16BF73FFA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55692172-8B52-4A2E-B1AA-D119518D06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C90A26AF-3F9A-4CDB-A8E8-169905595D0C}"/>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20D26519-F528-418B-A7B3-4D9CF0D1FFF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2ACCB9B2-70F9-4182-955A-47542583F95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B22574B2-098F-4B18-AEFD-55F367EC6C8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0F9E7B7E-CC11-4F33-9461-B0DEA02D3C4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50E98CA5-B12B-41DC-A4E5-E59BC0A93AB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26621EB8-5F24-4A45-9C23-2237B8BF9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EFE5FF0C-CCA8-4FBB-A33D-D4F3CF6785A5}"/>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22D4A7770D87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0.30215827338129503</v>
          </cell>
          <cell r="C89">
            <v>8.7856115107913635E-2</v>
          </cell>
          <cell r="D89">
            <v>0.31416546762589925</v>
          </cell>
          <cell r="E89">
            <v>0.40820863309352512</v>
          </cell>
        </row>
        <row r="90">
          <cell r="A90">
            <v>0.69784172661870492</v>
          </cell>
          <cell r="C90">
            <v>0.91214388489208642</v>
          </cell>
          <cell r="D90">
            <v>0.68583453237410075</v>
          </cell>
          <cell r="E90">
            <v>0.59179136690647494</v>
          </cell>
        </row>
        <row r="96">
          <cell r="C96" t="str">
            <v>0-4</v>
          </cell>
          <cell r="E96">
            <v>4.4791366906474832E-2</v>
          </cell>
        </row>
        <row r="97">
          <cell r="C97" t="str">
            <v>5-17</v>
          </cell>
          <cell r="E97">
            <v>0.14763309352517986</v>
          </cell>
        </row>
        <row r="98">
          <cell r="C98" t="str">
            <v>18-24</v>
          </cell>
          <cell r="E98">
            <v>5.7719424460431663E-2</v>
          </cell>
        </row>
        <row r="99">
          <cell r="C99" t="str">
            <v>25-34</v>
          </cell>
          <cell r="E99">
            <v>9.1848920863309355E-2</v>
          </cell>
        </row>
        <row r="100">
          <cell r="C100" t="str">
            <v>35-49</v>
          </cell>
          <cell r="E100">
            <v>0.17680575539568344</v>
          </cell>
        </row>
        <row r="101">
          <cell r="C101" t="str">
            <v>50-64</v>
          </cell>
          <cell r="E101">
            <v>0.23346762589928061</v>
          </cell>
        </row>
        <row r="102">
          <cell r="C102" t="str">
            <v>65-74</v>
          </cell>
          <cell r="E102">
            <v>0.13579136690647481</v>
          </cell>
        </row>
        <row r="103">
          <cell r="C103" t="str">
            <v>75 plus</v>
          </cell>
          <cell r="E103">
            <v>0.11212949640287768</v>
          </cell>
        </row>
        <row r="115">
          <cell r="C115" t="str">
            <v>Couple - no children</v>
          </cell>
          <cell r="D115">
            <v>0.36533812949640293</v>
          </cell>
        </row>
        <row r="116">
          <cell r="C116" t="str">
            <v>Couple with children</v>
          </cell>
          <cell r="D116">
            <v>0.18555395683453238</v>
          </cell>
        </row>
        <row r="117">
          <cell r="C117" t="str">
            <v>Lone parent</v>
          </cell>
          <cell r="D117">
            <v>2.1446043165467627E-2</v>
          </cell>
        </row>
        <row r="118">
          <cell r="C118" t="str">
            <v>Single person - no children</v>
          </cell>
          <cell r="D118">
            <v>0.13215827338129493</v>
          </cell>
        </row>
        <row r="119">
          <cell r="C119" t="str">
            <v>Other: two or more adults</v>
          </cell>
          <cell r="D119">
            <v>0.29551798561151083</v>
          </cell>
        </row>
        <row r="128">
          <cell r="D128">
            <v>0.75763309352517971</v>
          </cell>
          <cell r="L128" t="str">
            <v>0 
Index: 104</v>
          </cell>
        </row>
        <row r="129">
          <cell r="D129">
            <v>0.11188489208633094</v>
          </cell>
          <cell r="L129" t="str">
            <v>1 
Index: 88</v>
          </cell>
        </row>
        <row r="130">
          <cell r="D130">
            <v>9.9316546762589927E-2</v>
          </cell>
          <cell r="L130" t="str">
            <v>2 
Index: 92</v>
          </cell>
        </row>
        <row r="131">
          <cell r="D131">
            <v>3.1294964028776982E-2</v>
          </cell>
          <cell r="L131" t="str">
            <v>3+ 
Index: 77</v>
          </cell>
        </row>
        <row r="137">
          <cell r="D137">
            <v>0.15888489208633094</v>
          </cell>
        </row>
        <row r="138">
          <cell r="D138">
            <v>0.42984892086330934</v>
          </cell>
        </row>
        <row r="139">
          <cell r="D139">
            <v>0.3395035971223021</v>
          </cell>
        </row>
        <row r="140">
          <cell r="D140">
            <v>7.2057553956834539E-2</v>
          </cell>
        </row>
        <row r="146">
          <cell r="D146">
            <v>0.12666187050359715</v>
          </cell>
          <cell r="L146" t="str">
            <v>&lt;20k 
Index: 79</v>
          </cell>
        </row>
        <row r="147">
          <cell r="D147">
            <v>0.2862446043165468</v>
          </cell>
          <cell r="L147" t="str">
            <v>20k - 40k 
Index: 92</v>
          </cell>
        </row>
        <row r="148">
          <cell r="D148">
            <v>0.21906474820143887</v>
          </cell>
          <cell r="L148" t="str">
            <v>40k - 60k 
Index: 103</v>
          </cell>
        </row>
        <row r="149">
          <cell r="D149">
            <v>0.15024460431654676</v>
          </cell>
          <cell r="L149" t="str">
            <v>60k - 80k 
Index: 106</v>
          </cell>
        </row>
        <row r="150">
          <cell r="D150">
            <v>9.1467625899280564E-2</v>
          </cell>
          <cell r="L150" t="str">
            <v>80k - 100k 
Index: 121</v>
          </cell>
        </row>
        <row r="151">
          <cell r="D151">
            <v>0.1260359712230216</v>
          </cell>
          <cell r="L151" t="str">
            <v>100k+ 
Index: 130</v>
          </cell>
        </row>
      </sheetData>
      <sheetData sheetId="4"/>
      <sheetData sheetId="5"/>
      <sheetData sheetId="6">
        <row r="48">
          <cell r="F48" t="str">
            <v>Capped Index</v>
          </cell>
        </row>
        <row r="49">
          <cell r="E49">
            <v>0</v>
          </cell>
          <cell r="F49">
            <v>0</v>
          </cell>
          <cell r="G49">
            <v>1.1000000000000001</v>
          </cell>
        </row>
        <row r="50">
          <cell r="E50">
            <v>7.1942446043165471E-3</v>
          </cell>
          <cell r="F50">
            <v>22.506628318035226</v>
          </cell>
          <cell r="G50">
            <v>1.2</v>
          </cell>
        </row>
        <row r="51">
          <cell r="E51">
            <v>0</v>
          </cell>
          <cell r="F51">
            <v>0</v>
          </cell>
          <cell r="G51">
            <v>1.3</v>
          </cell>
        </row>
        <row r="52">
          <cell r="E52">
            <v>4.3165467625899283E-2</v>
          </cell>
          <cell r="F52">
            <v>105.82708498929219</v>
          </cell>
          <cell r="G52">
            <v>1.4</v>
          </cell>
        </row>
        <row r="53">
          <cell r="E53">
            <v>7.1942446043165471E-3</v>
          </cell>
          <cell r="F53">
            <v>20.716962551631703</v>
          </cell>
          <cell r="G53">
            <v>1.5</v>
          </cell>
        </row>
        <row r="54">
          <cell r="E54">
            <v>0</v>
          </cell>
          <cell r="F54">
            <v>0</v>
          </cell>
          <cell r="G54">
            <v>2.6</v>
          </cell>
        </row>
        <row r="55">
          <cell r="E55">
            <v>0</v>
          </cell>
          <cell r="F55">
            <v>0</v>
          </cell>
          <cell r="G55">
            <v>2.7</v>
          </cell>
        </row>
        <row r="56">
          <cell r="E56">
            <v>0</v>
          </cell>
          <cell r="F56">
            <v>0</v>
          </cell>
          <cell r="G56">
            <v>2.8</v>
          </cell>
        </row>
        <row r="57">
          <cell r="E57">
            <v>7.1942446043165471E-3</v>
          </cell>
          <cell r="F57">
            <v>15.34148331698845</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7.1942446043165471E-3</v>
          </cell>
          <cell r="F62">
            <v>19.125052495203381</v>
          </cell>
          <cell r="G62">
            <v>3.14</v>
          </cell>
        </row>
        <row r="63">
          <cell r="E63">
            <v>7.1942446043165471E-3</v>
          </cell>
          <cell r="F63">
            <v>16.579599983438531</v>
          </cell>
          <cell r="G63">
            <v>3.15</v>
          </cell>
        </row>
        <row r="64">
          <cell r="E64">
            <v>0.1</v>
          </cell>
          <cell r="F64">
            <v>200</v>
          </cell>
          <cell r="G64">
            <v>3.16</v>
          </cell>
        </row>
        <row r="65">
          <cell r="E65">
            <v>6.4748201438848921E-2</v>
          </cell>
          <cell r="F65">
            <v>85.272155012541589</v>
          </cell>
          <cell r="G65">
            <v>3.17</v>
          </cell>
        </row>
        <row r="66">
          <cell r="E66">
            <v>0</v>
          </cell>
          <cell r="F66">
            <v>0</v>
          </cell>
          <cell r="G66">
            <v>3.18</v>
          </cell>
        </row>
        <row r="67">
          <cell r="E67">
            <v>0.1</v>
          </cell>
          <cell r="F67">
            <v>200</v>
          </cell>
          <cell r="G67">
            <v>4.1900000000000004</v>
          </cell>
        </row>
        <row r="68">
          <cell r="E68">
            <v>0.1</v>
          </cell>
          <cell r="F68">
            <v>149.87670205089316</v>
          </cell>
          <cell r="G68">
            <v>4.2</v>
          </cell>
        </row>
        <row r="69">
          <cell r="E69">
            <v>4.3165467625899283E-2</v>
          </cell>
          <cell r="F69">
            <v>200</v>
          </cell>
          <cell r="G69">
            <v>4.21</v>
          </cell>
        </row>
        <row r="70">
          <cell r="E70">
            <v>0</v>
          </cell>
          <cell r="F70">
            <v>0</v>
          </cell>
          <cell r="G70">
            <v>4.22</v>
          </cell>
        </row>
        <row r="71">
          <cell r="E71">
            <v>7.1942446043165464E-2</v>
          </cell>
          <cell r="F71">
            <v>164.19930093660921</v>
          </cell>
          <cell r="G71">
            <v>4.2300000000000004</v>
          </cell>
        </row>
        <row r="72">
          <cell r="E72">
            <v>0.1</v>
          </cell>
          <cell r="F72">
            <v>115.49184982209741</v>
          </cell>
          <cell r="G72">
            <v>4.24</v>
          </cell>
        </row>
        <row r="73">
          <cell r="E73">
            <v>2.1582733812949641E-2</v>
          </cell>
          <cell r="F73">
            <v>32.34680313396089</v>
          </cell>
          <cell r="G73">
            <v>4.25</v>
          </cell>
        </row>
      </sheetData>
      <sheetData sheetId="7">
        <row r="19">
          <cell r="A19">
            <v>92.309551409504607</v>
          </cell>
        </row>
        <row r="20">
          <cell r="A20">
            <v>91.083155633495281</v>
          </cell>
        </row>
        <row r="21">
          <cell r="A21">
            <v>101.77090165786696</v>
          </cell>
        </row>
        <row r="22">
          <cell r="A22">
            <v>86.808616646183594</v>
          </cell>
        </row>
        <row r="23">
          <cell r="A23">
            <v>93.22378269966282</v>
          </cell>
        </row>
        <row r="24">
          <cell r="A24">
            <v>92.908930399618356</v>
          </cell>
        </row>
        <row r="25">
          <cell r="A25">
            <v>84.998785827469916</v>
          </cell>
        </row>
        <row r="26">
          <cell r="A26">
            <v>101.9213601176387</v>
          </cell>
        </row>
        <row r="27">
          <cell r="A27">
            <v>83.749820683267615</v>
          </cell>
        </row>
        <row r="28">
          <cell r="A28">
            <v>91.290453441232302</v>
          </cell>
        </row>
        <row r="29">
          <cell r="A29">
            <v>89.723543576181825</v>
          </cell>
        </row>
        <row r="30">
          <cell r="A30">
            <v>102.12724425826092</v>
          </cell>
        </row>
        <row r="31">
          <cell r="A31">
            <v>98.721818077108168</v>
          </cell>
        </row>
        <row r="32">
          <cell r="A32">
            <v>76.050257298088368</v>
          </cell>
        </row>
        <row r="33">
          <cell r="A33">
            <v>100.65042719946086</v>
          </cell>
        </row>
        <row r="34">
          <cell r="A34">
            <v>92.063675288801079</v>
          </cell>
        </row>
        <row r="35">
          <cell r="A35">
            <v>102.9035218401078</v>
          </cell>
        </row>
        <row r="36">
          <cell r="A36">
            <v>106.50976352646295</v>
          </cell>
        </row>
        <row r="37">
          <cell r="A37">
            <v>97.84787970403373</v>
          </cell>
        </row>
        <row r="38">
          <cell r="A38">
            <v>110.36274849146366</v>
          </cell>
        </row>
        <row r="39">
          <cell r="A39">
            <v>114.71162274126159</v>
          </cell>
        </row>
        <row r="40">
          <cell r="A40">
            <v>0</v>
          </cell>
        </row>
        <row r="41">
          <cell r="A41">
            <v>114.40328838537836</v>
          </cell>
        </row>
        <row r="42">
          <cell r="A42">
            <v>108.6474607350882</v>
          </cell>
        </row>
        <row r="43">
          <cell r="A43">
            <v>99.974704878732226</v>
          </cell>
        </row>
        <row r="44">
          <cell r="A44">
            <v>89.224163517821282</v>
          </cell>
        </row>
        <row r="45">
          <cell r="A45">
            <v>96.483871112999026</v>
          </cell>
        </row>
        <row r="46">
          <cell r="A46">
            <v>100</v>
          </cell>
        </row>
        <row r="47">
          <cell r="A47">
            <v>88.906578668972415</v>
          </cell>
        </row>
        <row r="48">
          <cell r="A48">
            <v>89.948614910023238</v>
          </cell>
        </row>
        <row r="49">
          <cell r="A49">
            <v>71.178627837486559</v>
          </cell>
        </row>
        <row r="50">
          <cell r="A50">
            <v>80.193778911422569</v>
          </cell>
        </row>
        <row r="51">
          <cell r="A51">
            <v>97.897016590310471</v>
          </cell>
        </row>
        <row r="52">
          <cell r="A52">
            <v>82.897307821027184</v>
          </cell>
        </row>
        <row r="53">
          <cell r="A53">
            <v>94.638085222689156</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34.374601467463101</v>
          </cell>
        </row>
        <row r="14">
          <cell r="K14">
            <v>4.2164431370014519</v>
          </cell>
        </row>
        <row r="15">
          <cell r="K15">
            <v>94.152446637731131</v>
          </cell>
        </row>
        <row r="16">
          <cell r="K16">
            <v>169.45146268718821</v>
          </cell>
        </row>
        <row r="17">
          <cell r="K17">
            <v>0</v>
          </cell>
        </row>
        <row r="24">
          <cell r="A24" t="str">
            <v>Health Challenges</v>
          </cell>
          <cell r="B24">
            <v>5.7553956834532377E-2</v>
          </cell>
          <cell r="C24">
            <v>0.16743163375729445</v>
          </cell>
        </row>
        <row r="25">
          <cell r="A25" t="str">
            <v>At Risk</v>
          </cell>
          <cell r="B25">
            <v>7.1942446043165471E-3</v>
          </cell>
          <cell r="C25">
            <v>0.17062354146753123</v>
          </cell>
        </row>
        <row r="26">
          <cell r="A26" t="str">
            <v>Caution</v>
          </cell>
          <cell r="B26">
            <v>0.20863309352517986</v>
          </cell>
          <cell r="C26">
            <v>0.22159072968962143</v>
          </cell>
        </row>
        <row r="27">
          <cell r="A27" t="str">
            <v>Healthy</v>
          </cell>
          <cell r="B27">
            <v>0.72661870503597126</v>
          </cell>
          <cell r="C27">
            <v>0.42880639300076639</v>
          </cell>
        </row>
      </sheetData>
      <sheetData sheetId="9">
        <row r="14">
          <cell r="K14">
            <v>0</v>
          </cell>
        </row>
        <row r="15">
          <cell r="K15">
            <v>22.506628318035226</v>
          </cell>
        </row>
        <row r="16">
          <cell r="K16">
            <v>0</v>
          </cell>
        </row>
        <row r="17">
          <cell r="K17">
            <v>105.82708498929219</v>
          </cell>
        </row>
        <row r="18">
          <cell r="K18">
            <v>20.716962551631703</v>
          </cell>
        </row>
        <row r="21">
          <cell r="K21">
            <v>0</v>
          </cell>
        </row>
        <row r="22">
          <cell r="K22">
            <v>0</v>
          </cell>
        </row>
        <row r="23">
          <cell r="K23">
            <v>0</v>
          </cell>
        </row>
        <row r="24">
          <cell r="K24">
            <v>15.34148331698845</v>
          </cell>
        </row>
        <row r="25">
          <cell r="K25">
            <v>0</v>
          </cell>
        </row>
        <row r="26">
          <cell r="K26">
            <v>0</v>
          </cell>
        </row>
        <row r="27">
          <cell r="K27">
            <v>0</v>
          </cell>
        </row>
        <row r="28">
          <cell r="K28">
            <v>0</v>
          </cell>
        </row>
        <row r="31">
          <cell r="K31">
            <v>19.125052495203381</v>
          </cell>
        </row>
        <row r="32">
          <cell r="K32">
            <v>16.579599983438531</v>
          </cell>
        </row>
        <row r="33">
          <cell r="K33">
            <v>201.24943717239262</v>
          </cell>
        </row>
        <row r="34">
          <cell r="K34">
            <v>85.272155012541589</v>
          </cell>
        </row>
        <row r="35">
          <cell r="K35">
            <v>0</v>
          </cell>
        </row>
        <row r="38">
          <cell r="K38">
            <v>271.90944438071227</v>
          </cell>
        </row>
        <row r="39">
          <cell r="K39">
            <v>149.87670205089316</v>
          </cell>
        </row>
        <row r="40">
          <cell r="K40">
            <v>286.27505762380389</v>
          </cell>
        </row>
        <row r="41">
          <cell r="K41">
            <v>0</v>
          </cell>
        </row>
        <row r="42">
          <cell r="K42">
            <v>164.19930093660921</v>
          </cell>
        </row>
        <row r="43">
          <cell r="K43">
            <v>115.49184982209741</v>
          </cell>
        </row>
        <row r="44">
          <cell r="K44">
            <v>32.34680313396089</v>
          </cell>
        </row>
        <row r="47">
          <cell r="K47">
            <v>0</v>
          </cell>
        </row>
        <row r="48">
          <cell r="K48">
            <v>0</v>
          </cell>
        </row>
        <row r="49">
          <cell r="K49">
            <v>0</v>
          </cell>
        </row>
      </sheetData>
      <sheetData sheetId="10">
        <row r="13">
          <cell r="V13">
            <v>286.27505762380389</v>
          </cell>
        </row>
        <row r="14">
          <cell r="V14">
            <v>271.90944438071227</v>
          </cell>
        </row>
        <row r="15">
          <cell r="V15">
            <v>201.24943717239262</v>
          </cell>
        </row>
        <row r="16">
          <cell r="V16">
            <v>164.19930093660921</v>
          </cell>
        </row>
        <row r="17">
          <cell r="V17">
            <v>149.87670205089316</v>
          </cell>
        </row>
        <row r="18">
          <cell r="V18">
            <v>115.49184982209741</v>
          </cell>
        </row>
        <row r="19">
          <cell r="V19">
            <v>105.82708498929219</v>
          </cell>
        </row>
        <row r="20">
          <cell r="V20">
            <v>85.272155012541589</v>
          </cell>
        </row>
        <row r="21">
          <cell r="V21">
            <v>32.34680313396089</v>
          </cell>
        </row>
        <row r="22">
          <cell r="V22">
            <v>22.506628318035226</v>
          </cell>
        </row>
        <row r="23">
          <cell r="V23">
            <v>20.716962551631703</v>
          </cell>
        </row>
        <row r="24">
          <cell r="V24">
            <v>19.125052495203381</v>
          </cell>
        </row>
        <row r="25">
          <cell r="V25">
            <v>16.579599983438531</v>
          </cell>
        </row>
        <row r="26">
          <cell r="V26">
            <v>15.34148331698845</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B923B-7EBC-445E-BCD9-3D1E65A7A1C6}">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0ADBD-1D19-48E6-B136-31B58C7050AF}">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CF149-C038-46BB-9E23-6244859227F5}">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2%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17% Does not enjoy general happiness. This is 8%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9% are likely to be current cigarette smokers.  This is 34%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39%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33% never do moderate intensity sports, which are 32% below and 13%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18% below the base average, with white bread being eaten by about 25%, which is 17%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28.6%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E95F2-33A7-4A44-919E-FE52E361D2DB}">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2%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17% Does not enjoy general happiness. This is 8%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9% are likely to be current cigarette smokers.  This is 34% below the base average.</v>
      </c>
    </row>
    <row r="10" spans="1:2">
      <c r="A10" s="1" t="s">
        <v>51</v>
      </c>
      <c r="B10" s="48" t="str">
        <f>"• Circa "&amp;TEXT(D81,"0%")&amp;" smoke 20+ cigarettes per day, which is "&amp;TEXT(ABS(I81/100),"0%")&amp;" "&amp;J81&amp;" the base."</f>
        <v>• Circa 2% smoke 20+ cigarettes per day, which is 39%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33% never do moderate intensity sports, which are 32% below and 13%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18% below the base average, with white bread being eaten by about 25%, which is 17%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28.6%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1.8884892086330936E-2</v>
      </c>
      <c r="E27" s="63">
        <f>RANK('Data - Overview'!$D27,'Data - Overview'!$D$27:$D$31)</f>
        <v>3</v>
      </c>
      <c r="F27" s="62">
        <f>INDEX('Data - Knowledge'!$G:$G,MATCH('Data - Overview'!$A27,'Data - Knowledge'!$A:$A,0))</f>
        <v>1.8556278640252298E-2</v>
      </c>
      <c r="G27" s="64">
        <f>INDEX('Data - Knowledge'!$J:$J,MATCH('Data - Overview'!$A27,'Data - Knowledge'!$A:$A,0))</f>
        <v>101.77090165786696</v>
      </c>
      <c r="H27" s="64">
        <f>RANK('Data - Overview'!$G27,'Data - Overview'!$G$27:$G$31)</f>
        <v>1</v>
      </c>
      <c r="I27" s="65">
        <f>G27-100</f>
        <v>1.7709016578669576</v>
      </c>
      <c r="J27" s="65" t="str">
        <f>IF(I27&gt;0,"above","below")</f>
        <v>above</v>
      </c>
      <c r="K27" s="66" t="str">
        <f>"" &amp;TEXT('Data - Overview'!$C27,"0")&amp;" "</f>
        <v xml:space="preserve">Coronary heart disease </v>
      </c>
      <c r="L27" s="67" t="str">
        <f>"Index: "&amp;TEXT('Data - Overview'!$G27,"0")&amp;""</f>
        <v>Index: 102</v>
      </c>
      <c r="M27" s="61" t="str">
        <f>'Data - Overview'!$K27&amp;CHAR(10)&amp;'Data - Overview'!$L27</f>
        <v>Coronary heart disease 
Index: 102</v>
      </c>
      <c r="N27" s="61">
        <v>1</v>
      </c>
    </row>
    <row r="28" spans="1:14">
      <c r="A28" s="1" t="s">
        <v>71</v>
      </c>
      <c r="B28" s="1" t="str">
        <f>INDEX('Data - Knowledge'!$D:$D,MATCH('Data - Overview'!$A28,'Data - Knowledge'!$A:$A,0))</f>
        <v>Asthma</v>
      </c>
      <c r="C28" s="1" t="s">
        <v>72</v>
      </c>
      <c r="D28" s="68">
        <f>INDEX('Data - Knowledge'!$E:$E,MATCH('Data - Overview'!$A28,'Data - Knowledge'!$A:$A,0))</f>
        <v>0.11984172661870501</v>
      </c>
      <c r="E28" s="69">
        <f>RANK('Data - Overview'!$D28,'Data - Overview'!$D$27:$D$31)</f>
        <v>2</v>
      </c>
      <c r="F28" s="68">
        <f>INDEX('Data - Knowledge'!$G:$G,MATCH('Data - Overview'!$A28,'Data - Knowledge'!$A:$A,0))</f>
        <v>0.12982592244118041</v>
      </c>
      <c r="G28" s="70">
        <f>INDEX('Data - Knowledge'!$J:$J,MATCH('Data - Overview'!$A28,'Data - Knowledge'!$A:$A,0))</f>
        <v>92.309551409504607</v>
      </c>
      <c r="H28" s="70">
        <f>RANK('Data - Overview'!$G28,'Data - Overview'!$G$27:$G$31)</f>
        <v>3</v>
      </c>
      <c r="I28" s="71">
        <f>G28-100</f>
        <v>-7.690448590495393</v>
      </c>
      <c r="J28" s="71" t="str">
        <f>IF(I28&gt;0,"above","below")</f>
        <v>below</v>
      </c>
      <c r="K28" s="1" t="str">
        <f>"" &amp;TEXT('Data - Overview'!$C28,"0")&amp;" "</f>
        <v xml:space="preserve">Asthma </v>
      </c>
      <c r="L28" s="1" t="str">
        <f>"Index: "&amp;TEXT('Data - Overview'!$G28,"0")&amp;""</f>
        <v>Index: 92</v>
      </c>
      <c r="M28" s="1" t="str">
        <f>'Data - Overview'!$K28&amp;CHAR(10)&amp;'Data - Overview'!$L28</f>
        <v>Asthma 
Index: 92</v>
      </c>
      <c r="N28" s="1">
        <v>2</v>
      </c>
    </row>
    <row r="29" spans="1:14">
      <c r="A29" s="72" t="s">
        <v>73</v>
      </c>
      <c r="B29" s="72" t="str">
        <f>INDEX('Data - Knowledge'!$D:$D,MATCH('Data - Overview'!$A29,'Data - Knowledge'!$A:$A,0))</f>
        <v>Chronic bronchitis</v>
      </c>
      <c r="C29" s="72" t="s">
        <v>74</v>
      </c>
      <c r="D29" s="73">
        <f>INDEX('Data - Knowledge'!$E:$E,MATCH('Data - Overview'!$A29,'Data - Knowledge'!$A:$A,0))</f>
        <v>7.3741007194244599E-3</v>
      </c>
      <c r="E29" s="74">
        <f>RANK('Data - Overview'!$D29,'Data - Overview'!$D$27:$D$31)</f>
        <v>4</v>
      </c>
      <c r="F29" s="73">
        <f>INDEX('Data - Knowledge'!$G:$G,MATCH('Data - Overview'!$A29,'Data - Knowledge'!$A:$A,0))</f>
        <v>8.80491523356507E-3</v>
      </c>
      <c r="G29" s="75">
        <f>INDEX('Data - Knowledge'!$J:$J,MATCH('Data - Overview'!$A29,'Data - Knowledge'!$A:$A,0))</f>
        <v>83.749820683267615</v>
      </c>
      <c r="H29" s="75">
        <f>RANK('Data - Overview'!$G29,'Data - Overview'!$G$27:$G$31)</f>
        <v>5</v>
      </c>
      <c r="I29" s="75">
        <f>G29-100</f>
        <v>-16.250179316732385</v>
      </c>
      <c r="J29" s="75" t="str">
        <f>IF(I29&gt;0,"above","below")</f>
        <v>below</v>
      </c>
      <c r="K29" s="55" t="str">
        <f>"" &amp;TEXT('Data - Overview'!$C29,"0")&amp;" "</f>
        <v xml:space="preserve">Chronic bronchitis </v>
      </c>
      <c r="L29" s="72" t="str">
        <f>"Index: "&amp;TEXT('Data - Overview'!$G29,"0")&amp;""</f>
        <v>Index: 84</v>
      </c>
      <c r="M29" s="72" t="str">
        <f>'Data - Overview'!$K29&amp;CHAR(10)&amp;'Data - Overview'!$L29</f>
        <v>Chronic bronchitis 
Index: 84</v>
      </c>
      <c r="N29" s="72">
        <v>3</v>
      </c>
    </row>
    <row r="30" spans="1:14">
      <c r="A30" s="1" t="s">
        <v>75</v>
      </c>
      <c r="B30" s="1" t="str">
        <f>INDEX('Data - Knowledge'!$D:$D,MATCH('Data - Overview'!$A30,'Data - Knowledge'!$A:$A,0))</f>
        <v>Emphysema</v>
      </c>
      <c r="C30" s="1" t="s">
        <v>76</v>
      </c>
      <c r="D30" s="68">
        <f>INDEX('Data - Knowledge'!$E:$E,MATCH('Data - Overview'!$A30,'Data - Knowledge'!$A:$A,0))</f>
        <v>4.2949640287769791E-3</v>
      </c>
      <c r="E30" s="69">
        <f>RANK('Data - Overview'!$D30,'Data - Overview'!$D$27:$D$31)</f>
        <v>5</v>
      </c>
      <c r="F30" s="68">
        <f>INDEX('Data - Knowledge'!$G:$G,MATCH('Data - Overview'!$A30,'Data - Knowledge'!$A:$A,0))</f>
        <v>5.0529710359567661E-3</v>
      </c>
      <c r="G30" s="70">
        <f>INDEX('Data - Knowledge'!$J:$J,MATCH('Data - Overview'!$A30,'Data - Knowledge'!$A:$A,0))</f>
        <v>84.998785827469916</v>
      </c>
      <c r="H30" s="70">
        <f>RANK('Data - Overview'!$G30,'Data - Overview'!$G$27:$G$31)</f>
        <v>4</v>
      </c>
      <c r="I30" s="71">
        <f>G30-100</f>
        <v>-15.001214172530084</v>
      </c>
      <c r="J30" s="71" t="str">
        <f>IF(I30&gt;0,"above","below")</f>
        <v>below</v>
      </c>
      <c r="K30" s="1" t="str">
        <f>"" &amp;TEXT('Data - Overview'!$C30,"0")&amp;" "</f>
        <v xml:space="preserve">Emphysema </v>
      </c>
      <c r="L30" s="1" t="str">
        <f>"Index: "&amp;TEXT('Data - Overview'!$G30,"0")&amp;""</f>
        <v>Index: 85</v>
      </c>
      <c r="M30" s="1" t="str">
        <f>'Data - Overview'!$K30&amp;CHAR(10)&amp;'Data - Overview'!$L30</f>
        <v>Emphysema 
Index: 85</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0.17093525179856114</v>
      </c>
      <c r="E31" s="79">
        <f>RANK('Data - Overview'!$D31,'Data - Overview'!$D$27:$D$31)</f>
        <v>1</v>
      </c>
      <c r="F31" s="78">
        <f>INDEX('Data - Knowledge'!$G:$G,MATCH('Data - Overview'!$A31,'Data - Knowledge'!$A:$A,0))</f>
        <v>0.17084342457558702</v>
      </c>
      <c r="G31" s="80">
        <f>INDEX('Data - Knowledge'!$J:$J,MATCH('Data - Overview'!$A31,'Data - Knowledge'!$A:$A,0))</f>
        <v>100.0537493457546</v>
      </c>
      <c r="H31" s="81">
        <f>RANK('Data - Overview'!$G31,'Data - Overview'!$G$27:$G$31)</f>
        <v>2</v>
      </c>
      <c r="I31" s="80">
        <f>G31-100</f>
        <v>5.3749345754596334E-2</v>
      </c>
      <c r="J31" s="80" t="str">
        <f>IF(I31&gt;0,"above","below")</f>
        <v>above</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1.7709016578669575E-2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0.17844604316546767</v>
      </c>
      <c r="E40" s="63">
        <f>RANK('Data - Overview'!$D40,'Data - Overview'!$D$40:$D$44)</f>
        <v>2</v>
      </c>
      <c r="F40" s="62">
        <f>INDEX('Data - Knowledge'!$G:$G,MATCH('Data - Overview'!$A40,'Data - Knowledge'!$A:$A,0))</f>
        <v>0.17472912782627387</v>
      </c>
      <c r="G40" s="64">
        <f>INDEX('Data - Knowledge'!$J:$J,MATCH('Data - Overview'!$A40,'Data - Knowledge'!$A:$A,0))</f>
        <v>102.12724425826092</v>
      </c>
      <c r="H40" s="64">
        <f>RANK('Data - Overview'!$G40,'Data - Overview'!$G$40:$G$44)</f>
        <v>1</v>
      </c>
      <c r="I40" s="64">
        <f>'Data - Overview'!$G40-100</f>
        <v>2.1272442582609159</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1.7870503597122306E-2</v>
      </c>
      <c r="E41" s="69">
        <f>RANK('Data - Overview'!$D41,'Data - Overview'!$D$40:$D$44)</f>
        <v>4</v>
      </c>
      <c r="F41" s="68">
        <f>INDEX('Data - Knowledge'!$G:$G,MATCH('Data - Overview'!$A41,'Data - Knowledge'!$A:$A,0))</f>
        <v>1.9234430447383249E-2</v>
      </c>
      <c r="G41" s="70">
        <f>INDEX('Data - Knowledge'!$J:$J,MATCH('Data - Overview'!$A41,'Data - Knowledge'!$A:$A,0))</f>
        <v>92.908930399618356</v>
      </c>
      <c r="H41" s="70">
        <f>RANK('Data - Overview'!$G41,'Data - Overview'!$G$40:$G$44)</f>
        <v>3</v>
      </c>
      <c r="I41" s="70">
        <f>'Data - Overview'!$G41-100</f>
        <v>-7.091069600381644</v>
      </c>
      <c r="J41" s="70" t="str">
        <f>IF(I28&gt;0,"above","below")</f>
        <v>below</v>
      </c>
      <c r="K41" s="1" t="str">
        <f>"" &amp;TEXT('Data - Overview'!$C41,"0")&amp;" "</f>
        <v xml:space="preserve">Stroke </v>
      </c>
      <c r="L41" s="1" t="str">
        <f>"Index: "&amp;TEXT('Data - Overview'!$G41,"0")&amp;""</f>
        <v>Index: 93</v>
      </c>
      <c r="M41" s="1" t="str">
        <f>'Data - Overview'!$K41&amp;CHAR(10)&amp;'Data - Overview'!$L41</f>
        <v>Stroke 
Index: 93</v>
      </c>
      <c r="N41" s="1">
        <v>2</v>
      </c>
    </row>
    <row r="42" spans="1:14">
      <c r="A42" s="55" t="s">
        <v>87</v>
      </c>
      <c r="B42" s="72" t="str">
        <f>INDEX('Data - Knowledge'!$D:$D,MATCH('Data - Overview'!$A42,'Data - Knowledge'!$A:$A,0))</f>
        <v>BMI &gt; 30</v>
      </c>
      <c r="C42" s="72" t="s">
        <v>88</v>
      </c>
      <c r="D42" s="84">
        <f>INDEX('Data - Knowledge'!$E:$E,MATCH('Data - Overview'!$A42,'Data - Knowledge'!$A:$A,0))</f>
        <v>0.20043884892086331</v>
      </c>
      <c r="E42" s="85">
        <f>RANK('Data - Overview'!$D42,'Data - Overview'!$D$40:$D$44)</f>
        <v>1</v>
      </c>
      <c r="F42" s="84">
        <f>INDEX('Data - Knowledge'!$G:$G,MATCH('Data - Overview'!$A42,'Data - Knowledge'!$A:$A,0))</f>
        <v>0.2151952735234843</v>
      </c>
      <c r="G42" s="75">
        <f>INDEX('Data - Knowledge'!$J:$J,MATCH('Data - Overview'!$A42,'Data - Knowledge'!$A:$A,0))</f>
        <v>93.142774764051396</v>
      </c>
      <c r="H42" s="75">
        <f>RANK('Data - Overview'!$G42,'Data - Overview'!$G$40:$G$44)</f>
        <v>2</v>
      </c>
      <c r="I42" s="75">
        <f>'Data - Overview'!$G42-100</f>
        <v>-6.8572252359486043</v>
      </c>
      <c r="J42" s="75" t="str">
        <f>IF(I29&gt;0,"above","below")</f>
        <v>below</v>
      </c>
      <c r="K42" s="72" t="str">
        <f>"" &amp;TEXT('Data - Overview'!$C42,"0")&amp;" "</f>
        <v xml:space="preserve">BMI &gt; 30 </v>
      </c>
      <c r="L42" s="72" t="str">
        <f>"Index: "&amp;TEXT('Data - Overview'!$G42,"0")&amp;""</f>
        <v>Index: 93</v>
      </c>
      <c r="M42" s="72" t="str">
        <f>'Data - Overview'!$K42&amp;CHAR(10)&amp;'Data - Overview'!$L42</f>
        <v>BMI &gt; 30 
Index: 93</v>
      </c>
      <c r="N42" s="72">
        <v>3</v>
      </c>
    </row>
    <row r="43" spans="1:14">
      <c r="A43" s="86"/>
      <c r="B43" s="1" t="s">
        <v>89</v>
      </c>
      <c r="C43" s="1" t="s">
        <v>89</v>
      </c>
      <c r="D43" s="68">
        <f>SUM(D49:D51)</f>
        <v>6.1064748201438854E-2</v>
      </c>
      <c r="E43" s="69">
        <f>RANK('Data - Overview'!$D43,'Data - Overview'!$D$40:$D$44)</f>
        <v>3</v>
      </c>
      <c r="F43" s="68">
        <f>SUM(E49:E51)</f>
        <v>6.7355635704702668E-2</v>
      </c>
      <c r="G43" s="70">
        <f>D43/F43*100</f>
        <v>90.660191330026166</v>
      </c>
      <c r="H43" s="70">
        <f>RANK('Data - Overview'!$G43,'Data - Overview'!$G$40:$G$44)</f>
        <v>5</v>
      </c>
      <c r="I43" s="70">
        <f>'Data - Overview'!$G43-100</f>
        <v>-9.3398086699738343</v>
      </c>
      <c r="J43" s="70" t="str">
        <f>IF(I30&gt;0,"above","below")</f>
        <v>below</v>
      </c>
      <c r="K43" s="1" t="str">
        <f>"" &amp;TEXT('Data - Overview'!$C43,"0")&amp;" "</f>
        <v xml:space="preserve">Diabetes </v>
      </c>
      <c r="L43" s="1" t="str">
        <f>"Index: "&amp;TEXT('Data - Overview'!$G43,"0")&amp;""</f>
        <v>Index: 91</v>
      </c>
      <c r="M43" s="1" t="str">
        <f>'Data - Overview'!$K43&amp;CHAR(10)&amp;'Data - Overview'!$L43</f>
        <v>Diabetes 
Index: 91</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1.3093525179856116E-2</v>
      </c>
      <c r="E44" s="89">
        <f>RANK('Data - Overview'!$D44,'Data - Overview'!$D$40:$D$44)</f>
        <v>5</v>
      </c>
      <c r="F44" s="88">
        <f>INDEX('Data - Knowledge'!$G:$G,MATCH('Data - Overview'!$A44,'Data - Knowledge'!$A:$A,0))</f>
        <v>1.434271020275411E-2</v>
      </c>
      <c r="G44" s="80">
        <f>INDEX('Data - Knowledge'!$J:$J,MATCH('Data - Overview'!$A44,'Data - Knowledge'!$A:$A,0))</f>
        <v>91.290453441232302</v>
      </c>
      <c r="H44" s="80">
        <f>RANK('Data - Overview'!$G44,'Data - Overview'!$G$40:$G$44)</f>
        <v>4</v>
      </c>
      <c r="I44" s="80">
        <f>'Data - Overview'!$G44-100</f>
        <v>-8.7095465587676983</v>
      </c>
      <c r="J44" s="80" t="str">
        <f>IF(I31&gt;0,"above","below")</f>
        <v>above</v>
      </c>
      <c r="K44" s="57" t="str">
        <f>"" &amp;TEXT('Data - Overview'!$C44,"0")&amp;" "</f>
        <v xml:space="preserve">Any kind of liver condition </v>
      </c>
      <c r="L44" s="57" t="str">
        <f>"Index: "&amp;TEXT('Data - Overview'!$G44,"0")&amp;""</f>
        <v>Index: 91</v>
      </c>
      <c r="M44" s="58" t="str">
        <f>'Data - Overview'!$K44&amp;CHAR(10)&amp;'Data - Overview'!$L44</f>
        <v>Any kind of liver condition 
Index: 91</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7.9928057553956856E-3</v>
      </c>
      <c r="E49" s="84">
        <f>INDEX('Data - Knowledge'!$G:$G,MATCH('Data - Overview'!$A49,'Data - Knowledge'!$A:$A,0))</f>
        <v>7.9948280568478153E-3</v>
      </c>
      <c r="F49" s="75">
        <f>INDEX('Data - Knowledge'!$J:$J,MATCH('Data - Overview'!$A49,'Data - Knowledge'!$A:$A,0))</f>
        <v>99.974704878732226</v>
      </c>
    </row>
    <row r="50" spans="1:14">
      <c r="A50" s="1" t="s">
        <v>95</v>
      </c>
      <c r="B50" s="1" t="str">
        <f>INDEX('Data - Knowledge'!$D:$D,MATCH('Data - Overview'!$A50,'Data - Knowledge'!$A:$A,0))</f>
        <v>Type 2 diabetes</v>
      </c>
      <c r="C50" s="1" t="s">
        <v>96</v>
      </c>
      <c r="D50" s="68">
        <f>INDEX('Data - Knowledge'!$E:$E,MATCH('Data - Overview'!$A50,'Data - Knowledge'!$A:$A,0))</f>
        <v>5.2071942446043164E-2</v>
      </c>
      <c r="E50" s="68">
        <f>INDEX('Data - Knowledge'!$G:$G,MATCH('Data - Overview'!$A50,'Data - Knowledge'!$A:$A,0))</f>
        <v>5.8360807647854854E-2</v>
      </c>
      <c r="F50" s="70">
        <f>INDEX('Data - Knowledge'!$J:$J,MATCH('Data - Overview'!$A50,'Data - Knowledge'!$A:$A,0))</f>
        <v>89.224163517821282</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2.1272442582609158E-2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4.2971223021582731E-2</v>
      </c>
      <c r="E61" s="63">
        <f>RANK('Data - Overview'!$D61,'Data - Overview'!$D$61:$D$65)</f>
        <v>5</v>
      </c>
      <c r="F61" s="62">
        <f>INDEX('Data - Knowledge'!$G:$G,MATCH('Data - Overview'!$A61,'Data - Knowledge'!$A:$A,0))</f>
        <v>4.7773079179226276E-2</v>
      </c>
      <c r="G61" s="64">
        <f>INDEX('Data - Knowledge'!$J:$J,MATCH('Data - Overview'!$A61,'Data - Knowledge'!$A:$A,0))</f>
        <v>89.948614910023238</v>
      </c>
      <c r="H61" s="64">
        <f>RANK('Data - Overview'!$G61,'Data - Overview'!$G$61:$G$65)</f>
        <v>2</v>
      </c>
      <c r="I61" s="64">
        <f>'Data - Overview'!$G61-100</f>
        <v>-10.051385089976762</v>
      </c>
      <c r="J61" s="64" t="str">
        <f>IF(I61&gt;0,"above","below")</f>
        <v>below</v>
      </c>
      <c r="K61" s="61" t="str">
        <f>"" &amp;TEXT('Data - Overview'!$C61,"0")&amp;" "</f>
        <v xml:space="preserve">Has Depression </v>
      </c>
      <c r="L61" s="61" t="str">
        <f>"Index: "&amp;TEXT('Data - Overview'!$G61,"0")&amp;""</f>
        <v>Index: 90</v>
      </c>
      <c r="M61" s="61" t="str">
        <f>'Data - Overview'!$K61&amp;CHAR(10)&amp;'Data - Overview'!$L61</f>
        <v>Has Depression 
Index: 90</v>
      </c>
      <c r="N61" s="61">
        <v>1</v>
      </c>
    </row>
    <row r="62" spans="1:14">
      <c r="A62" s="86" t="s">
        <v>104</v>
      </c>
      <c r="B62" s="1" t="str">
        <f>INDEX('Data - Knowledge'!$D:$D,MATCH('Data - Overview'!$A62,'Data - Knowledge'!$A:$A,0))</f>
        <v>Poor general health</v>
      </c>
      <c r="C62" s="48" t="s">
        <v>105</v>
      </c>
      <c r="D62" s="68">
        <f>INDEX('Data - Knowledge'!$E:$E,MATCH('Data - Overview'!$A62,'Data - Knowledge'!$A:$A,0))</f>
        <v>0.17419424460431654</v>
      </c>
      <c r="E62" s="69">
        <f>RANK('Data - Overview'!$D62,'Data - Overview'!$D$61:$D$65)</f>
        <v>1</v>
      </c>
      <c r="F62" s="68">
        <f>INDEX('Data - Knowledge'!$G:$G,MATCH('Data - Overview'!$A62,'Data - Knowledge'!$A:$A,0))</f>
        <v>0.21211815900893838</v>
      </c>
      <c r="G62" s="70">
        <f>INDEX('Data - Knowledge'!$J:$J,MATCH('Data - Overview'!$A62,'Data - Knowledge'!$A:$A,0))</f>
        <v>82.121325877138233</v>
      </c>
      <c r="H62" s="70">
        <f>RANK('Data - Overview'!$G62,'Data - Overview'!$G$61:$G$65)</f>
        <v>4</v>
      </c>
      <c r="I62" s="70">
        <f>'Data - Overview'!$G62-100</f>
        <v>-17.878674122861767</v>
      </c>
      <c r="J62" s="70" t="str">
        <f>IF(I62&gt;0,"above","below")</f>
        <v>below</v>
      </c>
      <c r="K62" s="1" t="str">
        <f>"" &amp;TEXT('Data - Overview'!$C62,"0")&amp;" "</f>
        <v xml:space="preserve">Poor general health </v>
      </c>
      <c r="L62" s="1" t="str">
        <f>"Index: "&amp;TEXT('Data - Overview'!$G62,"0")&amp;""</f>
        <v>Index: 82</v>
      </c>
      <c r="M62" s="1" t="str">
        <f>'Data - Overview'!$K62&amp;CHAR(10)&amp;'Data - Overview'!$L62</f>
        <v>Poor general health 
Index: 82</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6.4417266187050348E-2</v>
      </c>
      <c r="E63" s="85">
        <f>RANK('Data - Overview'!$D63,'Data - Overview'!$D$61:$D$65)</f>
        <v>4</v>
      </c>
      <c r="F63" s="84">
        <f>INDEX('Data - Knowledge'!$G:$G,MATCH('Data - Overview'!$A63,'Data - Knowledge'!$A:$A,0))</f>
        <v>8.5511563547238614E-2</v>
      </c>
      <c r="G63" s="75">
        <f>INDEX('Data - Knowledge'!$J:$J,MATCH('Data - Overview'!$A63,'Data - Knowledge'!$A:$A,0))</f>
        <v>75.331643481720135</v>
      </c>
      <c r="H63" s="75">
        <f>RANK('Data - Overview'!$G63,'Data - Overview'!$G$61:$G$65)</f>
        <v>5</v>
      </c>
      <c r="I63" s="75">
        <f>'Data - Overview'!$G63-100</f>
        <v>-24.668356518279865</v>
      </c>
      <c r="J63" s="75" t="str">
        <f>IF(I63&gt;0,"above","below")</f>
        <v>below</v>
      </c>
      <c r="K63" s="72" t="str">
        <f>"" &amp;TEXT('Data - Overview'!$C63,"0")&amp;" "</f>
        <v xml:space="preserve">Feels downhearted / depressed in the past 4 weeks </v>
      </c>
      <c r="L63" s="72" t="str">
        <f>"Index: "&amp;TEXT('Data - Overview'!$G63,"0")&amp;""</f>
        <v>Index: 75</v>
      </c>
      <c r="M63" s="72" t="str">
        <f>'Data - Overview'!$K63&amp;CHAR(10)&amp;'Data - Overview'!$L63</f>
        <v>Feels downhearted / depressed in the past 4 weeks 
Index: 75</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0.137726618705036</v>
      </c>
      <c r="E64" s="69">
        <f>RANK('Data - Overview'!$D64,'Data - Overview'!$D$61:$D$65)</f>
        <v>2</v>
      </c>
      <c r="F64" s="68">
        <f>INDEX('Data - Knowledge'!$G:$G,MATCH('Data - Overview'!$A64,'Data - Knowledge'!$A:$A,0))</f>
        <v>0.14893117337189785</v>
      </c>
      <c r="G64" s="70">
        <f>INDEX('Data - Knowledge'!$J:$J,MATCH('Data - Overview'!$A64,'Data - Knowledge'!$A:$A,0))</f>
        <v>92.476689457832435</v>
      </c>
      <c r="H64" s="70">
        <f>RANK('Data - Overview'!$G64,'Data - Overview'!$G$61:$G$65)</f>
        <v>1</v>
      </c>
      <c r="I64" s="70">
        <f>'Data - Overview'!$G64-100</f>
        <v>-7.5233105421675646</v>
      </c>
      <c r="J64" s="70" t="str">
        <f>IF(I64&gt;0,"above","below")</f>
        <v>below</v>
      </c>
      <c r="K64" s="1" t="str">
        <f>"" &amp;TEXT('Data - Overview'!$C64,"0")&amp;" "</f>
        <v xml:space="preserve">Does not enjoy general happiness </v>
      </c>
      <c r="L64" s="1" t="str">
        <f>"Index: "&amp;TEXT('Data - Overview'!$G64,"0")&amp;""</f>
        <v>Index: 92</v>
      </c>
      <c r="M64" s="1" t="str">
        <f>'Data - Overview'!$K64&amp;CHAR(10)&amp;'Data - Overview'!$L64</f>
        <v>Does not enjoy general happiness 
Index: 92</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8.0251798561151069E-2</v>
      </c>
      <c r="E65" s="89">
        <f>RANK('Data - Overview'!$D65,'Data - Overview'!$D$61:$D$65)</f>
        <v>3</v>
      </c>
      <c r="F65" s="88">
        <f>INDEX('Data - Knowledge'!$G:$G,MATCH('Data - Overview'!$A65,'Data - Knowledge'!$A:$A,0))</f>
        <v>9.5531618257743381E-2</v>
      </c>
      <c r="G65" s="80">
        <f>INDEX('Data - Knowledge'!$J:$J,MATCH('Data - Overview'!$A65,'Data - Knowledge'!$A:$A,0))</f>
        <v>84.005484283363117</v>
      </c>
      <c r="H65" s="80">
        <f>RANK('Data - Overview'!$G65,'Data - Overview'!$G$61:$G$65)</f>
        <v>3</v>
      </c>
      <c r="I65" s="80">
        <f>'Data - Overview'!$G65-100</f>
        <v>-15.994515716636883</v>
      </c>
      <c r="J65" s="80" t="str">
        <f>IF(I65&gt;0,"above","below")</f>
        <v>below</v>
      </c>
      <c r="K65" s="57" t="str">
        <f>"" &amp;TEXT('Data - Overview'!$C65,"0")&amp;" "</f>
        <v xml:space="preserve">Does not feel a sense of self-worth </v>
      </c>
      <c r="L65" s="57" t="str">
        <f>"Index: "&amp;TEXT('Data - Overview'!$G65,"0")&amp;""</f>
        <v>Index: 84</v>
      </c>
      <c r="M65" s="57" t="str">
        <f>'Data - Overview'!$K65&amp;CHAR(10)&amp;'Data - Overview'!$L65</f>
        <v>Does not feel a sense of self-worth 
Index: 84</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0.17419424460431654</v>
      </c>
      <c r="C68" s="102">
        <f>ABS(INDEX('Data - Overview'!$I$61:$I$65,MATCH(1,'Data - Overview'!$H$61:$H$65,0))/100)</f>
        <v>7.5233105421675647E-2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0.30215827338129503</v>
      </c>
      <c r="E74" s="63">
        <f>RANK('Data - Overview'!$D74,'Data - Overview'!$D$74:$D$83)</f>
        <v>5</v>
      </c>
      <c r="F74" s="62">
        <f>INDEX('Data - Knowledge'!$G:$G,MATCH('Data - Overview'!$A74,'Data - Knowledge'!$A:$A,0))</f>
        <v>0.36675228686425176</v>
      </c>
      <c r="G74" s="64">
        <f>INDEX('Data - Knowledge'!$J:$J,MATCH('Data - Overview'!$A74,'Data - Knowledge'!$A:$A,0))</f>
        <v>82.387563541801356</v>
      </c>
      <c r="H74" s="64">
        <f>RANK('Data - Overview'!$G74,'Data - Overview'!$G$74:$G$83)</f>
        <v>6</v>
      </c>
      <c r="I74" s="64">
        <f>'Data - Overview'!$G74-100</f>
        <v>-17.612436458198644</v>
      </c>
      <c r="J74" s="64" t="str">
        <f t="shared" ref="J74:J83" si="0">IF(I74&gt;0,"above","below")</f>
        <v>below</v>
      </c>
      <c r="K74" s="61" t="str">
        <f>"" &amp;TEXT('Data - Overview'!$C74,"0")&amp;" "</f>
        <v xml:space="preserve">Eats fruit 3 or less days per week </v>
      </c>
      <c r="L74" s="61" t="str">
        <f>"Index: "&amp;TEXT('Data - Overview'!$G74,"0")&amp;""</f>
        <v>Index: 82</v>
      </c>
      <c r="M74" s="61" t="str">
        <f>'Data - Overview'!$K74&amp;CHAR(10)&amp;'Data - Overview'!$L74</f>
        <v>Eats fruit 3 or less days per week 
Index: 82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0.33176258992805752</v>
      </c>
      <c r="E75" s="69">
        <f>RANK('Data - Overview'!$D75,'Data - Overview'!$D$74:$D$83)</f>
        <v>3</v>
      </c>
      <c r="F75" s="68">
        <f>INDEX('Data - Knowledge'!$G:$G,MATCH('Data - Overview'!$A75,'Data - Knowledge'!$A:$A,0))</f>
        <v>0.38215443230591417</v>
      </c>
      <c r="G75" s="70">
        <f>INDEX('Data - Knowledge'!$J:$J,MATCH('Data - Overview'!$A75,'Data - Knowledge'!$A:$A,0))</f>
        <v>86.813749071600967</v>
      </c>
      <c r="H75" s="70">
        <f>RANK('Data - Overview'!$G75,'Data - Overview'!$G$74:$G$83)</f>
        <v>3</v>
      </c>
      <c r="I75" s="70">
        <f>'Data - Overview'!$G75-100</f>
        <v>-13.186250928399033</v>
      </c>
      <c r="J75" s="70" t="str">
        <f t="shared" si="0"/>
        <v>below</v>
      </c>
      <c r="K75" s="1" t="str">
        <f>"" &amp;TEXT('Data - Overview'!$C75,"0")&amp;" "</f>
        <v xml:space="preserve">Never does moderate intensity sports </v>
      </c>
      <c r="L75" s="1" t="str">
        <f>"Index: "&amp;TEXT('Data - Overview'!$G75,"0")&amp;""</f>
        <v>Index: 87</v>
      </c>
      <c r="M75" s="1" t="str">
        <f>'Data - Overview'!$K75&amp;CHAR(10)&amp;'Data - Overview'!$L75</f>
        <v>Never does moderate intensity sports 
Index: 87</v>
      </c>
      <c r="N75" s="1">
        <v>2</v>
      </c>
    </row>
    <row r="76" spans="1:14">
      <c r="A76" s="56" t="s">
        <v>118</v>
      </c>
      <c r="B76" s="72" t="str">
        <f>INDEX('Data - Knowledge'!$D:$D,MATCH('Data - Overview'!$A76,'Data - Knowledge'!$A:$A,0))</f>
        <v>Current cigarette smoker</v>
      </c>
      <c r="C76" s="72" t="s">
        <v>119</v>
      </c>
      <c r="D76" s="103">
        <f>INDEX('Data - Knowledge'!$E:$E,MATCH('Data - Overview'!$A76,'Data - Knowledge'!$A:$A,0))</f>
        <v>8.7856115107913635E-2</v>
      </c>
      <c r="E76" s="104">
        <f>RANK('Data - Overview'!$D76,'Data - Overview'!$D$74:$D$83)</f>
        <v>8</v>
      </c>
      <c r="F76" s="84">
        <f>INDEX('Data - Knowledge'!$G:$G,MATCH('Data - Overview'!$A76,'Data - Knowledge'!$A:$A,0))</f>
        <v>0.13318458697053651</v>
      </c>
      <c r="G76" s="75">
        <f>INDEX('Data - Knowledge'!$J:$J,MATCH('Data - Overview'!$A76,'Data - Knowledge'!$A:$A,0))</f>
        <v>65.965677490406165</v>
      </c>
      <c r="H76" s="75">
        <f>RANK('Data - Overview'!$G76,'Data - Overview'!$G$74:$G$83)</f>
        <v>9</v>
      </c>
      <c r="I76" s="75">
        <f>'Data - Overview'!$G76-100</f>
        <v>-34.034322509593835</v>
      </c>
      <c r="J76" s="75" t="str">
        <f t="shared" si="0"/>
        <v>below</v>
      </c>
      <c r="K76" s="72" t="str">
        <f>"" &amp;TEXT('Data - Overview'!$C76,"0")&amp;" "</f>
        <v xml:space="preserve">Current cigarette smoker </v>
      </c>
      <c r="L76" s="72" t="str">
        <f>"Index: "&amp;TEXT('Data - Overview'!$G76,"0")&amp;""</f>
        <v>Index: 66</v>
      </c>
      <c r="M76" s="72" t="str">
        <f>'Data - Overview'!$K76&amp;CHAR(10)&amp;'Data - Overview'!$L76</f>
        <v>Current cigarette smoker 
Index: 66</v>
      </c>
      <c r="N76" s="72">
        <v>3</v>
      </c>
    </row>
    <row r="77" spans="1:14">
      <c r="A77" s="86" t="s">
        <v>120</v>
      </c>
      <c r="B77" s="1" t="str">
        <f>INDEX('Data - Knowledge'!$D:$D,MATCH('Data - Overview'!$A77,'Data - Knowledge'!$A:$A,0))</f>
        <v>Never eats fruit</v>
      </c>
      <c r="C77" s="1" t="s">
        <v>121</v>
      </c>
      <c r="D77" s="105">
        <f>INDEX('Data - Knowledge'!$E:$E,MATCH('Data - Overview'!$A77,'Data - Knowledge'!$A:$A,0))</f>
        <v>5.2129496402877701E-2</v>
      </c>
      <c r="E77" s="106">
        <f>RANK('Data - Overview'!$D77,'Data - Overview'!$D$74:$D$83)</f>
        <v>9</v>
      </c>
      <c r="F77" s="68">
        <f>INDEX('Data - Knowledge'!$G:$G,MATCH('Data - Overview'!$A77,'Data - Knowledge'!$A:$A,0))</f>
        <v>7.7028603952863012E-2</v>
      </c>
      <c r="G77" s="70">
        <f>INDEX('Data - Knowledge'!$J:$J,MATCH('Data - Overview'!$A77,'Data - Knowledge'!$A:$A,0))</f>
        <v>67.675504588889993</v>
      </c>
      <c r="H77" s="70">
        <f>RANK('Data - Overview'!$G77,'Data - Overview'!$G$74:$G$83)</f>
        <v>8</v>
      </c>
      <c r="I77" s="70">
        <f>'Data - Overview'!$G77-100</f>
        <v>-32.324495411110007</v>
      </c>
      <c r="J77" s="70" t="str">
        <f t="shared" si="0"/>
        <v>below</v>
      </c>
      <c r="K77" s="1" t="str">
        <f>"" &amp;TEXT('Data - Overview'!$C77,"0")&amp;" "</f>
        <v xml:space="preserve">Never eats fruit </v>
      </c>
      <c r="L77" s="1" t="str">
        <f>"Index: "&amp;TEXT('Data - Overview'!$G77,"0")&amp;""</f>
        <v>Index: 68</v>
      </c>
      <c r="M77" s="1" t="str">
        <f>'Data - Overview'!$K77&amp;CHAR(10)&amp;'Data - Overview'!$L77</f>
        <v>Never eats fruit 
Index: 68</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0.10848920863309351</v>
      </c>
      <c r="E78" s="104">
        <f>RANK('Data - Overview'!$D78,'Data - Overview'!$D$74:$D$83)</f>
        <v>7</v>
      </c>
      <c r="F78" s="84">
        <f>INDEX('Data - Knowledge'!$G:$G,MATCH('Data - Overview'!$A78,'Data - Knowledge'!$A:$A,0))</f>
        <v>0.13266256337880927</v>
      </c>
      <c r="G78" s="75">
        <f>INDEX('Data - Knowledge'!$J:$J,MATCH('Data - Overview'!$A78,'Data - Knowledge'!$A:$A,0))</f>
        <v>81.778314748305945</v>
      </c>
      <c r="H78" s="75">
        <f>RANK('Data - Overview'!$G78,'Data - Overview'!$G$74:$G$83)</f>
        <v>7</v>
      </c>
      <c r="I78" s="75">
        <f>'Data - Overview'!$G78-100</f>
        <v>-18.221685251694055</v>
      </c>
      <c r="J78" s="75" t="str">
        <f t="shared" si="0"/>
        <v>below</v>
      </c>
      <c r="K78" s="72" t="str">
        <f>"" &amp;TEXT('Data - Overview'!$C78,"0")&amp;" "</f>
        <v xml:space="preserve">Drinks whole fat milk </v>
      </c>
      <c r="L78" s="72" t="str">
        <f>"Index: "&amp;TEXT('Data - Overview'!$G78,"0")&amp;""</f>
        <v>Index: 82</v>
      </c>
      <c r="M78" s="72" t="str">
        <f>'Data - Overview'!$K78&amp;CHAR(10)&amp;'Data - Overview'!$L78</f>
        <v>Drinks whole fat milk 
Index: 82</v>
      </c>
      <c r="N78" s="72">
        <v>5</v>
      </c>
    </row>
    <row r="79" spans="1:14">
      <c r="A79" s="86" t="s">
        <v>124</v>
      </c>
      <c r="B79" s="1" t="str">
        <f>INDEX('Data - Knowledge'!$D:$D,MATCH('Data - Overview'!$A79,'Data - Knowledge'!$A:$A,0))</f>
        <v>Usually eats white bread</v>
      </c>
      <c r="C79" s="1" t="s">
        <v>125</v>
      </c>
      <c r="D79" s="105">
        <f>INDEX('Data - Knowledge'!$E:$E,MATCH('Data - Overview'!$A79,'Data - Knowledge'!$A:$A,0))</f>
        <v>0.24684172661870504</v>
      </c>
      <c r="E79" s="106">
        <f>RANK('Data - Overview'!$D79,'Data - Overview'!$D$74:$D$83)</f>
        <v>6</v>
      </c>
      <c r="F79" s="68">
        <f>INDEX('Data - Knowledge'!$G:$G,MATCH('Data - Overview'!$A79,'Data - Knowledge'!$A:$A,0))</f>
        <v>0.29718134325324225</v>
      </c>
      <c r="G79" s="70">
        <f>INDEX('Data - Knowledge'!$J:$J,MATCH('Data - Overview'!$A79,'Data - Knowledge'!$A:$A,0))</f>
        <v>83.060976815209955</v>
      </c>
      <c r="H79" s="70">
        <f>RANK('Data - Overview'!$G79,'Data - Overview'!$G$74:$G$83)</f>
        <v>5</v>
      </c>
      <c r="I79" s="70">
        <f>'Data - Overview'!$G79-100</f>
        <v>-16.939023184790045</v>
      </c>
      <c r="J79" s="70" t="str">
        <f t="shared" si="0"/>
        <v>below</v>
      </c>
      <c r="K79" s="1" t="str">
        <f>"" &amp;TEXT('Data - Overview'!$C79,"0")&amp;" "</f>
        <v xml:space="preserve">Eats white bread </v>
      </c>
      <c r="L79" s="1" t="str">
        <f>"Index: "&amp;TEXT('Data - Overview'!$G79,"0")&amp;""</f>
        <v>Index: 83</v>
      </c>
      <c r="M79" s="1" t="str">
        <f>'Data - Overview'!$K79&amp;CHAR(10)&amp;'Data - Overview'!$L79</f>
        <v>Eats white bread 
Index: 83</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0.34419424460431652</v>
      </c>
      <c r="E80" s="104">
        <f>RANK('Data - Overview'!$D80,'Data - Overview'!$D$74:$D$83)</f>
        <v>2</v>
      </c>
      <c r="F80" s="84">
        <f>INDEX('Data - Knowledge'!$G:$G,MATCH('Data - Overview'!$A80,'Data - Knowledge'!$A:$A,0))</f>
        <v>0.40501082303881425</v>
      </c>
      <c r="G80" s="75">
        <f>INDEX('Data - Knowledge'!$J:$J,MATCH('Data - Overview'!$A80,'Data - Knowledge'!$A:$A,0))</f>
        <v>84.983962162248346</v>
      </c>
      <c r="H80" s="75">
        <f>RANK('Data - Overview'!$G80,'Data - Overview'!$G$74:$G$83)</f>
        <v>4</v>
      </c>
      <c r="I80" s="75">
        <f>'Data - Overview'!$G80-100</f>
        <v>-15.016037837751654</v>
      </c>
      <c r="J80" s="75" t="str">
        <f t="shared" si="0"/>
        <v>below</v>
      </c>
      <c r="K80" s="72" t="str">
        <f>"" &amp;TEXT('Data - Overview'!$C80,"0")&amp;" "</f>
        <v xml:space="preserve">Never does mild intensity sports </v>
      </c>
      <c r="L80" s="72" t="str">
        <f>"Index: "&amp;TEXT('Data - Overview'!$G80,"0")&amp;""</f>
        <v>Index: 85</v>
      </c>
      <c r="M80" s="72" t="str">
        <f>'Data - Overview'!$K80&amp;CHAR(10)&amp;'Data - Overview'!$L80</f>
        <v>Never does mild intensity sports 
Index: 85</v>
      </c>
      <c r="N80" s="72">
        <v>7</v>
      </c>
    </row>
    <row r="81" spans="1:14">
      <c r="A81" s="86" t="s">
        <v>128</v>
      </c>
      <c r="B81" s="1" t="str">
        <f>INDEX('Data - Knowledge'!$D:$D,MATCH('Data - Overview'!$A81,'Data - Knowledge'!$A:$A,0))</f>
        <v>Smokes 20+ per day</v>
      </c>
      <c r="C81" s="1" t="s">
        <v>129</v>
      </c>
      <c r="D81" s="105">
        <f>INDEX('Data - Knowledge'!$E:$E,MATCH('Data - Overview'!$A81,'Data - Knowledge'!$A:$A,0))</f>
        <v>1.8460431654676257E-2</v>
      </c>
      <c r="E81" s="106">
        <f>RANK('Data - Overview'!$D81,'Data - Overview'!$D$74:$D$83)</f>
        <v>10</v>
      </c>
      <c r="F81" s="68">
        <f>INDEX('Data - Knowledge'!$G:$G,MATCH('Data - Overview'!$A81,'Data - Knowledge'!$A:$A,0))</f>
        <v>3.0152416961418051E-2</v>
      </c>
      <c r="G81" s="70">
        <f>INDEX('Data - Knowledge'!$J:$J,MATCH('Data - Overview'!$A81,'Data - Knowledge'!$A:$A,0))</f>
        <v>61.223721064542062</v>
      </c>
      <c r="H81" s="70">
        <f>RANK('Data - Overview'!$G81,'Data - Overview'!$G$74:$G$83)</f>
        <v>10</v>
      </c>
      <c r="I81" s="70">
        <f>'Data - Overview'!$G81-100</f>
        <v>-38.776278935457938</v>
      </c>
      <c r="J81" s="70" t="str">
        <f t="shared" si="0"/>
        <v>below</v>
      </c>
      <c r="K81" s="1" t="str">
        <f>"" &amp;TEXT('Data - Overview'!$C81,"0")&amp;" "</f>
        <v xml:space="preserve">Smokes 20+ per day </v>
      </c>
      <c r="L81" s="1" t="str">
        <f>"Index: "&amp;TEXT('Data - Overview'!$G81,"0")&amp;""</f>
        <v>Index: 61</v>
      </c>
      <c r="M81" s="1" t="str">
        <f>'Data - Overview'!$K81&amp;CHAR(10)&amp;'Data - Overview'!$L81</f>
        <v>Smokes 20+ per day 
Index: 61</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0.31416546762589925</v>
      </c>
      <c r="E82" s="104">
        <f>RANK('Data - Overview'!$D82,'Data - Overview'!$D$74:$D$83)</f>
        <v>4</v>
      </c>
      <c r="F82" s="84">
        <f>INDEX('Data - Knowledge'!$G:$G,MATCH('Data - Overview'!$A82,'Data - Knowledge'!$A:$A,0))</f>
        <v>0.30211903600322926</v>
      </c>
      <c r="G82" s="75">
        <f>INDEX('Data - Knowledge'!$J:$J,MATCH('Data - Overview'!$A82,'Data - Knowledge'!$A:$A,0))</f>
        <v>103.98731300815524</v>
      </c>
      <c r="H82" s="75">
        <f>RANK('Data - Overview'!$G82,'Data - Overview'!$G$74:$G$83)</f>
        <v>1</v>
      </c>
      <c r="I82" s="75">
        <f>'Data - Overview'!$G82-100</f>
        <v>3.9873130081552404</v>
      </c>
      <c r="J82" s="75" t="str">
        <f t="shared" si="0"/>
        <v>above</v>
      </c>
      <c r="K82" s="72" t="str">
        <f>"" &amp;TEXT('Data - Overview'!$C82,"0")&amp;" "</f>
        <v xml:space="preserve">&gt; 3 units per day (Women) </v>
      </c>
      <c r="L82" s="72" t="str">
        <f>"Index: "&amp;TEXT('Data - Overview'!$G82,"0")&amp;""</f>
        <v>Index: 104</v>
      </c>
      <c r="M82" s="72" t="str">
        <f>'Data - Overview'!$K82&amp;CHAR(10)&amp;'Data - Overview'!$L82</f>
        <v>&gt; 3 units per day (Women) 
Index: 104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0.40820863309352512</v>
      </c>
      <c r="E83" s="110">
        <f>RANK('Data - Overview'!$D83,'Data - Overview'!$D$74:$D$83)</f>
        <v>1</v>
      </c>
      <c r="F83" s="111">
        <f>INDEX('Data - Knowledge'!$G:$G,MATCH('Data - Overview'!$A83,'Data - Knowledge'!$A:$A,0))</f>
        <v>0.42035953281178312</v>
      </c>
      <c r="G83" s="112">
        <f>INDEX('Data - Knowledge'!$J:$J,MATCH('Data - Overview'!$A83,'Data - Knowledge'!$A:$A,0))</f>
        <v>97.10940307765101</v>
      </c>
      <c r="H83" s="112">
        <f>RANK('Data - Overview'!$G83,'Data - Overview'!$G$74:$G$83)</f>
        <v>2</v>
      </c>
      <c r="I83" s="112">
        <f>'Data - Overview'!$G83-100</f>
        <v>-2.8905969223489905</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0.30215827338129503</v>
      </c>
      <c r="B89" s="62">
        <f>D75</f>
        <v>0.33176258992805752</v>
      </c>
      <c r="C89" s="62">
        <f>D76</f>
        <v>8.7856115107913635E-2</v>
      </c>
      <c r="D89" s="62">
        <f>D82</f>
        <v>0.31416546762589925</v>
      </c>
      <c r="E89" s="62">
        <f>D83</f>
        <v>0.40820863309352512</v>
      </c>
      <c r="F89" s="68"/>
      <c r="G89" s="69"/>
      <c r="H89" s="68"/>
      <c r="I89" s="70"/>
      <c r="J89" s="70"/>
    </row>
    <row r="90" spans="1:14" ht="15" thickBot="1">
      <c r="A90" s="113">
        <f>1-A89</f>
        <v>0.69784172661870492</v>
      </c>
      <c r="B90" s="113">
        <f>1-B89</f>
        <v>0.66823741007194248</v>
      </c>
      <c r="C90" s="113">
        <f>1-C89</f>
        <v>0.91214388489208642</v>
      </c>
      <c r="D90" s="113">
        <f>1-D89</f>
        <v>0.68583453237410075</v>
      </c>
      <c r="E90" s="113">
        <f>1-E89</f>
        <v>0.59179136690647494</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4.4791366906474832E-2</v>
      </c>
      <c r="F96" s="63">
        <f>RANK('Data - Overview'!$E96,'Data - Overview'!$E$96:$E$103)</f>
        <v>8</v>
      </c>
      <c r="G96" s="62">
        <f>INDEX('Data - Knowledge'!$G:$G,MATCH('Data - Overview'!$A96,'Data - Knowledge'!$A:$A,0))</f>
        <v>5.268175271084162E-2</v>
      </c>
      <c r="H96" s="64">
        <f>INDEX('Data - Knowledge'!$J:$J,MATCH('Data - Overview'!$A96,'Data - Knowledge'!$A:$A,0))</f>
        <v>85.022545002108501</v>
      </c>
      <c r="I96" s="64">
        <f>RANK('Data - Overview'!$H96,'Data - Overview'!$H$96:$H$103)</f>
        <v>6</v>
      </c>
      <c r="J96" s="64">
        <f>'Data - Overview'!$H96-100</f>
        <v>-14.977454997891499</v>
      </c>
      <c r="K96" s="61" t="str">
        <f>"" &amp;TEXT('Data - Overview'!$B96,"0")&amp;" "</f>
        <v xml:space="preserve">Age 0-4 </v>
      </c>
      <c r="L96" s="61" t="str">
        <f>"Index: "&amp;TEXT('Data - Overview'!$H96,"0")&amp;""</f>
        <v>Index: 85</v>
      </c>
      <c r="M96" s="61" t="str">
        <f>'Data - Overview'!$K96&amp;CHAR(10)&amp;'Data - Overview'!$L96</f>
        <v>Age 0-4 
Index: 85</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0.14763309352517986</v>
      </c>
      <c r="F97" s="69">
        <f>RANK('Data - Overview'!$E97,'Data - Overview'!$E$96:$E$103)</f>
        <v>3</v>
      </c>
      <c r="G97" s="68">
        <f>INDEX('Data - Knowledge'!$G:$G,MATCH('Data - Overview'!$A97,'Data - Knowledge'!$A:$A,0))</f>
        <v>0.15599186602315032</v>
      </c>
      <c r="H97" s="70">
        <f>INDEX('Data - Knowledge'!$J:$J,MATCH('Data - Overview'!$A97,'Data - Knowledge'!$A:$A,0))</f>
        <v>94.641533106136478</v>
      </c>
      <c r="I97" s="70">
        <f>RANK('Data - Overview'!$H97,'Data - Overview'!$H$96:$H$103)</f>
        <v>5</v>
      </c>
      <c r="J97" s="70">
        <f>'Data - Overview'!$H97-100</f>
        <v>-5.3584668938635218</v>
      </c>
      <c r="K97" s="1" t="str">
        <f>"" &amp;TEXT('Data - Overview'!$B97,"0")&amp;" "</f>
        <v xml:space="preserve">Age 5-17 </v>
      </c>
      <c r="L97" s="1" t="str">
        <f>"Index: "&amp;TEXT('Data - Overview'!$H97,"0")&amp;""</f>
        <v>Index: 95</v>
      </c>
      <c r="M97" s="1" t="str">
        <f>'Data - Overview'!$K97&amp;CHAR(10)&amp;'Data - Overview'!$L97</f>
        <v>Age 5-17 
Index: 95</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5.7719424460431663E-2</v>
      </c>
      <c r="F98" s="85">
        <f>RANK('Data - Overview'!$E98,'Data - Overview'!$E$96:$E$103)</f>
        <v>7</v>
      </c>
      <c r="G98" s="84">
        <f>INDEX('Data - Knowledge'!$G:$G,MATCH('Data - Overview'!$A98,'Data - Knowledge'!$A:$A,0))</f>
        <v>7.2341385999454069E-2</v>
      </c>
      <c r="H98" s="75">
        <f>INDEX('Data - Knowledge'!$J:$J,MATCH('Data - Overview'!$A98,'Data - Knowledge'!$A:$A,0))</f>
        <v>79.787556822407652</v>
      </c>
      <c r="I98" s="75">
        <f>RANK('Data - Overview'!$H98,'Data - Overview'!$H$96:$H$103)</f>
        <v>7</v>
      </c>
      <c r="J98" s="75">
        <f>'Data - Overview'!$H98-100</f>
        <v>-20.212443177592348</v>
      </c>
      <c r="K98" s="72" t="str">
        <f>"" &amp;TEXT('Data - Overview'!$B98,"0")&amp;" "</f>
        <v xml:space="preserve">Age 18-24 </v>
      </c>
      <c r="L98" s="72" t="str">
        <f>"Index: "&amp;TEXT('Data - Overview'!$H98,"0")&amp;""</f>
        <v>Index: 80</v>
      </c>
      <c r="M98" s="72" t="str">
        <f>'Data - Overview'!$K98&amp;CHAR(10)&amp;'Data - Overview'!$L98</f>
        <v>Age 18-24 
Index: 80</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9.1848920863309355E-2</v>
      </c>
      <c r="F99" s="69">
        <f>RANK('Data - Overview'!$E99,'Data - Overview'!$E$96:$E$103)</f>
        <v>6</v>
      </c>
      <c r="G99" s="68">
        <f>INDEX('Data - Knowledge'!$G:$G,MATCH('Data - Overview'!$A99,'Data - Knowledge'!$A:$A,0))</f>
        <v>0.11770483043809059</v>
      </c>
      <c r="H99" s="70">
        <f>INDEX('Data - Knowledge'!$J:$J,MATCH('Data - Overview'!$A99,'Data - Knowledge'!$A:$A,0))</f>
        <v>78.033263818870452</v>
      </c>
      <c r="I99" s="70">
        <f>RANK('Data - Overview'!$H99,'Data - Overview'!$H$96:$H$103)</f>
        <v>8</v>
      </c>
      <c r="J99" s="70">
        <f>'Data - Overview'!$H99-100</f>
        <v>-21.966736181129548</v>
      </c>
      <c r="K99" s="1" t="str">
        <f>"" &amp;TEXT('Data - Overview'!$B99,"0")&amp;" "</f>
        <v xml:space="preserve">Age 25-34 </v>
      </c>
      <c r="L99" s="1" t="str">
        <f>"Index: "&amp;TEXT('Data - Overview'!$H99,"0")&amp;""</f>
        <v>Index: 78</v>
      </c>
      <c r="M99" s="1" t="str">
        <f>'Data - Overview'!$K99&amp;CHAR(10)&amp;'Data - Overview'!$L99</f>
        <v>Age 25-34 
Index: 78</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0.17680575539568344</v>
      </c>
      <c r="F100" s="85">
        <f>RANK('Data - Overview'!$E100,'Data - Overview'!$E$96:$E$103)</f>
        <v>2</v>
      </c>
      <c r="G100" s="84">
        <f>INDEX('Data - Knowledge'!$G:$G,MATCH('Data - Overview'!$A100,'Data - Knowledge'!$A:$A,0))</f>
        <v>0.18513943338037742</v>
      </c>
      <c r="H100" s="75">
        <f>INDEX('Data - Knowledge'!$J:$J,MATCH('Data - Overview'!$A100,'Data - Knowledge'!$A:$A,0))</f>
        <v>95.498701798675128</v>
      </c>
      <c r="I100" s="75">
        <f>RANK('Data - Overview'!$H100,'Data - Overview'!$H$96:$H$103)</f>
        <v>4</v>
      </c>
      <c r="J100" s="75">
        <f>'Data - Overview'!$H100-100</f>
        <v>-4.5012982013248717</v>
      </c>
      <c r="K100" s="72" t="str">
        <f>"" &amp;TEXT('Data - Overview'!$B100,"0")&amp;" "</f>
        <v xml:space="preserve">Age 35-49 </v>
      </c>
      <c r="L100" s="72" t="str">
        <f>"Index: "&amp;TEXT('Data - Overview'!$H100,"0")&amp;""</f>
        <v>Index: 95</v>
      </c>
      <c r="M100" s="72" t="str">
        <f>'Data - Overview'!$K100&amp;CHAR(10)&amp;'Data - Overview'!$L100</f>
        <v>Age 35-49 
Index: 95</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0.23346762589928061</v>
      </c>
      <c r="F101" s="69">
        <f>RANK('Data - Overview'!$E101,'Data - Overview'!$E$96:$E$103)</f>
        <v>1</v>
      </c>
      <c r="G101" s="68">
        <f>INDEX('Data - Knowledge'!$G:$G,MATCH('Data - Overview'!$A101,'Data - Knowledge'!$A:$A,0))</f>
        <v>0.20978183169840689</v>
      </c>
      <c r="H101" s="70">
        <f>INDEX('Data - Knowledge'!$J:$J,MATCH('Data - Overview'!$A101,'Data - Knowledge'!$A:$A,0))</f>
        <v>111.29067946881388</v>
      </c>
      <c r="I101" s="70">
        <f>RANK('Data - Overview'!$H101,'Data - Overview'!$H$96:$H$103)</f>
        <v>3</v>
      </c>
      <c r="J101" s="70">
        <f>'Data - Overview'!$H101-100</f>
        <v>11.290679468813877</v>
      </c>
      <c r="K101" s="1" t="str">
        <f>"" &amp;TEXT('Data - Overview'!$B101,"0")&amp;" "</f>
        <v xml:space="preserve">Age 50-64 </v>
      </c>
      <c r="L101" s="1" t="str">
        <f>"Index: "&amp;TEXT('Data - Overview'!$H101,"0")&amp;""</f>
        <v>Index: 111</v>
      </c>
      <c r="M101" s="1" t="str">
        <f>'Data - Overview'!$K101&amp;CHAR(10)&amp;'Data - Overview'!$L101</f>
        <v>Age 50-64 
Index: 111</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0.13579136690647481</v>
      </c>
      <c r="F102" s="85">
        <f>RANK('Data - Overview'!$E102,'Data - Overview'!$E$96:$E$103)</f>
        <v>4</v>
      </c>
      <c r="G102" s="84">
        <f>INDEX('Data - Knowledge'!$G:$G,MATCH('Data - Overview'!$A102,'Data - Knowledge'!$A:$A,0))</f>
        <v>0.11245917039824832</v>
      </c>
      <c r="H102" s="75">
        <f>INDEX('Data - Knowledge'!$J:$J,MATCH('Data - Overview'!$A102,'Data - Knowledge'!$A:$A,0))</f>
        <v>120.74726002832928</v>
      </c>
      <c r="I102" s="75">
        <f>RANK('Data - Overview'!$H102,'Data - Overview'!$H$96:$H$103)</f>
        <v>1</v>
      </c>
      <c r="J102" s="75">
        <f>'Data - Overview'!$H102-100</f>
        <v>20.747260028329279</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0.11212949640287768</v>
      </c>
      <c r="F103" s="115">
        <f>RANK('Data - Overview'!$E103,'Data - Overview'!$E$96:$E$103)</f>
        <v>5</v>
      </c>
      <c r="G103" s="111">
        <f>INDEX('Data - Knowledge'!$G:$G,MATCH('Data - Overview'!$A103,'Data - Knowledge'!$A:$A,0))</f>
        <v>9.4001954361449411E-2</v>
      </c>
      <c r="H103" s="112">
        <f>INDEX('Data - Knowledge'!$J:$J,MATCH('Data - Overview'!$A103,'Data - Knowledge'!$A:$A,0))</f>
        <v>119.28421825329885</v>
      </c>
      <c r="I103" s="112">
        <f>RANK('Data - Overview'!$H103,'Data - Overview'!$H$96:$H$103)</f>
        <v>2</v>
      </c>
      <c r="J103" s="112">
        <f>'Data - Overview'!$H103-100</f>
        <v>19.284218253298846</v>
      </c>
      <c r="K103" s="108" t="str">
        <f>"" &amp;TEXT('Data - Overview'!$B103,"0")&amp;" "</f>
        <v xml:space="preserve">Aged 75 plus </v>
      </c>
      <c r="L103" s="108" t="str">
        <f>"Index: "&amp;TEXT('Data - Overview'!$H103,"0")&amp;""</f>
        <v>Index: 119</v>
      </c>
      <c r="M103" s="108" t="str">
        <f>'Data - Overview'!$K103&amp;CHAR(10)&amp;'Data - Overview'!$L103</f>
        <v>Aged 75 plus 
Index: 119</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45.897848920863311</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0.36533812949640293</v>
      </c>
      <c r="E115" s="63">
        <f>RANK('Data - Overview'!$D115,'Data - Overview'!$D$115:$D$119)</f>
        <v>1</v>
      </c>
      <c r="F115" s="62">
        <f>INDEX('Data - Knowledge'!$G:$G,MATCH('Data - Overview'!$A115,'Data - Knowledge'!$A:$A,0))</f>
        <v>0.30298150180916372</v>
      </c>
      <c r="G115" s="64">
        <f>INDEX('Data - Knowledge'!$J:$J,MATCH('Data - Overview'!$A115,'Data - Knowledge'!$A:$A,0))</f>
        <v>120.58100158422056</v>
      </c>
      <c r="H115" s="64">
        <f>RANK('Data - Overview'!$G115,'Data - Overview'!$G$115:$G$119)</f>
        <v>1</v>
      </c>
      <c r="I115" s="64">
        <f>'Data - Overview'!$G115-100</f>
        <v>20.581001584220559</v>
      </c>
      <c r="J115" s="61" t="str">
        <f>"" &amp;TEXT('Data - Overview'!$B115,"0")&amp;" "</f>
        <v xml:space="preserve">Couple, no children </v>
      </c>
      <c r="K115" s="61" t="str">
        <f>"Index: "&amp;TEXT('Data - Overview'!$G115,"0")&amp;""</f>
        <v>Index: 121</v>
      </c>
      <c r="L115" s="61" t="str">
        <f>'Data - Overview'!$J115&amp;CHAR(10)&amp;'Data - Overview'!$K115</f>
        <v>Couple, no children 
Index: 121</v>
      </c>
      <c r="M115" s="61">
        <v>1</v>
      </c>
    </row>
    <row r="116" spans="1:13">
      <c r="A116" s="86" t="s">
        <v>159</v>
      </c>
      <c r="B116" s="1" t="str">
        <f>INDEX('Data - Knowledge'!$D:$D,MATCH('Data - Overview'!$A116,'Data - Knowledge'!$A:$A,0))</f>
        <v>Couple with children</v>
      </c>
      <c r="C116" s="1" t="s">
        <v>160</v>
      </c>
      <c r="D116" s="68">
        <f>INDEX('Data - Knowledge'!$E:$E,MATCH('Data - Overview'!$A116,'Data - Knowledge'!$A:$A,0))</f>
        <v>0.18555395683453238</v>
      </c>
      <c r="E116" s="69">
        <f>RANK('Data - Overview'!$D116,'Data - Overview'!$D$115:$D$119)</f>
        <v>3</v>
      </c>
      <c r="F116" s="68">
        <f>INDEX('Data - Knowledge'!$G:$G,MATCH('Data - Overview'!$A116,'Data - Knowledge'!$A:$A,0))</f>
        <v>0.18888569744277756</v>
      </c>
      <c r="G116" s="70">
        <f>INDEX('Data - Knowledge'!$J:$J,MATCH('Data - Overview'!$A116,'Data - Knowledge'!$A:$A,0))</f>
        <v>98.236107522511318</v>
      </c>
      <c r="H116" s="70">
        <f>RANK('Data - Overview'!$G116,'Data - Overview'!$G$115:$G$119)</f>
        <v>2</v>
      </c>
      <c r="I116" s="70">
        <f>'Data - Overview'!$G116-100</f>
        <v>-1.7638924774886817</v>
      </c>
      <c r="J116" s="1" t="str">
        <f>"" &amp;TEXT('Data - Overview'!$B116,"0")&amp;" "</f>
        <v xml:space="preserve">Couple with children </v>
      </c>
      <c r="K116" s="1" t="str">
        <f>"Index: "&amp;TEXT('Data - Overview'!$G116,"0")&amp;""</f>
        <v>Index: 98</v>
      </c>
      <c r="L116" s="1" t="str">
        <f>'Data - Overview'!$J116&amp;CHAR(10)&amp;'Data - Overview'!$K116</f>
        <v>Couple with children 
Index: 98</v>
      </c>
      <c r="M116" s="1">
        <v>2</v>
      </c>
    </row>
    <row r="117" spans="1:13">
      <c r="A117" s="56" t="s">
        <v>161</v>
      </c>
      <c r="B117" s="72" t="str">
        <f>INDEX('Data - Knowledge'!$D:$D,MATCH('Data - Overview'!$A117,'Data - Knowledge'!$A:$A,0))</f>
        <v>Single parent</v>
      </c>
      <c r="C117" s="72" t="s">
        <v>162</v>
      </c>
      <c r="D117" s="84">
        <f>INDEX('Data - Knowledge'!$E:$E,MATCH('Data - Overview'!$A117,'Data - Knowledge'!$A:$A,0))</f>
        <v>2.1446043165467627E-2</v>
      </c>
      <c r="E117" s="85">
        <f>RANK('Data - Overview'!$D117,'Data - Overview'!$D$115:$D$119)</f>
        <v>5</v>
      </c>
      <c r="F117" s="84">
        <f>INDEX('Data - Knowledge'!$G:$G,MATCH('Data - Overview'!$A117,'Data - Knowledge'!$A:$A,0))</f>
        <v>3.043571225294606E-2</v>
      </c>
      <c r="G117" s="75">
        <f>INDEX('Data - Knowledge'!$J:$J,MATCH('Data - Overview'!$A117,'Data - Knowledge'!$A:$A,0))</f>
        <v>70.46341806373114</v>
      </c>
      <c r="H117" s="75">
        <f>RANK('Data - Overview'!$G117,'Data - Overview'!$G$115:$G$119)</f>
        <v>5</v>
      </c>
      <c r="I117" s="75">
        <f>'Data - Overview'!$G117-100</f>
        <v>-29.53658193626886</v>
      </c>
      <c r="J117" s="72" t="str">
        <f>"" &amp;TEXT('Data - Overview'!$B117,"0")&amp;" "</f>
        <v xml:space="preserve">Single parent </v>
      </c>
      <c r="K117" s="72" t="str">
        <f>"Index: "&amp;TEXT('Data - Overview'!$G117,"0")&amp;""</f>
        <v>Index: 70</v>
      </c>
      <c r="L117" s="72" t="str">
        <f>'Data - Overview'!$J117&amp;CHAR(10)&amp;'Data - Overview'!$K117</f>
        <v>Single parent 
Index: 70</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0.13215827338129493</v>
      </c>
      <c r="E118" s="69">
        <f>RANK('Data - Overview'!$D118,'Data - Overview'!$D$115:$D$119)</f>
        <v>4</v>
      </c>
      <c r="F118" s="68">
        <f>INDEX('Data - Knowledge'!$G:$G,MATCH('Data - Overview'!$A118,'Data - Knowledge'!$A:$A,0))</f>
        <v>0.16054127681076091</v>
      </c>
      <c r="G118" s="70">
        <f>INDEX('Data - Knowledge'!$J:$J,MATCH('Data - Overview'!$A118,'Data - Knowledge'!$A:$A,0))</f>
        <v>82.32043248109791</v>
      </c>
      <c r="H118" s="70">
        <f>RANK('Data - Overview'!$G118,'Data - Overview'!$G$115:$G$119)</f>
        <v>4</v>
      </c>
      <c r="I118" s="70">
        <f>'Data - Overview'!$G118-100</f>
        <v>-17.67956751890209</v>
      </c>
      <c r="J118" s="1" t="str">
        <f>"" &amp;TEXT('Data - Overview'!$B118,"0")&amp;" "</f>
        <v xml:space="preserve">Single person, no children </v>
      </c>
      <c r="K118" s="1" t="str">
        <f>"Index: "&amp;TEXT('Data - Overview'!$G118,"0")&amp;""</f>
        <v>Index: 82</v>
      </c>
      <c r="L118" s="1" t="str">
        <f>'Data - Overview'!$J118&amp;CHAR(10)&amp;'Data - Overview'!$K118</f>
        <v>Single person, no children 
Index: 82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0.29551798561151083</v>
      </c>
      <c r="E119" s="89">
        <f>RANK('Data - Overview'!$D119,'Data - Overview'!$D$115:$D$119)</f>
        <v>2</v>
      </c>
      <c r="F119" s="88">
        <f>INDEX('Data - Knowledge'!$G:$G,MATCH('Data - Overview'!$A119,'Data - Knowledge'!$A:$A,0))</f>
        <v>0.31733822940079798</v>
      </c>
      <c r="G119" s="80">
        <f>INDEX('Data - Knowledge'!$J:$J,MATCH('Data - Overview'!$A119,'Data - Knowledge'!$A:$A,0))</f>
        <v>93.123978844122121</v>
      </c>
      <c r="H119" s="80">
        <f>RANK('Data - Overview'!$G119,'Data - Overview'!$G$115:$G$119)</f>
        <v>3</v>
      </c>
      <c r="I119" s="80">
        <f>'Data - Overview'!$G119-100</f>
        <v>-6.8760211558778792</v>
      </c>
      <c r="J119" s="57" t="str">
        <f>"" &amp;TEXT('Data - Overview'!$B119,"0")&amp;" "</f>
        <v xml:space="preserve">Other: two or more adults, may include a couple, may have children </v>
      </c>
      <c r="K119" s="57" t="str">
        <f>"Index: "&amp;TEXT('Data - Overview'!$G119,"0")&amp;""</f>
        <v>Index: 93</v>
      </c>
      <c r="L119" s="57" t="str">
        <f>'Data - Overview'!$J119&amp;CHAR(10)&amp;'Data - Overview'!$K119</f>
        <v>Other: two or more adults, may include a couple, may have children 
Index: 93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20.581001584220559</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0.75763309352517971</v>
      </c>
      <c r="E128" s="63">
        <f>RANK('Data - Overview'!$D128,'Data - Overview'!$D$128:$D$131)</f>
        <v>1</v>
      </c>
      <c r="F128" s="62">
        <f>INDEX('Data - Knowledge'!$G:$G,MATCH('Data - Overview'!$A128,'Data - Knowledge'!$A:$A,0))</f>
        <v>0.72502948385110844</v>
      </c>
      <c r="G128" s="64">
        <f>INDEX('Data - Knowledge'!$J:$J,MATCH('Data - Overview'!$A128,'Data - Knowledge'!$A:$A,0))</f>
        <v>104.49686673442467</v>
      </c>
      <c r="H128" s="64">
        <f>RANK('Data - Overview'!$G128,'Data - Overview'!$G$128:$G$131)</f>
        <v>1</v>
      </c>
      <c r="I128" s="64">
        <f>'Data - Overview'!$G128 - 100</f>
        <v>4.4968667344246711</v>
      </c>
      <c r="J128" s="61" t="str">
        <f>"" &amp;TEXT('Data - Overview'!$C128,"0")&amp;" "</f>
        <v xml:space="preserve">0 </v>
      </c>
      <c r="K128" s="61" t="str">
        <f>"Index: "&amp;TEXT('Data - Overview'!$G128,"0")&amp;""</f>
        <v>Index: 104</v>
      </c>
      <c r="L128" s="61" t="str">
        <f>'Data - Overview'!$J128&amp;CHAR(10)&amp;'Data - Overview'!$K128</f>
        <v>0 
Index: 104</v>
      </c>
      <c r="M128" s="61">
        <v>1</v>
      </c>
    </row>
    <row r="129" spans="1:13">
      <c r="A129" s="86" t="s">
        <v>170</v>
      </c>
      <c r="B129" s="1" t="str">
        <f>INDEX('Data - Knowledge'!$D:$D,MATCH('Data - Overview'!$A129,'Data - Knowledge'!$A:$A,0))</f>
        <v>Children at home : 1</v>
      </c>
      <c r="C129" s="1">
        <v>1</v>
      </c>
      <c r="D129" s="68">
        <f>INDEX('Data - Knowledge'!$E:$E,MATCH('Data - Overview'!$A129,'Data - Knowledge'!$A:$A,0))</f>
        <v>0.11188489208633094</v>
      </c>
      <c r="E129" s="69">
        <f>RANK('Data - Overview'!$D129,'Data - Overview'!$D$128:$D$131)</f>
        <v>2</v>
      </c>
      <c r="F129" s="68">
        <f>INDEX('Data - Knowledge'!$G:$G,MATCH('Data - Overview'!$A129,'Data - Knowledge'!$A:$A,0))</f>
        <v>0.12684393857555221</v>
      </c>
      <c r="G129" s="70">
        <f>INDEX('Data - Knowledge'!$J:$J,MATCH('Data - Overview'!$A129,'Data - Knowledge'!$A:$A,0))</f>
        <v>88.206731313131542</v>
      </c>
      <c r="H129" s="70">
        <f>RANK('Data - Overview'!$G129,'Data - Overview'!$G$128:$G$131)</f>
        <v>3</v>
      </c>
      <c r="I129" s="70">
        <f>'Data - Overview'!$G129 - 100</f>
        <v>-11.793268686868458</v>
      </c>
      <c r="J129" s="1" t="str">
        <f>"" &amp;TEXT('Data - Overview'!$C129,"0")&amp;" "</f>
        <v xml:space="preserve">1 </v>
      </c>
      <c r="K129" s="1" t="str">
        <f>"Index: "&amp;TEXT('Data - Overview'!$G129,"0")&amp;""</f>
        <v>Index: 88</v>
      </c>
      <c r="L129" s="1" t="str">
        <f>'Data - Overview'!$J129&amp;CHAR(10)&amp;'Data - Overview'!$K129</f>
        <v>1 
Index: 88</v>
      </c>
      <c r="M129" s="1">
        <v>2</v>
      </c>
    </row>
    <row r="130" spans="1:13">
      <c r="A130" s="56" t="s">
        <v>171</v>
      </c>
      <c r="B130" s="72" t="str">
        <f>INDEX('Data - Knowledge'!$D:$D,MATCH('Data - Overview'!$A130,'Data - Knowledge'!$A:$A,0))</f>
        <v>Children at home : 2</v>
      </c>
      <c r="C130" s="72">
        <v>2</v>
      </c>
      <c r="D130" s="84">
        <f>INDEX('Data - Knowledge'!$E:$E,MATCH('Data - Overview'!$A130,'Data - Knowledge'!$A:$A,0))</f>
        <v>9.9316546762589927E-2</v>
      </c>
      <c r="E130" s="85">
        <f>RANK('Data - Overview'!$D130,'Data - Overview'!$D$128:$D$131)</f>
        <v>3</v>
      </c>
      <c r="F130" s="84">
        <f>INDEX('Data - Knowledge'!$G:$G,MATCH('Data - Overview'!$A130,'Data - Knowledge'!$A:$A,0))</f>
        <v>0.10787175846067174</v>
      </c>
      <c r="G130" s="75">
        <f>INDEX('Data - Knowledge'!$J:$J,MATCH('Data - Overview'!$A130,'Data - Knowledge'!$A:$A,0))</f>
        <v>92.069090353059465</v>
      </c>
      <c r="H130" s="75">
        <f>RANK('Data - Overview'!$G130,'Data - Overview'!$G$128:$G$131)</f>
        <v>2</v>
      </c>
      <c r="I130" s="75">
        <f>'Data - Overview'!$G130 - 100</f>
        <v>-7.9309096469405347</v>
      </c>
      <c r="J130" s="72" t="str">
        <f>"" &amp;TEXT('Data - Overview'!$C130,"0")&amp;" "</f>
        <v xml:space="preserve">2 </v>
      </c>
      <c r="K130" s="72" t="str">
        <f>"Index: "&amp;TEXT('Data - Overview'!$G130,"0")&amp;""</f>
        <v>Index: 92</v>
      </c>
      <c r="L130" s="72" t="str">
        <f>'Data - Overview'!$J130&amp;CHAR(10)&amp;'Data - Overview'!$K130</f>
        <v>2 
Index: 92</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3.1294964028776982E-2</v>
      </c>
      <c r="E131" s="115">
        <f>RANK('Data - Overview'!$D131,'Data - Overview'!$D$128:$D$131)</f>
        <v>4</v>
      </c>
      <c r="F131" s="111">
        <f>INDEX('Data - Knowledge'!$G:$G,MATCH('Data - Overview'!$A131,'Data - Knowledge'!$A:$A,0))</f>
        <v>4.0459208149658213E-2</v>
      </c>
      <c r="G131" s="112">
        <f>INDEX('Data - Knowledge'!$J:$J,MATCH('Data - Overview'!$A131,'Data - Knowledge'!$A:$A,0))</f>
        <v>77.34942293733782</v>
      </c>
      <c r="H131" s="112">
        <f>RANK('Data - Overview'!$G131,'Data - Overview'!$G$128:$G$131)</f>
        <v>4</v>
      </c>
      <c r="I131" s="112">
        <f>'Data - Overview'!$G131 - 100</f>
        <v>-22.65057706266218</v>
      </c>
      <c r="J131" s="108" t="str">
        <f>"" &amp;TEXT('Data - Overview'!$C131,"0")&amp;" "</f>
        <v xml:space="preserve">3+ </v>
      </c>
      <c r="K131" s="108" t="str">
        <f>"Index: "&amp;TEXT('Data - Overview'!$G131,"0")&amp;""</f>
        <v>Index: 77</v>
      </c>
      <c r="L131" s="108" t="str">
        <f>'Data - Overview'!$J131&amp;CHAR(10)&amp;'Data - Overview'!$K131</f>
        <v>3+ 
Index: 77</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0.15888489208633094</v>
      </c>
      <c r="E137" s="63">
        <f>RANK('Data - Overview'!$D137,'Data - Overview'!$D$137:$D$140)</f>
        <v>3</v>
      </c>
      <c r="F137" s="62">
        <f>INDEX('Data - Knowledge'!$G:$G,MATCH('Data - Overview'!$A137,'Data - Knowledge'!$A:$A,0))</f>
        <v>0.18364006353852674</v>
      </c>
      <c r="G137" s="64">
        <f>INDEX('Data - Knowledge'!$J:$J,MATCH('Data - Overview'!$A137,'Data - Knowledge'!$A:$A,0))</f>
        <v>86.519732690572553</v>
      </c>
      <c r="H137" s="64">
        <f>RANK('Data - Overview'!$G137,'Data - Overview'!$G$137:$G$140)</f>
        <v>4</v>
      </c>
      <c r="I137" s="61">
        <v>1</v>
      </c>
      <c r="J137" s="61" t="str">
        <f>"" &amp;TEXT('Data - Overview'!$C137,"0")&amp;" "</f>
        <v xml:space="preserve">1 person </v>
      </c>
      <c r="K137" s="61" t="str">
        <f>"Index: "&amp;TEXT('Data - Overview'!$G137,"0")&amp;""</f>
        <v>Index: 87</v>
      </c>
      <c r="L137" s="61" t="str">
        <f>'Data - Overview'!$J137&amp;CHAR(10)&amp;'Data - Overview'!$K137</f>
        <v>1 person 
Index: 87</v>
      </c>
    </row>
    <row r="138" spans="1:13">
      <c r="A138" s="1" t="s">
        <v>177</v>
      </c>
      <c r="B138" s="1" t="str">
        <f>INDEX('Data - Knowledge'!$D:$D,MATCH('Data - Overview'!$A138,'Data - Knowledge'!$A:$A,0))</f>
        <v>Household size : 2 persons</v>
      </c>
      <c r="C138" s="1" t="s">
        <v>178</v>
      </c>
      <c r="D138" s="68">
        <f>INDEX('Data - Knowledge'!$E:$E,MATCH('Data - Overview'!$A138,'Data - Knowledge'!$A:$A,0))</f>
        <v>0.42984892086330934</v>
      </c>
      <c r="E138" s="69">
        <f>RANK('Data - Overview'!$D138,'Data - Overview'!$D$137:$D$140)</f>
        <v>1</v>
      </c>
      <c r="F138" s="68">
        <f>INDEX('Data - Knowledge'!$G:$G,MATCH('Data - Overview'!$A138,'Data - Knowledge'!$A:$A,0))</f>
        <v>0.38787418326276724</v>
      </c>
      <c r="G138" s="70">
        <f>INDEX('Data - Knowledge'!$J:$J,MATCH('Data - Overview'!$A138,'Data - Knowledge'!$A:$A,0))</f>
        <v>110.82174050550462</v>
      </c>
      <c r="H138" s="70">
        <f>RANK('Data - Overview'!$G138,'Data - Overview'!$G$137:$G$140)</f>
        <v>1</v>
      </c>
      <c r="I138" s="1">
        <v>2</v>
      </c>
      <c r="J138" s="1" t="str">
        <f>"" &amp;TEXT('Data - Overview'!$C138,"0")&amp;" "</f>
        <v xml:space="preserve">2 people </v>
      </c>
      <c r="K138" s="1" t="str">
        <f>"Index: "&amp;TEXT('Data - Overview'!$G138,"0")&amp;""</f>
        <v>Index: 111</v>
      </c>
      <c r="L138" s="1" t="str">
        <f>'Data - Overview'!$J138&amp;CHAR(10)&amp;'Data - Overview'!$K138</f>
        <v>2 people 
Index: 111</v>
      </c>
    </row>
    <row r="139" spans="1:13">
      <c r="A139" s="72" t="s">
        <v>179</v>
      </c>
      <c r="B139" s="72" t="str">
        <f>INDEX('Data - Knowledge'!$D:$D,MATCH('Data - Overview'!$A139,'Data - Knowledge'!$A:$A,0))</f>
        <v>Household size : 3-4 persons</v>
      </c>
      <c r="C139" s="72" t="s">
        <v>180</v>
      </c>
      <c r="D139" s="84">
        <f>INDEX('Data - Knowledge'!$E:$E,MATCH('Data - Overview'!$A139,'Data - Knowledge'!$A:$A,0))</f>
        <v>0.3395035971223021</v>
      </c>
      <c r="E139" s="85">
        <f>RANK('Data - Overview'!$D139,'Data - Overview'!$D$137:$D$140)</f>
        <v>2</v>
      </c>
      <c r="F139" s="84">
        <f>INDEX('Data - Knowledge'!$G:$G,MATCH('Data - Overview'!$A139,'Data - Knowledge'!$A:$A,0))</f>
        <v>0.3470210449590253</v>
      </c>
      <c r="G139" s="75">
        <f>INDEX('Data - Knowledge'!$J:$J,MATCH('Data - Overview'!$A139,'Data - Knowledge'!$A:$A,0))</f>
        <v>97.833719900874939</v>
      </c>
      <c r="H139" s="75">
        <f>RANK('Data - Overview'!$G139,'Data - Overview'!$G$137:$G$140)</f>
        <v>2</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7.2057553956834539E-2</v>
      </c>
      <c r="E140" s="115">
        <f>RANK('Data - Overview'!$D140,'Data - Overview'!$D$137:$D$140)</f>
        <v>4</v>
      </c>
      <c r="F140" s="111">
        <f>INDEX('Data - Knowledge'!$G:$G,MATCH('Data - Overview'!$A140,'Data - Knowledge'!$A:$A,0))</f>
        <v>8.1627077053531491E-2</v>
      </c>
      <c r="G140" s="112">
        <f>INDEX('Data - Knowledge'!$J:$J,MATCH('Data - Overview'!$A140,'Data - Knowledge'!$A:$A,0))</f>
        <v>88.276533422333372</v>
      </c>
      <c r="H140" s="112">
        <f>RANK('Data - Overview'!$G140,'Data - Overview'!$G$137:$G$140)</f>
        <v>3</v>
      </c>
      <c r="I140" s="108">
        <v>4</v>
      </c>
      <c r="J140" s="108" t="str">
        <f>"" &amp;TEXT('Data - Overview'!$C140,"0")&amp;" "</f>
        <v xml:space="preserve">5+ people </v>
      </c>
      <c r="K140" s="108" t="str">
        <f>"Index: "&amp;TEXT('Data - Overview'!$G140,"0")&amp;""</f>
        <v>Index: 88</v>
      </c>
      <c r="L140" s="108" t="str">
        <f>'Data - Overview'!$J140&amp;CHAR(10)&amp;'Data - Overview'!$K140</f>
        <v>5+ people 
Index: 88</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0.12666187050359715</v>
      </c>
      <c r="E146" s="63">
        <f>RANK('Data - Overview'!$D146,'Data - Overview'!$D$146:$D$151)</f>
        <v>4</v>
      </c>
      <c r="F146" s="62">
        <f>INDEX('Data - Knowledge'!$G:$G,MATCH('Data - Overview'!$A146,'Data - Knowledge'!$A:$A,0))</f>
        <v>0.16121802891177203</v>
      </c>
      <c r="G146" s="64">
        <f>INDEX('Data - Knowledge'!$J:$J,MATCH('Data - Overview'!$A146,'Data - Knowledge'!$A:$A,0))</f>
        <v>78.565574432691989</v>
      </c>
      <c r="H146" s="64">
        <f>RANK('Data - Overview'!$G146,'Data - Overview'!$G$146:$G$151)</f>
        <v>6</v>
      </c>
      <c r="I146" s="64">
        <f xml:space="preserve"> 'Data - Overview'!$G146 - 100</f>
        <v>-21.434425567308011</v>
      </c>
      <c r="J146" s="61" t="str">
        <f>"" &amp;TEXT('Data - Overview'!$C146,"0")&amp;" "</f>
        <v xml:space="preserve">&lt;20k </v>
      </c>
      <c r="K146" s="61" t="str">
        <f>"Index: "&amp;TEXT('Data - Overview'!$G146,"0")&amp;""</f>
        <v>Index: 79</v>
      </c>
      <c r="L146" s="61" t="str">
        <f>'Data - Overview'!$J146&amp;CHAR(10)&amp;'Data - Overview'!$K146</f>
        <v>&lt;20k 
Index: 79</v>
      </c>
      <c r="M146" s="61">
        <v>1</v>
      </c>
    </row>
    <row r="147" spans="1:13">
      <c r="A147" s="86" t="s">
        <v>186</v>
      </c>
      <c r="B147" s="1" t="str">
        <f>INDEX('Data - Knowledge'!$D:$D,MATCH('Data - Overview'!$A147,'Data - Knowledge'!$A:$A,0))</f>
        <v>£20,000-£40,000</v>
      </c>
      <c r="C147" s="1" t="s">
        <v>187</v>
      </c>
      <c r="D147" s="68">
        <f>INDEX('Data - Knowledge'!$E:$E,MATCH('Data - Overview'!$A147,'Data - Knowledge'!$A:$A,0))</f>
        <v>0.2862446043165468</v>
      </c>
      <c r="E147" s="69">
        <f>RANK('Data - Overview'!$D147,'Data - Overview'!$D$146:$D$151)</f>
        <v>1</v>
      </c>
      <c r="F147" s="68">
        <f>INDEX('Data - Knowledge'!$G:$G,MATCH('Data - Overview'!$A147,'Data - Knowledge'!$A:$A,0))</f>
        <v>0.31110931065925584</v>
      </c>
      <c r="G147" s="70">
        <f>INDEX('Data - Knowledge'!$J:$J,MATCH('Data - Overview'!$A147,'Data - Knowledge'!$A:$A,0))</f>
        <v>92.007726708654431</v>
      </c>
      <c r="H147" s="70">
        <f>RANK('Data - Overview'!$G147,'Data - Overview'!$G$146:$G$151)</f>
        <v>5</v>
      </c>
      <c r="I147" s="70">
        <f xml:space="preserve"> 'Data - Overview'!$G147 - 100</f>
        <v>-7.992273291345569</v>
      </c>
      <c r="J147" s="1" t="str">
        <f>"" &amp;TEXT('Data - Overview'!$C147,"0")&amp;" "</f>
        <v xml:space="preserve">20k - 40k </v>
      </c>
      <c r="K147" s="1" t="str">
        <f>"Index: "&amp;TEXT('Data - Overview'!$G147,"0")&amp;""</f>
        <v>Index: 92</v>
      </c>
      <c r="L147" s="1" t="str">
        <f>'Data - Overview'!$J147&amp;CHAR(10)&amp;'Data - Overview'!$K147</f>
        <v>20k - 40k 
Index: 92</v>
      </c>
      <c r="M147" s="1">
        <v>2</v>
      </c>
    </row>
    <row r="148" spans="1:13">
      <c r="A148" s="56" t="s">
        <v>188</v>
      </c>
      <c r="B148" s="72" t="str">
        <f>INDEX('Data - Knowledge'!$D:$D,MATCH('Data - Overview'!$A148,'Data - Knowledge'!$A:$A,0))</f>
        <v>£40,000-£60,000</v>
      </c>
      <c r="C148" s="72" t="s">
        <v>189</v>
      </c>
      <c r="D148" s="84">
        <f>INDEX('Data - Knowledge'!$E:$E,MATCH('Data - Overview'!$A148,'Data - Knowledge'!$A:$A,0))</f>
        <v>0.21906474820143887</v>
      </c>
      <c r="E148" s="85">
        <f>RANK('Data - Overview'!$D148,'Data - Overview'!$D$146:$D$151)</f>
        <v>2</v>
      </c>
      <c r="F148" s="84">
        <f>INDEX('Data - Knowledge'!$G:$G,MATCH('Data - Overview'!$A148,'Data - Knowledge'!$A:$A,0))</f>
        <v>0.21309835113457506</v>
      </c>
      <c r="G148" s="75">
        <f>INDEX('Data - Knowledge'!$J:$J,MATCH('Data - Overview'!$A148,'Data - Knowledge'!$A:$A,0))</f>
        <v>102.79983258204375</v>
      </c>
      <c r="H148" s="75">
        <f>RANK('Data - Overview'!$G148,'Data - Overview'!$G$146:$G$151)</f>
        <v>4</v>
      </c>
      <c r="I148" s="75">
        <f xml:space="preserve"> 'Data - Overview'!$G148 - 100</f>
        <v>2.7998325820437486</v>
      </c>
      <c r="J148" s="72" t="str">
        <f>"" &amp;TEXT('Data - Overview'!$C148,"0")&amp;" "</f>
        <v xml:space="preserve">40k - 60k </v>
      </c>
      <c r="K148" s="72" t="str">
        <f>"Index: "&amp;TEXT('Data - Overview'!$G148,"0")&amp;""</f>
        <v>Index: 103</v>
      </c>
      <c r="L148" s="72" t="str">
        <f>'Data - Overview'!$J148&amp;CHAR(10)&amp;'Data - Overview'!$K148</f>
        <v>40k - 60k 
Index: 103</v>
      </c>
      <c r="M148" s="72">
        <v>3</v>
      </c>
    </row>
    <row r="149" spans="1:13">
      <c r="A149" s="86" t="s">
        <v>190</v>
      </c>
      <c r="B149" s="1" t="str">
        <f>INDEX('Data - Knowledge'!$D:$D,MATCH('Data - Overview'!$A149,'Data - Knowledge'!$A:$A,0))</f>
        <v>£60,000-£80,000</v>
      </c>
      <c r="C149" s="1" t="s">
        <v>191</v>
      </c>
      <c r="D149" s="68">
        <f>INDEX('Data - Knowledge'!$E:$E,MATCH('Data - Overview'!$A149,'Data - Knowledge'!$A:$A,0))</f>
        <v>0.15024460431654676</v>
      </c>
      <c r="E149" s="69">
        <f>RANK('Data - Overview'!$D149,'Data - Overview'!$D$146:$D$151)</f>
        <v>3</v>
      </c>
      <c r="F149" s="68">
        <f>INDEX('Data - Knowledge'!$G:$G,MATCH('Data - Overview'!$A149,'Data - Knowledge'!$A:$A,0))</f>
        <v>0.14212792500827628</v>
      </c>
      <c r="G149" s="70">
        <f>INDEX('Data - Knowledge'!$J:$J,MATCH('Data - Overview'!$A149,'Data - Knowledge'!$A:$A,0))</f>
        <v>105.71082657246831</v>
      </c>
      <c r="H149" s="70">
        <f>RANK('Data - Overview'!$G149,'Data - Overview'!$G$146:$G$151)</f>
        <v>3</v>
      </c>
      <c r="I149" s="70">
        <f xml:space="preserve"> 'Data - Overview'!$G149 - 100</f>
        <v>5.7108265724683065</v>
      </c>
      <c r="J149" s="1" t="str">
        <f>"" &amp;TEXT('Data - Overview'!$C149,"0")&amp;" "</f>
        <v xml:space="preserve">60k - 80k </v>
      </c>
      <c r="K149" s="1" t="str">
        <f>"Index: "&amp;TEXT('Data - Overview'!$G149,"0")&amp;""</f>
        <v>Index: 106</v>
      </c>
      <c r="L149" s="1" t="str">
        <f>'Data - Overview'!$J149&amp;CHAR(10)&amp;'Data - Overview'!$K149</f>
        <v>60k - 80k 
Index: 106</v>
      </c>
      <c r="M149" s="1">
        <v>4</v>
      </c>
    </row>
    <row r="150" spans="1:13">
      <c r="A150" s="56" t="s">
        <v>192</v>
      </c>
      <c r="B150" s="72" t="str">
        <f>INDEX('Data - Knowledge'!$D:$D,MATCH('Data - Overview'!$A150,'Data - Knowledge'!$A:$A,0))</f>
        <v>£80,000-£100,000</v>
      </c>
      <c r="C150" s="72" t="s">
        <v>193</v>
      </c>
      <c r="D150" s="84">
        <f>INDEX('Data - Knowledge'!$E:$E,MATCH('Data - Overview'!$A150,'Data - Knowledge'!$A:$A,0))</f>
        <v>9.1467625899280564E-2</v>
      </c>
      <c r="E150" s="85">
        <f>RANK('Data - Overview'!$D150,'Data - Overview'!$D$146:$D$151)</f>
        <v>6</v>
      </c>
      <c r="F150" s="84">
        <f>INDEX('Data - Knowledge'!$G:$G,MATCH('Data - Overview'!$A150,'Data - Knowledge'!$A:$A,0))</f>
        <v>7.5628836850022363E-2</v>
      </c>
      <c r="G150" s="75">
        <f>INDEX('Data - Knowledge'!$J:$J,MATCH('Data - Overview'!$A150,'Data - Knowledge'!$A:$A,0))</f>
        <v>120.94279075145332</v>
      </c>
      <c r="H150" s="75">
        <f>RANK('Data - Overview'!$G150,'Data - Overview'!$G$146:$G$151)</f>
        <v>2</v>
      </c>
      <c r="I150" s="75">
        <f xml:space="preserve"> 'Data - Overview'!$G150 - 100</f>
        <v>20.942790751453316</v>
      </c>
      <c r="J150" s="72" t="str">
        <f>"" &amp;TEXT('Data - Overview'!$C150,"0")&amp;" "</f>
        <v xml:space="preserve">80k - 100k </v>
      </c>
      <c r="K150" s="72" t="str">
        <f>"Index: "&amp;TEXT('Data - Overview'!$G150,"0")&amp;""</f>
        <v>Index: 121</v>
      </c>
      <c r="L150" s="72" t="str">
        <f>'Data - Overview'!$J150&amp;CHAR(10)&amp;'Data - Overview'!$K150</f>
        <v>80k - 100k 
Index: 121</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0.1260359712230216</v>
      </c>
      <c r="E151" s="115">
        <f>RANK('Data - Overview'!$D151,'Data - Overview'!$D$146:$D$151)</f>
        <v>5</v>
      </c>
      <c r="F151" s="111">
        <f>INDEX('Data - Knowledge'!$G:$G,MATCH('Data - Overview'!$A151,'Data - Knowledge'!$A:$A,0))</f>
        <v>9.6759790682952054E-2</v>
      </c>
      <c r="G151" s="112">
        <f>INDEX('Data - Knowledge'!$J:$J,MATCH('Data - Overview'!$A151,'Data - Knowledge'!$A:$A,0))</f>
        <v>130.25655629619678</v>
      </c>
      <c r="H151" s="112">
        <f>RANK('Data - Overview'!$G151,'Data - Overview'!$G$146:$G$151)</f>
        <v>1</v>
      </c>
      <c r="I151" s="112">
        <f xml:space="preserve"> 'Data - Overview'!$G151 - 100</f>
        <v>30.256556296196777</v>
      </c>
      <c r="J151" s="108" t="str">
        <f>"" &amp;TEXT('Data - Overview'!$C151,"0")&amp;" "</f>
        <v xml:space="preserve">100k+ </v>
      </c>
      <c r="K151" s="108" t="str">
        <f>"Index: "&amp;TEXT('Data - Overview'!$G151,"0")&amp;""</f>
        <v>Index: 130</v>
      </c>
      <c r="L151" s="108" t="str">
        <f>'Data - Overview'!$J151&amp;CHAR(10)&amp;'Data - Overview'!$K151</f>
        <v>100k+ 
Index: 130</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0.2862446043165468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EAB9C-BD8F-4A49-955A-3138B3B383E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139</v>
      </c>
      <c r="K2" s="123">
        <f>'Input Sheet'!B8</f>
        <v>0</v>
      </c>
      <c r="L2" s="123">
        <f>'Input Sheet'!B9</f>
        <v>1</v>
      </c>
      <c r="M2" s="123">
        <f>'Input Sheet'!B10</f>
        <v>0</v>
      </c>
      <c r="N2" s="123">
        <f>'Input Sheet'!B11</f>
        <v>6</v>
      </c>
      <c r="O2" s="123">
        <f>'Input Sheet'!B12</f>
        <v>1</v>
      </c>
      <c r="P2" s="123">
        <f>'Input Sheet'!B13</f>
        <v>0</v>
      </c>
      <c r="Q2" s="123">
        <f>'Input Sheet'!B14</f>
        <v>0</v>
      </c>
      <c r="R2" s="123">
        <f>'Input Sheet'!B15</f>
        <v>0</v>
      </c>
      <c r="S2" s="123">
        <f>'Input Sheet'!B16</f>
        <v>1</v>
      </c>
      <c r="T2" s="123">
        <f>'Input Sheet'!B17</f>
        <v>0</v>
      </c>
      <c r="U2" s="123">
        <f>'Input Sheet'!B18</f>
        <v>0</v>
      </c>
      <c r="V2" s="123">
        <f>'Input Sheet'!B19</f>
        <v>0</v>
      </c>
      <c r="W2" s="123">
        <f>'Input Sheet'!B20</f>
        <v>0</v>
      </c>
      <c r="X2" s="123">
        <f>'Input Sheet'!B21</f>
        <v>1</v>
      </c>
      <c r="Y2" s="123">
        <f>'Input Sheet'!B22</f>
        <v>1</v>
      </c>
      <c r="Z2" s="123">
        <f>'Input Sheet'!B23</f>
        <v>18</v>
      </c>
      <c r="AA2" s="123">
        <f>'Input Sheet'!B24</f>
        <v>9</v>
      </c>
      <c r="AB2" s="123">
        <f>'Input Sheet'!B25</f>
        <v>0</v>
      </c>
      <c r="AC2" s="123">
        <f>'Input Sheet'!B26</f>
        <v>53</v>
      </c>
      <c r="AD2" s="123">
        <f>'Input Sheet'!B27</f>
        <v>15</v>
      </c>
      <c r="AE2" s="123">
        <f>'Input Sheet'!B28</f>
        <v>6</v>
      </c>
      <c r="AF2" s="123">
        <f>'Input Sheet'!B29</f>
        <v>0</v>
      </c>
      <c r="AG2" s="123">
        <f>'Input Sheet'!B30</f>
        <v>10</v>
      </c>
      <c r="AH2" s="123">
        <f>'Input Sheet'!B31</f>
        <v>14</v>
      </c>
      <c r="AI2" s="123">
        <f>'Input Sheet'!B32</f>
        <v>3</v>
      </c>
      <c r="AJ2" s="123">
        <f>'Input Sheet'!B32</f>
        <v>3</v>
      </c>
      <c r="AK2" s="123">
        <f>'Input Sheet'!B32</f>
        <v>3</v>
      </c>
      <c r="AL2" s="123">
        <f>'Input Sheet'!B32</f>
        <v>3</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7.1942446043165471E-3</v>
      </c>
      <c r="M4" s="126">
        <f t="shared" si="0"/>
        <v>0</v>
      </c>
      <c r="N4" s="126">
        <f t="shared" si="0"/>
        <v>4.3165467625899283E-2</v>
      </c>
      <c r="O4" s="126">
        <f t="shared" si="0"/>
        <v>7.1942446043165471E-3</v>
      </c>
      <c r="P4" s="126">
        <f t="shared" si="0"/>
        <v>0</v>
      </c>
      <c r="Q4" s="126">
        <f t="shared" si="0"/>
        <v>0</v>
      </c>
      <c r="R4" s="126">
        <f t="shared" si="0"/>
        <v>0</v>
      </c>
      <c r="S4" s="126">
        <f t="shared" si="0"/>
        <v>7.1942446043165471E-3</v>
      </c>
      <c r="T4" s="126">
        <f t="shared" si="0"/>
        <v>0</v>
      </c>
      <c r="U4" s="126">
        <f t="shared" si="0"/>
        <v>0</v>
      </c>
      <c r="V4" s="126">
        <f t="shared" si="0"/>
        <v>0</v>
      </c>
      <c r="W4" s="126">
        <f t="shared" si="0"/>
        <v>0</v>
      </c>
      <c r="X4" s="126">
        <f t="shared" si="0"/>
        <v>7.1942446043165471E-3</v>
      </c>
      <c r="Y4" s="126">
        <f t="shared" si="0"/>
        <v>7.1942446043165471E-3</v>
      </c>
      <c r="Z4" s="126">
        <f t="shared" si="0"/>
        <v>0.12949640287769784</v>
      </c>
      <c r="AA4" s="126">
        <f t="shared" si="0"/>
        <v>6.4748201438848921E-2</v>
      </c>
      <c r="AB4" s="126">
        <f t="shared" si="0"/>
        <v>0</v>
      </c>
      <c r="AC4" s="126">
        <f t="shared" si="0"/>
        <v>0.38129496402877699</v>
      </c>
      <c r="AD4" s="126">
        <f t="shared" si="0"/>
        <v>0.1079136690647482</v>
      </c>
      <c r="AE4" s="126">
        <f t="shared" si="0"/>
        <v>4.3165467625899283E-2</v>
      </c>
      <c r="AF4" s="126">
        <f t="shared" si="0"/>
        <v>0</v>
      </c>
      <c r="AG4" s="126">
        <f t="shared" si="0"/>
        <v>7.1942446043165464E-2</v>
      </c>
      <c r="AH4" s="126">
        <f t="shared" si="0"/>
        <v>0.10071942446043165</v>
      </c>
      <c r="AI4" s="126">
        <f t="shared" si="0"/>
        <v>2.1582733812949641E-2</v>
      </c>
      <c r="AJ4" s="126">
        <f t="shared" si="0"/>
        <v>2.1582733812949641E-2</v>
      </c>
      <c r="AK4" s="126">
        <f t="shared" si="0"/>
        <v>2.1582733812949641E-2</v>
      </c>
      <c r="AL4" s="126">
        <f t="shared" si="0"/>
        <v>2.1582733812949641E-2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0.11984172661870501</v>
      </c>
      <c r="F9" s="128">
        <f t="shared" ref="F9:F72" si="2">SUMPRODUCT($K$2:$AI$2,$K9:$AI9)</f>
        <v>16.657999999999998</v>
      </c>
      <c r="G9" s="122">
        <f t="shared" ref="G9:G72" si="3">SUMPRODUCT($K$3:$AI$3,$K9:$AI9)/$J$3</f>
        <v>0.12982592244118041</v>
      </c>
      <c r="H9" s="128">
        <f t="shared" ref="H9:H72" si="4">SUMPRODUCT($K$3:$AI$3,$K9:$AI9)</f>
        <v>44706.595000000001</v>
      </c>
      <c r="I9" s="122">
        <f t="shared" ref="I9:I72" si="5">CORREL($K$4:$AI$4,$K9:$AI9)</f>
        <v>-0.49170916161479145</v>
      </c>
      <c r="J9" s="128">
        <f>$E9/$G9*100</f>
        <v>92.309551409504607</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6.4388489208633088E-3</v>
      </c>
      <c r="F10" s="128">
        <f t="shared" si="2"/>
        <v>0.89499999999999991</v>
      </c>
      <c r="G10" s="122">
        <f t="shared" si="3"/>
        <v>7.0691983342916383E-3</v>
      </c>
      <c r="H10" s="128">
        <f t="shared" si="4"/>
        <v>2434.335</v>
      </c>
      <c r="I10" s="122">
        <f t="shared" si="5"/>
        <v>-0.1998378570264967</v>
      </c>
      <c r="J10" s="128">
        <f t="shared" ref="J10:J73" si="6">$E10/$G10*100</f>
        <v>91.083155633495281</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1.8884892086330936E-2</v>
      </c>
      <c r="F11" s="128">
        <f t="shared" si="2"/>
        <v>2.625</v>
      </c>
      <c r="G11" s="122">
        <f t="shared" si="3"/>
        <v>1.8556278640252298E-2</v>
      </c>
      <c r="H11" s="128">
        <f t="shared" si="4"/>
        <v>6390.0030000000006</v>
      </c>
      <c r="I11" s="122">
        <f t="shared" si="5"/>
        <v>-3.4888922141955727E-3</v>
      </c>
      <c r="J11" s="128">
        <f t="shared" si="6"/>
        <v>101.77090165786696</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1.7575539568345323E-2</v>
      </c>
      <c r="F12" s="128">
        <f t="shared" si="2"/>
        <v>2.4430000000000001</v>
      </c>
      <c r="G12" s="122">
        <f t="shared" si="3"/>
        <v>2.0246307621719261E-2</v>
      </c>
      <c r="H12" s="128">
        <f t="shared" si="4"/>
        <v>6971.978000000001</v>
      </c>
      <c r="I12" s="122">
        <f t="shared" si="5"/>
        <v>-0.27844353750026479</v>
      </c>
      <c r="J12" s="128">
        <f t="shared" si="6"/>
        <v>86.808616646183594</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1.7949640287769787E-2</v>
      </c>
      <c r="F13" s="128">
        <f t="shared" si="2"/>
        <v>2.4950000000000001</v>
      </c>
      <c r="G13" s="122">
        <f t="shared" si="3"/>
        <v>1.9254357383885378E-2</v>
      </c>
      <c r="H13" s="128">
        <f t="shared" si="4"/>
        <v>6630.3920000000007</v>
      </c>
      <c r="I13" s="122">
        <f t="shared" si="5"/>
        <v>-0.19853518206724277</v>
      </c>
      <c r="J13" s="128">
        <f t="shared" si="6"/>
        <v>93.22378269966282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1.7870503597122306E-2</v>
      </c>
      <c r="F14" s="128">
        <f t="shared" si="2"/>
        <v>2.4840000000000004</v>
      </c>
      <c r="G14" s="122">
        <f t="shared" si="3"/>
        <v>1.9234430447383249E-2</v>
      </c>
      <c r="H14" s="128">
        <f t="shared" si="4"/>
        <v>6623.5300000000007</v>
      </c>
      <c r="I14" s="122">
        <f t="shared" si="5"/>
        <v>-0.12276536583206148</v>
      </c>
      <c r="J14" s="128">
        <f t="shared" si="6"/>
        <v>92.908930399618356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4.2949640287769791E-3</v>
      </c>
      <c r="F15" s="128">
        <f t="shared" si="2"/>
        <v>0.59700000000000009</v>
      </c>
      <c r="G15" s="122">
        <f t="shared" si="3"/>
        <v>5.0529710359567661E-3</v>
      </c>
      <c r="H15" s="128">
        <f t="shared" si="4"/>
        <v>1740.0309999999999</v>
      </c>
      <c r="I15" s="122">
        <f t="shared" si="5"/>
        <v>-0.24229916511210625</v>
      </c>
      <c r="J15" s="128">
        <f t="shared" si="6"/>
        <v>84.998785827469916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3.9690647482014382E-2</v>
      </c>
      <c r="F16" s="128">
        <f t="shared" si="2"/>
        <v>5.5169999999999995</v>
      </c>
      <c r="G16" s="122">
        <f t="shared" si="3"/>
        <v>3.8942423292039098E-2</v>
      </c>
      <c r="H16" s="128">
        <f t="shared" si="4"/>
        <v>13410.135</v>
      </c>
      <c r="I16" s="122">
        <f t="shared" si="5"/>
        <v>8.0030474786887865E-2</v>
      </c>
      <c r="J16" s="128">
        <f t="shared" si="6"/>
        <v>101.9213601176387</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7.3741007194244599E-3</v>
      </c>
      <c r="F17" s="128">
        <f t="shared" si="2"/>
        <v>1.0249999999999999</v>
      </c>
      <c r="G17" s="122">
        <f t="shared" si="3"/>
        <v>8.80491523356507E-3</v>
      </c>
      <c r="H17" s="128">
        <f t="shared" si="4"/>
        <v>3032.0430000000001</v>
      </c>
      <c r="I17" s="122">
        <f t="shared" si="5"/>
        <v>-0.26529603014934672</v>
      </c>
      <c r="J17" s="128">
        <f t="shared" si="6"/>
        <v>83.749820683267615</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1.3093525179856116E-2</v>
      </c>
      <c r="F18" s="128">
        <f t="shared" si="2"/>
        <v>1.82</v>
      </c>
      <c r="G18" s="122">
        <f t="shared" si="3"/>
        <v>1.434271020275411E-2</v>
      </c>
      <c r="H18" s="128">
        <f t="shared" si="4"/>
        <v>4939.027</v>
      </c>
      <c r="I18" s="122">
        <f t="shared" si="5"/>
        <v>-0.35223963749226533</v>
      </c>
      <c r="J18" s="128">
        <f t="shared" si="6"/>
        <v>91.290453441232302</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9.8345323741007209E-3</v>
      </c>
      <c r="F19" s="128">
        <f t="shared" si="2"/>
        <v>1.3670000000000002</v>
      </c>
      <c r="G19" s="122">
        <f t="shared" si="3"/>
        <v>1.0960927290784593E-2</v>
      </c>
      <c r="H19" s="128">
        <f t="shared" si="4"/>
        <v>3774.4830000000006</v>
      </c>
      <c r="I19" s="122">
        <f t="shared" si="5"/>
        <v>-0.45136313307941095</v>
      </c>
      <c r="J19" s="128">
        <f t="shared" si="6"/>
        <v>89.723543576181825</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0.17844604316546767</v>
      </c>
      <c r="F20" s="128">
        <f t="shared" si="2"/>
        <v>24.804000000000006</v>
      </c>
      <c r="G20" s="122">
        <f t="shared" si="3"/>
        <v>0.17472912782627387</v>
      </c>
      <c r="H20" s="128">
        <f t="shared" si="4"/>
        <v>60169.373000000014</v>
      </c>
      <c r="I20" s="122">
        <f t="shared" si="5"/>
        <v>6.9784169402569263E-2</v>
      </c>
      <c r="J20" s="128">
        <f t="shared" si="6"/>
        <v>102.12724425826092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3.0071942446043163E-3</v>
      </c>
      <c r="F21" s="128">
        <f t="shared" si="2"/>
        <v>0.41799999999999998</v>
      </c>
      <c r="G21" s="122">
        <f t="shared" si="3"/>
        <v>3.046129318906487E-3</v>
      </c>
      <c r="H21" s="128">
        <f t="shared" si="4"/>
        <v>1048.9590000000001</v>
      </c>
      <c r="I21" s="122">
        <f t="shared" si="5"/>
        <v>-0.13513029384691674</v>
      </c>
      <c r="J21" s="128">
        <f t="shared" si="6"/>
        <v>98.721818077108168</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2.0323741007194245E-2</v>
      </c>
      <c r="F22" s="128">
        <f t="shared" si="2"/>
        <v>2.8250000000000002</v>
      </c>
      <c r="G22" s="122">
        <f t="shared" si="3"/>
        <v>2.6724092368988091E-2</v>
      </c>
      <c r="H22" s="128">
        <f t="shared" si="4"/>
        <v>9202.6550000000007</v>
      </c>
      <c r="I22" s="122">
        <f t="shared" si="5"/>
        <v>-0.29986890702694241</v>
      </c>
      <c r="J22" s="128">
        <f t="shared" si="6"/>
        <v>76.050257298088368</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9.0021582733812944E-2</v>
      </c>
      <c r="F23" s="128">
        <f t="shared" si="2"/>
        <v>12.513</v>
      </c>
      <c r="G23" s="122">
        <f t="shared" si="3"/>
        <v>8.9439841676394932E-2</v>
      </c>
      <c r="H23" s="128">
        <f t="shared" si="4"/>
        <v>30799.325000000004</v>
      </c>
      <c r="I23" s="122">
        <f t="shared" si="5"/>
        <v>-8.3772299360342587E-3</v>
      </c>
      <c r="J23" s="128">
        <f t="shared" si="6"/>
        <v>100.65042719946086</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2.2942446043165469E-2</v>
      </c>
      <c r="F24" s="128">
        <f t="shared" si="2"/>
        <v>3.1890000000000001</v>
      </c>
      <c r="G24" s="122">
        <f t="shared" si="3"/>
        <v>2.4920193519534912E-2</v>
      </c>
      <c r="H24" s="128">
        <f t="shared" si="4"/>
        <v>8581.4680000000026</v>
      </c>
      <c r="I24" s="122">
        <f t="shared" si="5"/>
        <v>-0.15941945191949891</v>
      </c>
      <c r="J24" s="128">
        <f t="shared" si="6"/>
        <v>92.063675288801079</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1.1208633093525181E-2</v>
      </c>
      <c r="F25" s="128">
        <f t="shared" si="2"/>
        <v>1.5580000000000003</v>
      </c>
      <c r="G25" s="122">
        <f t="shared" si="3"/>
        <v>1.0892370730460744E-2</v>
      </c>
      <c r="H25" s="128">
        <f t="shared" si="4"/>
        <v>3750.8750000000009</v>
      </c>
      <c r="I25" s="122">
        <f t="shared" si="5"/>
        <v>0.22189917898029232</v>
      </c>
      <c r="J25" s="128">
        <f t="shared" si="6"/>
        <v>102.9035218401078</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5.3669064748201444E-3</v>
      </c>
      <c r="F26" s="128">
        <f t="shared" si="2"/>
        <v>0.74600000000000011</v>
      </c>
      <c r="G26" s="122">
        <f t="shared" si="3"/>
        <v>5.0388868561206659E-3</v>
      </c>
      <c r="H26" s="128">
        <f t="shared" si="4"/>
        <v>1735.1810000000003</v>
      </c>
      <c r="I26" s="122">
        <f t="shared" si="5"/>
        <v>0.27665326564839021</v>
      </c>
      <c r="J26" s="128">
        <f t="shared" si="6"/>
        <v>106.50976352646295</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0.13900000000000001</v>
      </c>
      <c r="G27" s="122">
        <f t="shared" si="3"/>
        <v>1.0219945521811604E-3</v>
      </c>
      <c r="H27" s="128">
        <f t="shared" si="4"/>
        <v>351.93200000000002</v>
      </c>
      <c r="I27" s="122">
        <f t="shared" si="5"/>
        <v>-0.10278276466574326</v>
      </c>
      <c r="J27" s="128">
        <f t="shared" si="6"/>
        <v>97.84787970403373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1.2741007194244603E-2</v>
      </c>
      <c r="F28" s="128">
        <f t="shared" si="2"/>
        <v>1.7709999999999999</v>
      </c>
      <c r="G28" s="122">
        <f t="shared" si="3"/>
        <v>1.1544662821830769E-2</v>
      </c>
      <c r="H28" s="128">
        <f t="shared" si="4"/>
        <v>3975.4969999999998</v>
      </c>
      <c r="I28" s="122">
        <f t="shared" si="5"/>
        <v>0.52750785262599142</v>
      </c>
      <c r="J28" s="128">
        <f t="shared" si="6"/>
        <v>110.36274849146366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8.6402877697841739E-3</v>
      </c>
      <c r="F29" s="128">
        <f t="shared" si="2"/>
        <v>1.2010000000000001</v>
      </c>
      <c r="G29" s="122">
        <f t="shared" si="3"/>
        <v>7.5321816249368399E-3</v>
      </c>
      <c r="H29" s="128">
        <f t="shared" si="4"/>
        <v>2593.7670000000003</v>
      </c>
      <c r="I29" s="122">
        <f t="shared" si="5"/>
        <v>0.68832447909209327</v>
      </c>
      <c r="J29" s="128">
        <f t="shared" si="6"/>
        <v>114.71162274126159</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-0.10278276466574331</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1.0935251798561153E-2</v>
      </c>
      <c r="F31" s="128">
        <f t="shared" si="2"/>
        <v>1.5200000000000002</v>
      </c>
      <c r="G31" s="122">
        <f t="shared" si="3"/>
        <v>9.5585117813438338E-3</v>
      </c>
      <c r="H31" s="128">
        <f t="shared" si="4"/>
        <v>3291.55</v>
      </c>
      <c r="I31" s="122">
        <f t="shared" si="5"/>
        <v>0.53557792650295388</v>
      </c>
      <c r="J31" s="128">
        <f t="shared" si="6"/>
        <v>114.40328838537836</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1.7568345323741009E-2</v>
      </c>
      <c r="F32" s="128">
        <f t="shared" si="2"/>
        <v>2.4420000000000002</v>
      </c>
      <c r="G32" s="122">
        <f t="shared" si="3"/>
        <v>1.6170046869827332E-2</v>
      </c>
      <c r="H32" s="128">
        <f t="shared" si="4"/>
        <v>5568.2849999999999</v>
      </c>
      <c r="I32" s="122">
        <f t="shared" si="5"/>
        <v>0.48883022848409829</v>
      </c>
      <c r="J32" s="128">
        <f t="shared" si="6"/>
        <v>108.6474607350882</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7.9928057553956856E-3</v>
      </c>
      <c r="F33" s="128">
        <f t="shared" si="2"/>
        <v>1.1110000000000002</v>
      </c>
      <c r="G33" s="122">
        <f t="shared" si="3"/>
        <v>7.9948280568478153E-3</v>
      </c>
      <c r="H33" s="128">
        <f t="shared" si="4"/>
        <v>2753.0830000000001</v>
      </c>
      <c r="I33" s="122">
        <f t="shared" si="5"/>
        <v>-3.6972217505662672E-3</v>
      </c>
      <c r="J33" s="128">
        <f t="shared" si="6"/>
        <v>99.974704878732226</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5.2071942446043164E-2</v>
      </c>
      <c r="F34" s="128">
        <f t="shared" si="2"/>
        <v>7.2379999999999995</v>
      </c>
      <c r="G34" s="122">
        <f t="shared" si="3"/>
        <v>5.8360807647854854E-2</v>
      </c>
      <c r="H34" s="128">
        <f t="shared" si="4"/>
        <v>20097.011000000002</v>
      </c>
      <c r="I34" s="122">
        <f t="shared" si="5"/>
        <v>-0.31331144025931706</v>
      </c>
      <c r="J34" s="128">
        <f t="shared" si="6"/>
        <v>89.224163517821282</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1.0071942446043167E-3</v>
      </c>
      <c r="F35" s="128">
        <f t="shared" si="2"/>
        <v>0.14000000000000001</v>
      </c>
      <c r="G35" s="122">
        <f t="shared" si="3"/>
        <v>1.0438990817695538E-3</v>
      </c>
      <c r="H35" s="128">
        <f t="shared" si="4"/>
        <v>359.47500000000002</v>
      </c>
      <c r="I35" s="122">
        <f t="shared" si="5"/>
        <v>-8.4296655912911717E-2</v>
      </c>
      <c r="J35" s="128">
        <f t="shared" si="6"/>
        <v>96.483871112999026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0.13900000000000001</v>
      </c>
      <c r="G36" s="122">
        <f t="shared" si="3"/>
        <v>1E-3</v>
      </c>
      <c r="H36" s="128">
        <f t="shared" si="4"/>
        <v>344.358</v>
      </c>
      <c r="I36" s="122">
        <f t="shared" si="5"/>
        <v>-0.10278276466574329</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3.943165467625899E-2</v>
      </c>
      <c r="F37" s="128">
        <f t="shared" si="2"/>
        <v>5.4809999999999999</v>
      </c>
      <c r="G37" s="122">
        <f t="shared" si="3"/>
        <v>4.4351785060895925E-2</v>
      </c>
      <c r="H37" s="128">
        <f t="shared" si="4"/>
        <v>15272.892</v>
      </c>
      <c r="I37" s="122">
        <f t="shared" si="5"/>
        <v>-0.51580778414982065</v>
      </c>
      <c r="J37" s="128">
        <f t="shared" si="6"/>
        <v>88.906578668972415</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4.2971223021582731E-2</v>
      </c>
      <c r="F38" s="128">
        <f t="shared" si="2"/>
        <v>5.9729999999999999</v>
      </c>
      <c r="G38" s="122">
        <f t="shared" si="3"/>
        <v>4.7773079179226276E-2</v>
      </c>
      <c r="H38" s="128">
        <f t="shared" si="4"/>
        <v>16451.042000000001</v>
      </c>
      <c r="I38" s="122">
        <f t="shared" si="5"/>
        <v>-0.41862028850039074</v>
      </c>
      <c r="J38" s="128">
        <f t="shared" si="6"/>
        <v>89.948614910023238</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1.8489208633093526E-3</v>
      </c>
      <c r="F39" s="128">
        <f t="shared" si="2"/>
        <v>0.25700000000000001</v>
      </c>
      <c r="G39" s="122">
        <f t="shared" si="3"/>
        <v>2.5975786826500325E-3</v>
      </c>
      <c r="H39" s="128">
        <f t="shared" si="4"/>
        <v>894.49699999999996</v>
      </c>
      <c r="I39" s="122">
        <f t="shared" si="5"/>
        <v>-0.3540331379569911</v>
      </c>
      <c r="J39" s="128">
        <f t="shared" si="6"/>
        <v>71.178627837486559</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2.3093525179856121E-3</v>
      </c>
      <c r="F40" s="128">
        <f t="shared" si="2"/>
        <v>0.32100000000000006</v>
      </c>
      <c r="G40" s="122">
        <f t="shared" si="3"/>
        <v>2.8797152962904888E-3</v>
      </c>
      <c r="H40" s="128">
        <f t="shared" si="4"/>
        <v>991.65300000000013</v>
      </c>
      <c r="I40" s="122">
        <f t="shared" si="5"/>
        <v>-0.39102987268670519</v>
      </c>
      <c r="J40" s="128">
        <f t="shared" si="6"/>
        <v>80.193778911422569</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2.964028776978417E-3</v>
      </c>
      <c r="F41" s="128">
        <f t="shared" si="2"/>
        <v>0.41199999999999998</v>
      </c>
      <c r="G41" s="122">
        <f t="shared" si="3"/>
        <v>3.0277008229807351E-3</v>
      </c>
      <c r="H41" s="128">
        <f t="shared" si="4"/>
        <v>1042.6130000000001</v>
      </c>
      <c r="I41" s="122">
        <f t="shared" si="5"/>
        <v>-0.1111729635441235</v>
      </c>
      <c r="J41" s="128">
        <f t="shared" si="6"/>
        <v>97.897016590310471</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5.2589928057553952E-3</v>
      </c>
      <c r="F42" s="128">
        <f t="shared" si="2"/>
        <v>0.73099999999999998</v>
      </c>
      <c r="G42" s="122">
        <f t="shared" si="3"/>
        <v>6.3439850388258738E-3</v>
      </c>
      <c r="H42" s="128">
        <f t="shared" si="4"/>
        <v>2184.6020000000003</v>
      </c>
      <c r="I42" s="122">
        <f t="shared" si="5"/>
        <v>-0.4456070540151062</v>
      </c>
      <c r="J42" s="128">
        <f t="shared" si="6"/>
        <v>82.897307821027184</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5.4316546762589934E-3</v>
      </c>
      <c r="F43" s="128">
        <f t="shared" si="2"/>
        <v>0.75500000000000012</v>
      </c>
      <c r="G43" s="122">
        <f t="shared" si="3"/>
        <v>5.7393962097584501E-3</v>
      </c>
      <c r="H43" s="128">
        <f t="shared" si="4"/>
        <v>1976.4070000000004</v>
      </c>
      <c r="I43" s="122">
        <f t="shared" si="5"/>
        <v>-0.28254646204118061</v>
      </c>
      <c r="J43" s="128">
        <f t="shared" si="6"/>
        <v>94.638085222689156</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0.11529496402877698</v>
      </c>
      <c r="F44" s="128">
        <f t="shared" si="2"/>
        <v>16.026</v>
      </c>
      <c r="G44" s="122">
        <f t="shared" si="3"/>
        <v>0.18653765557936797</v>
      </c>
      <c r="H44" s="128">
        <f t="shared" si="4"/>
        <v>64235.733999999997</v>
      </c>
      <c r="I44" s="122">
        <f t="shared" si="5"/>
        <v>-0.52642370093813751</v>
      </c>
      <c r="J44" s="128">
        <f t="shared" si="6"/>
        <v>61.807876629885769</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0.20043884892086331</v>
      </c>
      <c r="F45" s="128">
        <f t="shared" si="2"/>
        <v>27.861000000000001</v>
      </c>
      <c r="G45" s="122">
        <f t="shared" si="3"/>
        <v>0.2151952735234843</v>
      </c>
      <c r="H45" s="128">
        <f t="shared" si="4"/>
        <v>74104.214000000007</v>
      </c>
      <c r="I45" s="122">
        <f t="shared" si="5"/>
        <v>-0.16009556410432141</v>
      </c>
      <c r="J45" s="128">
        <f t="shared" si="6"/>
        <v>93.142774764051396</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0.3031223021582734</v>
      </c>
      <c r="F46" s="128">
        <f t="shared" si="2"/>
        <v>42.134</v>
      </c>
      <c r="G46" s="122">
        <f t="shared" si="3"/>
        <v>0.27938740787204014</v>
      </c>
      <c r="H46" s="128">
        <f t="shared" si="4"/>
        <v>96209.28899999999</v>
      </c>
      <c r="I46" s="122">
        <f t="shared" si="5"/>
        <v>0.43766419435054327</v>
      </c>
      <c r="J46" s="128">
        <f t="shared" si="6"/>
        <v>108.49533429835316</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0.31416546762589925</v>
      </c>
      <c r="F47" s="128">
        <f t="shared" si="2"/>
        <v>43.668999999999997</v>
      </c>
      <c r="G47" s="122">
        <f t="shared" si="3"/>
        <v>0.30211903600322926</v>
      </c>
      <c r="H47" s="128">
        <f t="shared" si="4"/>
        <v>104037.10700000002</v>
      </c>
      <c r="I47" s="122">
        <f t="shared" si="5"/>
        <v>0.26444326743671437</v>
      </c>
      <c r="J47" s="128">
        <f t="shared" si="6"/>
        <v>103.98731300815524</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0.40820863309352512</v>
      </c>
      <c r="F48" s="128">
        <f t="shared" si="2"/>
        <v>56.740999999999993</v>
      </c>
      <c r="G48" s="122">
        <f t="shared" si="3"/>
        <v>0.42035953281178312</v>
      </c>
      <c r="H48" s="128">
        <f t="shared" si="4"/>
        <v>144754.16800000001</v>
      </c>
      <c r="I48" s="122">
        <f t="shared" si="5"/>
        <v>-1.3150202479860804E-2</v>
      </c>
      <c r="J48" s="128">
        <f t="shared" si="6"/>
        <v>97.10940307765101</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3.7158273381294966E-2</v>
      </c>
      <c r="F49" s="128">
        <f t="shared" si="2"/>
        <v>5.165</v>
      </c>
      <c r="G49" s="122">
        <f t="shared" si="3"/>
        <v>3.8788836036915075E-2</v>
      </c>
      <c r="H49" s="128">
        <f t="shared" si="4"/>
        <v>13357.246000000001</v>
      </c>
      <c r="I49" s="122">
        <f t="shared" si="5"/>
        <v>-0.13178413321250898</v>
      </c>
      <c r="J49" s="128">
        <f t="shared" si="6"/>
        <v>95.796309396682304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1.2956834532374102E-2</v>
      </c>
      <c r="F50" s="128">
        <f t="shared" si="2"/>
        <v>1.8010000000000002</v>
      </c>
      <c r="G50" s="122">
        <f t="shared" si="3"/>
        <v>1.4211495013909942E-2</v>
      </c>
      <c r="H50" s="128">
        <f t="shared" si="4"/>
        <v>4893.8419999999996</v>
      </c>
      <c r="I50" s="122">
        <f t="shared" si="5"/>
        <v>-9.1552914821472361E-2</v>
      </c>
      <c r="J50" s="128">
        <f t="shared" si="6"/>
        <v>91.17150953993368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0.21767625899280574</v>
      </c>
      <c r="F51" s="128">
        <f t="shared" si="2"/>
        <v>30.256999999999998</v>
      </c>
      <c r="G51" s="122">
        <f t="shared" si="3"/>
        <v>0.20031148107492786</v>
      </c>
      <c r="H51" s="128">
        <f t="shared" si="4"/>
        <v>68978.861000000004</v>
      </c>
      <c r="I51" s="122">
        <f t="shared" si="5"/>
        <v>0.13826923799972457</v>
      </c>
      <c r="J51" s="128">
        <f t="shared" si="6"/>
        <v>108.66888798619709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0.14231654676258992</v>
      </c>
      <c r="F52" s="128">
        <f t="shared" si="2"/>
        <v>19.782</v>
      </c>
      <c r="G52" s="122">
        <f t="shared" si="3"/>
        <v>0.16209498254723281</v>
      </c>
      <c r="H52" s="128">
        <f t="shared" si="4"/>
        <v>55818.703999999998</v>
      </c>
      <c r="I52" s="122">
        <f t="shared" si="5"/>
        <v>-0.20521059062548352</v>
      </c>
      <c r="J52" s="128">
        <f t="shared" si="6"/>
        <v>87.798243058584703</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6.7928057553956839E-2</v>
      </c>
      <c r="F53" s="128">
        <f t="shared" si="2"/>
        <v>9.4420000000000002</v>
      </c>
      <c r="G53" s="122">
        <f t="shared" si="3"/>
        <v>6.8823645740769782E-2</v>
      </c>
      <c r="H53" s="128">
        <f t="shared" si="4"/>
        <v>23699.972999999998</v>
      </c>
      <c r="I53" s="122">
        <f t="shared" si="5"/>
        <v>-3.6789771270257177E-2</v>
      </c>
      <c r="J53" s="128">
        <f t="shared" si="6"/>
        <v>98.698720218649484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2.3827338129496407E-2</v>
      </c>
      <c r="F54" s="128">
        <f t="shared" si="2"/>
        <v>3.3120000000000007</v>
      </c>
      <c r="G54" s="122">
        <f t="shared" si="3"/>
        <v>3.3393201261477885E-2</v>
      </c>
      <c r="H54" s="128">
        <f t="shared" si="4"/>
        <v>11499.216000000002</v>
      </c>
      <c r="I54" s="122">
        <f t="shared" si="5"/>
        <v>-0.34719104167663262</v>
      </c>
      <c r="J54" s="128">
        <f t="shared" si="6"/>
        <v>71.353860155310784</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0.17093525179856114</v>
      </c>
      <c r="F55" s="128">
        <f t="shared" si="2"/>
        <v>23.759999999999998</v>
      </c>
      <c r="G55" s="122">
        <f t="shared" si="3"/>
        <v>0.17084342457558702</v>
      </c>
      <c r="H55" s="128">
        <f t="shared" si="4"/>
        <v>58831.299999999996</v>
      </c>
      <c r="I55" s="122">
        <f t="shared" si="5"/>
        <v>-3.5333703414046451E-2</v>
      </c>
      <c r="J55" s="128">
        <f t="shared" si="6"/>
        <v>100.0537493457546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0.17419424460431654</v>
      </c>
      <c r="F56" s="128">
        <f t="shared" si="2"/>
        <v>24.212999999999997</v>
      </c>
      <c r="G56" s="122">
        <f t="shared" si="3"/>
        <v>0.21211815900893838</v>
      </c>
      <c r="H56" s="128">
        <f t="shared" si="4"/>
        <v>73044.585000000006</v>
      </c>
      <c r="I56" s="122">
        <f t="shared" si="5"/>
        <v>-0.39238081520271167</v>
      </c>
      <c r="J56" s="128">
        <f t="shared" si="6"/>
        <v>82.121325877138233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0.22827338129496402</v>
      </c>
      <c r="F57" s="128">
        <f t="shared" si="2"/>
        <v>31.73</v>
      </c>
      <c r="G57" s="122">
        <f t="shared" si="3"/>
        <v>0.25784976100453599</v>
      </c>
      <c r="H57" s="128">
        <f t="shared" si="4"/>
        <v>88792.627999999997</v>
      </c>
      <c r="I57" s="122">
        <f t="shared" si="5"/>
        <v>-0.29662433627614387</v>
      </c>
      <c r="J57" s="128">
        <f t="shared" si="6"/>
        <v>88.529607475939571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0.26638848920863306</v>
      </c>
      <c r="F58" s="128">
        <f t="shared" si="2"/>
        <v>37.027999999999999</v>
      </c>
      <c r="G58" s="122">
        <f t="shared" si="3"/>
        <v>0.29780462774205912</v>
      </c>
      <c r="H58" s="128">
        <f t="shared" si="4"/>
        <v>102551.406</v>
      </c>
      <c r="I58" s="122">
        <f t="shared" si="5"/>
        <v>-0.31509189876125138</v>
      </c>
      <c r="J58" s="128">
        <f t="shared" si="6"/>
        <v>89.450755425924115</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9.3582733812949639E-2</v>
      </c>
      <c r="F59" s="128">
        <f t="shared" si="2"/>
        <v>13.007999999999999</v>
      </c>
      <c r="G59" s="122">
        <f t="shared" si="3"/>
        <v>0.11472561404120134</v>
      </c>
      <c r="H59" s="128">
        <f t="shared" si="4"/>
        <v>39506.683000000012</v>
      </c>
      <c r="I59" s="122">
        <f t="shared" si="5"/>
        <v>-0.34483748496418548</v>
      </c>
      <c r="J59" s="128">
        <f t="shared" si="6"/>
        <v>81.57091561030245</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7.5230215827338132E-2</v>
      </c>
      <c r="F60" s="128">
        <f t="shared" si="2"/>
        <v>10.457000000000001</v>
      </c>
      <c r="G60" s="122">
        <f t="shared" si="3"/>
        <v>9.9069352243885744E-2</v>
      </c>
      <c r="H60" s="128">
        <f t="shared" si="4"/>
        <v>34115.324000000008</v>
      </c>
      <c r="I60" s="122">
        <f t="shared" si="5"/>
        <v>-0.33913523074037544</v>
      </c>
      <c r="J60" s="128">
        <f t="shared" si="6"/>
        <v>75.936921079426071</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5.973381294964028E-2</v>
      </c>
      <c r="F61" s="128">
        <f t="shared" si="2"/>
        <v>8.302999999999999</v>
      </c>
      <c r="G61" s="122">
        <f t="shared" si="3"/>
        <v>8.4653052927476644E-2</v>
      </c>
      <c r="H61" s="128">
        <f t="shared" si="4"/>
        <v>29150.956000000002</v>
      </c>
      <c r="I61" s="122">
        <f t="shared" si="5"/>
        <v>-0.54081845225394809</v>
      </c>
      <c r="J61" s="128">
        <f t="shared" si="6"/>
        <v>70.563093573028027</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3.9021582733812954E-2</v>
      </c>
      <c r="F62" s="128">
        <f t="shared" si="2"/>
        <v>5.4240000000000004</v>
      </c>
      <c r="G62" s="122">
        <f t="shared" si="3"/>
        <v>5.8125680251366316E-2</v>
      </c>
      <c r="H62" s="128">
        <f t="shared" si="4"/>
        <v>20016.043000000001</v>
      </c>
      <c r="I62" s="122">
        <f t="shared" si="5"/>
        <v>-0.51405133632302769</v>
      </c>
      <c r="J62" s="128">
        <f t="shared" si="6"/>
        <v>67.133120102961215</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7.6884892086330925E-2</v>
      </c>
      <c r="F63" s="128">
        <f t="shared" si="2"/>
        <v>10.686999999999999</v>
      </c>
      <c r="G63" s="122">
        <f t="shared" si="3"/>
        <v>0.10038879886629613</v>
      </c>
      <c r="H63" s="128">
        <f t="shared" si="4"/>
        <v>34569.686000000002</v>
      </c>
      <c r="I63" s="122">
        <f t="shared" si="5"/>
        <v>-0.37484257921427167</v>
      </c>
      <c r="J63" s="128">
        <f t="shared" si="6"/>
        <v>76.587122223397515</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0.13894964028776985</v>
      </c>
      <c r="F64" s="128">
        <f t="shared" si="2"/>
        <v>19.314000000000007</v>
      </c>
      <c r="G64" s="122">
        <f t="shared" si="3"/>
        <v>0.16148858455444623</v>
      </c>
      <c r="H64" s="128">
        <f t="shared" si="4"/>
        <v>55609.885999999991</v>
      </c>
      <c r="I64" s="122">
        <f t="shared" si="5"/>
        <v>-0.51781397673504548</v>
      </c>
      <c r="J64" s="128">
        <f t="shared" si="6"/>
        <v>86.043010824039186</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0.20125899280575543</v>
      </c>
      <c r="F65" s="128">
        <f t="shared" si="2"/>
        <v>27.975000000000005</v>
      </c>
      <c r="G65" s="122">
        <f t="shared" si="3"/>
        <v>0.23452032187432845</v>
      </c>
      <c r="H65" s="128">
        <f t="shared" si="4"/>
        <v>80758.948999999993</v>
      </c>
      <c r="I65" s="122">
        <f t="shared" si="5"/>
        <v>-0.41608188561324383</v>
      </c>
      <c r="J65" s="128">
        <f t="shared" si="6"/>
        <v>85.81729344274197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6.4417266187050348E-2</v>
      </c>
      <c r="F66" s="128">
        <f t="shared" si="2"/>
        <v>8.9539999999999988</v>
      </c>
      <c r="G66" s="122">
        <f t="shared" si="3"/>
        <v>8.5511563547238614E-2</v>
      </c>
      <c r="H66" s="128">
        <f t="shared" si="4"/>
        <v>29446.590999999997</v>
      </c>
      <c r="I66" s="122">
        <f t="shared" si="5"/>
        <v>-0.5647408625696978</v>
      </c>
      <c r="J66" s="128">
        <f t="shared" si="6"/>
        <v>75.331643481720135</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5.9258992805755396E-2</v>
      </c>
      <c r="F67" s="128">
        <f t="shared" si="2"/>
        <v>8.2370000000000001</v>
      </c>
      <c r="G67" s="122">
        <f t="shared" si="3"/>
        <v>8.3262000592406737E-2</v>
      </c>
      <c r="H67" s="128">
        <f t="shared" si="4"/>
        <v>28671.936000000002</v>
      </c>
      <c r="I67" s="122">
        <f t="shared" si="5"/>
        <v>-0.46398020226058362</v>
      </c>
      <c r="J67" s="128">
        <f t="shared" si="6"/>
        <v>71.171713848009134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0.10830935251798564</v>
      </c>
      <c r="F68" s="128">
        <f t="shared" si="2"/>
        <v>15.055000000000003</v>
      </c>
      <c r="G68" s="122">
        <f t="shared" si="3"/>
        <v>0.12921515399671274</v>
      </c>
      <c r="H68" s="128">
        <f t="shared" si="4"/>
        <v>44496.272000000004</v>
      </c>
      <c r="I68" s="122">
        <f t="shared" si="5"/>
        <v>-0.28833209180155878</v>
      </c>
      <c r="J68" s="128">
        <f t="shared" si="6"/>
        <v>83.820936761597679</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0.11258992805755397</v>
      </c>
      <c r="F69" s="128">
        <f t="shared" si="2"/>
        <v>15.650000000000002</v>
      </c>
      <c r="G69" s="122">
        <f t="shared" si="3"/>
        <v>0.13210650543910699</v>
      </c>
      <c r="H69" s="128">
        <f t="shared" si="4"/>
        <v>45491.932000000001</v>
      </c>
      <c r="I69" s="122">
        <f t="shared" si="5"/>
        <v>-0.2752828149492979</v>
      </c>
      <c r="J69" s="128">
        <f t="shared" si="6"/>
        <v>85.226634133813377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4.902877697841726E-2</v>
      </c>
      <c r="F70" s="128">
        <f t="shared" si="2"/>
        <v>6.8149999999999995</v>
      </c>
      <c r="G70" s="122">
        <f t="shared" si="3"/>
        <v>5.6606615789381975E-2</v>
      </c>
      <c r="H70" s="128">
        <f t="shared" si="4"/>
        <v>19492.940999999999</v>
      </c>
      <c r="I70" s="122">
        <f t="shared" si="5"/>
        <v>-0.21000040028782402</v>
      </c>
      <c r="J70" s="128">
        <f t="shared" si="6"/>
        <v>86.613156951194853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3.9935251798561153E-2</v>
      </c>
      <c r="F71" s="128">
        <f t="shared" si="2"/>
        <v>5.5510000000000002</v>
      </c>
      <c r="G71" s="122">
        <f t="shared" si="3"/>
        <v>4.5053894493521277E-2</v>
      </c>
      <c r="H71" s="128">
        <f t="shared" si="4"/>
        <v>15514.669</v>
      </c>
      <c r="I71" s="122">
        <f t="shared" si="5"/>
        <v>-0.23456515547721465</v>
      </c>
      <c r="J71" s="128">
        <f t="shared" si="6"/>
        <v>88.638845204167239</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2.9294964028776981E-2</v>
      </c>
      <c r="F72" s="128">
        <f t="shared" si="2"/>
        <v>4.0720000000000001</v>
      </c>
      <c r="G72" s="122">
        <f t="shared" si="3"/>
        <v>3.2582242898379021E-2</v>
      </c>
      <c r="H72" s="128">
        <f t="shared" si="4"/>
        <v>11219.956000000002</v>
      </c>
      <c r="I72" s="122">
        <f t="shared" si="5"/>
        <v>-0.19564034072134281</v>
      </c>
      <c r="J72" s="128">
        <f t="shared" si="6"/>
        <v>89.910826949959343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2.8359712230215824E-2</v>
      </c>
      <c r="F73" s="128">
        <f t="shared" ref="F73:F136" si="8">SUMPRODUCT($K$2:$AI$2,$K73:$AI73)</f>
        <v>3.9419999999999997</v>
      </c>
      <c r="G73" s="122">
        <f t="shared" ref="G73:G136" si="9">SUMPRODUCT($K$3:$AI$3,$K73:$AI73)/$J$3</f>
        <v>3.1478400385645179E-2</v>
      </c>
      <c r="H73" s="128">
        <f t="shared" ref="H73:H136" si="10">SUMPRODUCT($K$3:$AI$3,$K73:$AI73)</f>
        <v>10839.839000000002</v>
      </c>
      <c r="I73" s="122">
        <f t="shared" ref="I73:I136" si="11">CORREL($K$4:$AI$4,$K73:$AI73)</f>
        <v>-0.21499809180059767</v>
      </c>
      <c r="J73" s="128">
        <f t="shared" si="6"/>
        <v>90.092609163038844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1.1920863309352521E-2</v>
      </c>
      <c r="F74" s="128">
        <f t="shared" si="8"/>
        <v>1.6570000000000005</v>
      </c>
      <c r="G74" s="122">
        <f t="shared" si="9"/>
        <v>1.5219260188524732E-2</v>
      </c>
      <c r="H74" s="128">
        <f t="shared" si="10"/>
        <v>5240.8739999999998</v>
      </c>
      <c r="I74" s="122">
        <f t="shared" si="11"/>
        <v>-0.45070064378938235</v>
      </c>
      <c r="J74" s="128">
        <f t="shared" ref="J74:J137" si="12">$E74/$G74*100</f>
        <v>78.327482161983212</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4.16115107913669E-2</v>
      </c>
      <c r="F75" s="128">
        <f t="shared" si="8"/>
        <v>5.7839999999999989</v>
      </c>
      <c r="G75" s="122">
        <f t="shared" si="9"/>
        <v>5.433733498277956E-2</v>
      </c>
      <c r="H75" s="128">
        <f t="shared" si="10"/>
        <v>18711.496000000003</v>
      </c>
      <c r="I75" s="122">
        <f t="shared" si="11"/>
        <v>-0.41297061853588729</v>
      </c>
      <c r="J75" s="128">
        <f t="shared" si="12"/>
        <v>76.579962570034581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7.2877697841726612E-3</v>
      </c>
      <c r="F76" s="128">
        <f t="shared" si="8"/>
        <v>1.0129999999999999</v>
      </c>
      <c r="G76" s="122">
        <f t="shared" si="9"/>
        <v>9.8013840247649243E-3</v>
      </c>
      <c r="H76" s="128">
        <f t="shared" si="10"/>
        <v>3375.1849999999999</v>
      </c>
      <c r="I76" s="122">
        <f t="shared" si="11"/>
        <v>-0.51045314335403114</v>
      </c>
      <c r="J76" s="128">
        <f t="shared" si="12"/>
        <v>74.354496933890431</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4.2223021582733812E-2</v>
      </c>
      <c r="F77" s="128">
        <f t="shared" si="8"/>
        <v>5.8689999999999998</v>
      </c>
      <c r="G77" s="122">
        <f t="shared" si="9"/>
        <v>5.1606203427828012E-2</v>
      </c>
      <c r="H77" s="128">
        <f t="shared" si="10"/>
        <v>17771.008999999998</v>
      </c>
      <c r="I77" s="122">
        <f t="shared" si="11"/>
        <v>-0.2590528048135195</v>
      </c>
      <c r="J77" s="128">
        <f t="shared" si="12"/>
        <v>81.817724959719797</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2.7913669064748202E-2</v>
      </c>
      <c r="F78" s="128">
        <f t="shared" si="8"/>
        <v>3.88</v>
      </c>
      <c r="G78" s="122">
        <f t="shared" si="9"/>
        <v>3.6574315102306319E-2</v>
      </c>
      <c r="H78" s="128">
        <f t="shared" si="10"/>
        <v>12594.657999999999</v>
      </c>
      <c r="I78" s="122">
        <f t="shared" si="11"/>
        <v>-0.35264061722441781</v>
      </c>
      <c r="J78" s="128">
        <f t="shared" si="12"/>
        <v>76.320414987041033</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7.1021582733812955E-2</v>
      </c>
      <c r="F79" s="128">
        <f t="shared" si="8"/>
        <v>9.8719999999999999</v>
      </c>
      <c r="G79" s="122">
        <f t="shared" si="9"/>
        <v>8.3982207470132825E-2</v>
      </c>
      <c r="H79" s="128">
        <f t="shared" si="10"/>
        <v>28919.945</v>
      </c>
      <c r="I79" s="122">
        <f t="shared" si="11"/>
        <v>-0.45921300670544318</v>
      </c>
      <c r="J79" s="128">
        <f t="shared" si="12"/>
        <v>84.567415972092491</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5.2129496402877701E-2</v>
      </c>
      <c r="F80" s="128">
        <f t="shared" si="8"/>
        <v>7.2460000000000004</v>
      </c>
      <c r="G80" s="122">
        <f t="shared" si="9"/>
        <v>7.7028603952863012E-2</v>
      </c>
      <c r="H80" s="128">
        <f t="shared" si="10"/>
        <v>26525.416000000001</v>
      </c>
      <c r="I80" s="122">
        <f t="shared" si="11"/>
        <v>-0.47088797894190881</v>
      </c>
      <c r="J80" s="128">
        <f t="shared" si="12"/>
        <v>67.675504588889993</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0.30215827338129503</v>
      </c>
      <c r="F81" s="128">
        <f t="shared" si="8"/>
        <v>42.000000000000007</v>
      </c>
      <c r="G81" s="122">
        <f t="shared" si="9"/>
        <v>0.36675228686425176</v>
      </c>
      <c r="H81" s="128">
        <f t="shared" si="10"/>
        <v>126294.084</v>
      </c>
      <c r="I81" s="122">
        <f t="shared" si="11"/>
        <v>-0.49455095564933349</v>
      </c>
      <c r="J81" s="128">
        <f t="shared" si="12"/>
        <v>82.387563541801356</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0.16210071942446044</v>
      </c>
      <c r="F82" s="128">
        <f t="shared" si="8"/>
        <v>22.532</v>
      </c>
      <c r="G82" s="122">
        <f t="shared" si="9"/>
        <v>0.229505386835793</v>
      </c>
      <c r="H82" s="128">
        <f t="shared" si="10"/>
        <v>79032.016000000003</v>
      </c>
      <c r="I82" s="122">
        <f t="shared" si="11"/>
        <v>-0.5513715251509046</v>
      </c>
      <c r="J82" s="128">
        <f t="shared" si="12"/>
        <v>70.630463911699209</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8.7856115107913635E-2</v>
      </c>
      <c r="F83" s="128">
        <f t="shared" si="8"/>
        <v>12.211999999999996</v>
      </c>
      <c r="G83" s="122">
        <f t="shared" si="9"/>
        <v>0.13318458697053651</v>
      </c>
      <c r="H83" s="128">
        <f t="shared" si="10"/>
        <v>45863.178000000014</v>
      </c>
      <c r="I83" s="122">
        <f t="shared" si="11"/>
        <v>-0.49100893495541942</v>
      </c>
      <c r="J83" s="128">
        <f t="shared" si="12"/>
        <v>65.965677490406165</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1.8460431654676257E-2</v>
      </c>
      <c r="F84" s="128">
        <f t="shared" si="8"/>
        <v>2.5659999999999998</v>
      </c>
      <c r="G84" s="122">
        <f t="shared" si="9"/>
        <v>3.0152416961418051E-2</v>
      </c>
      <c r="H84" s="128">
        <f t="shared" si="10"/>
        <v>10383.225999999997</v>
      </c>
      <c r="I84" s="122">
        <f t="shared" si="11"/>
        <v>-0.42658940049769856</v>
      </c>
      <c r="J84" s="128">
        <f t="shared" si="12"/>
        <v>61.223721064542062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0.10848920863309351</v>
      </c>
      <c r="F85" s="128">
        <f t="shared" si="8"/>
        <v>15.079999999999998</v>
      </c>
      <c r="G85" s="122">
        <f t="shared" si="9"/>
        <v>0.13266256337880927</v>
      </c>
      <c r="H85" s="128">
        <f t="shared" si="10"/>
        <v>45683.415000000001</v>
      </c>
      <c r="I85" s="122">
        <f t="shared" si="11"/>
        <v>-0.47576263977754618</v>
      </c>
      <c r="J85" s="128">
        <f t="shared" si="12"/>
        <v>81.778314748305945</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0.24684172661870504</v>
      </c>
      <c r="F86" s="128">
        <f t="shared" si="8"/>
        <v>34.311</v>
      </c>
      <c r="G86" s="122">
        <f t="shared" si="9"/>
        <v>0.29718134325324225</v>
      </c>
      <c r="H86" s="128">
        <f t="shared" si="10"/>
        <v>102336.773</v>
      </c>
      <c r="I86" s="122">
        <f t="shared" si="11"/>
        <v>-0.39203249741869778</v>
      </c>
      <c r="J86" s="128">
        <f t="shared" si="12"/>
        <v>83.060976815209955</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0.33176258992805752</v>
      </c>
      <c r="F87" s="128">
        <f t="shared" si="8"/>
        <v>46.114999999999995</v>
      </c>
      <c r="G87" s="122">
        <f t="shared" si="9"/>
        <v>0.38215443230591417</v>
      </c>
      <c r="H87" s="128">
        <f t="shared" si="10"/>
        <v>131597.93599999999</v>
      </c>
      <c r="I87" s="122">
        <f t="shared" si="11"/>
        <v>-0.41908027411072446</v>
      </c>
      <c r="J87" s="128">
        <f t="shared" si="12"/>
        <v>86.813749071600967</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0.34419424460431652</v>
      </c>
      <c r="F88" s="128">
        <f t="shared" si="8"/>
        <v>47.842999999999996</v>
      </c>
      <c r="G88" s="122">
        <f t="shared" si="9"/>
        <v>0.40501082303881425</v>
      </c>
      <c r="H88" s="128">
        <f t="shared" si="10"/>
        <v>139468.717</v>
      </c>
      <c r="I88" s="122">
        <f t="shared" si="11"/>
        <v>-0.56227743719587042</v>
      </c>
      <c r="J88" s="128">
        <f t="shared" si="12"/>
        <v>84.983962162248346</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4.2086330935251805E-3</v>
      </c>
      <c r="F89" s="128">
        <f t="shared" si="8"/>
        <v>0.58500000000000008</v>
      </c>
      <c r="G89" s="122">
        <f t="shared" si="9"/>
        <v>4.0021344066349558E-3</v>
      </c>
      <c r="H89" s="128">
        <f t="shared" si="10"/>
        <v>1378.1670000000001</v>
      </c>
      <c r="I89" s="122">
        <f t="shared" si="11"/>
        <v>0.26217920409861867</v>
      </c>
      <c r="J89" s="128">
        <f t="shared" si="12"/>
        <v>105.15971394033843</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2.4460431654676255E-2</v>
      </c>
      <c r="F90" s="128">
        <f t="shared" si="8"/>
        <v>3.3999999999999995</v>
      </c>
      <c r="G90" s="122">
        <f t="shared" si="9"/>
        <v>2.3858075026571182E-2</v>
      </c>
      <c r="H90" s="128">
        <f t="shared" si="10"/>
        <v>8215.7189999999991</v>
      </c>
      <c r="I90" s="122">
        <f t="shared" si="11"/>
        <v>0.24925595702624131</v>
      </c>
      <c r="J90" s="128">
        <f t="shared" si="12"/>
        <v>102.52474949229651</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2.3374100719424463E-2</v>
      </c>
      <c r="F91" s="128">
        <f t="shared" si="8"/>
        <v>3.2490000000000001</v>
      </c>
      <c r="G91" s="122">
        <f t="shared" si="9"/>
        <v>2.5000415265508572E-2</v>
      </c>
      <c r="H91" s="128">
        <f t="shared" si="10"/>
        <v>8609.0930000000008</v>
      </c>
      <c r="I91" s="122">
        <f t="shared" si="11"/>
        <v>-0.13517732037294203</v>
      </c>
      <c r="J91" s="128">
        <f t="shared" si="12"/>
        <v>93.494849870242646</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1.2345323741007193E-2</v>
      </c>
      <c r="F92" s="128">
        <f t="shared" si="8"/>
        <v>1.7159999999999997</v>
      </c>
      <c r="G92" s="122">
        <f t="shared" si="9"/>
        <v>1.3118565562583128E-2</v>
      </c>
      <c r="H92" s="128">
        <f t="shared" si="10"/>
        <v>4517.4830000000011</v>
      </c>
      <c r="I92" s="122">
        <f t="shared" si="11"/>
        <v>-0.16041309164033035</v>
      </c>
      <c r="J92" s="128">
        <f t="shared" si="12"/>
        <v>94.105744123569565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0.93591366906474804</v>
      </c>
      <c r="F93" s="128">
        <f t="shared" si="8"/>
        <v>130.09199999999998</v>
      </c>
      <c r="G93" s="122">
        <f t="shared" si="9"/>
        <v>0.93446235313249582</v>
      </c>
      <c r="H93" s="128">
        <f t="shared" si="10"/>
        <v>321789.587</v>
      </c>
      <c r="I93" s="122">
        <f t="shared" si="11"/>
        <v>1.2168215846331607E-2</v>
      </c>
      <c r="J93" s="128">
        <f t="shared" si="12"/>
        <v>100.15531026235429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0.95300719424460445</v>
      </c>
      <c r="F94" s="128">
        <f t="shared" si="8"/>
        <v>132.46800000000002</v>
      </c>
      <c r="G94" s="122">
        <f t="shared" si="9"/>
        <v>0.95247506664575809</v>
      </c>
      <c r="H94" s="128">
        <f t="shared" si="10"/>
        <v>327992.40899999999</v>
      </c>
      <c r="I94" s="122">
        <f t="shared" si="11"/>
        <v>1.5543851363235566E-2</v>
      </c>
      <c r="J94" s="128">
        <f t="shared" si="12"/>
        <v>100.05586787701648</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1.529496402877698E-2</v>
      </c>
      <c r="F95" s="128">
        <f t="shared" si="8"/>
        <v>2.1260000000000003</v>
      </c>
      <c r="G95" s="122">
        <f t="shared" si="9"/>
        <v>1.553200157975131E-2</v>
      </c>
      <c r="H95" s="128">
        <f t="shared" si="10"/>
        <v>5348.5690000000013</v>
      </c>
      <c r="I95" s="122">
        <f t="shared" si="11"/>
        <v>-1.4157495119608158E-2</v>
      </c>
      <c r="J95" s="128">
        <f t="shared" si="12"/>
        <v>98.473876340037521</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1.4223021582733811E-2</v>
      </c>
      <c r="F96" s="128">
        <f t="shared" si="8"/>
        <v>1.9769999999999999</v>
      </c>
      <c r="G96" s="122">
        <f t="shared" si="9"/>
        <v>1.4419287485698023E-2</v>
      </c>
      <c r="H96" s="128">
        <f t="shared" si="10"/>
        <v>4965.3969999999999</v>
      </c>
      <c r="I96" s="122">
        <f t="shared" si="11"/>
        <v>-3.6875659772397262E-2</v>
      </c>
      <c r="J96" s="128">
        <f t="shared" si="12"/>
        <v>98.638865456015907</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1.2093525179856113E-2</v>
      </c>
      <c r="F97" s="128">
        <f t="shared" si="8"/>
        <v>1.6809999999999998</v>
      </c>
      <c r="G97" s="122">
        <f t="shared" si="9"/>
        <v>1.208347127117709E-2</v>
      </c>
      <c r="H97" s="128">
        <f t="shared" si="10"/>
        <v>4161.04</v>
      </c>
      <c r="I97" s="122">
        <f t="shared" si="11"/>
        <v>3.434120173244827E-2</v>
      </c>
      <c r="J97" s="128">
        <f t="shared" si="12"/>
        <v>100.08320381166467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4.0647482014388491E-3</v>
      </c>
      <c r="F98" s="128">
        <f t="shared" si="8"/>
        <v>0.56500000000000006</v>
      </c>
      <c r="G98" s="122">
        <f t="shared" si="9"/>
        <v>4.0144645978894061E-3</v>
      </c>
      <c r="H98" s="128">
        <f t="shared" si="10"/>
        <v>1382.413</v>
      </c>
      <c r="I98" s="122">
        <f t="shared" si="11"/>
        <v>7.3255459083327965E-2</v>
      </c>
      <c r="J98" s="128">
        <f t="shared" si="12"/>
        <v>101.25256064223058</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1.6115107913669065E-3</v>
      </c>
      <c r="F99" s="128">
        <f t="shared" si="8"/>
        <v>0.224</v>
      </c>
      <c r="G99" s="122">
        <f t="shared" si="9"/>
        <v>1.8106911992751729E-3</v>
      </c>
      <c r="H99" s="128">
        <f t="shared" si="10"/>
        <v>623.52599999999995</v>
      </c>
      <c r="I99" s="122">
        <f t="shared" si="11"/>
        <v>-0.57256788539088821</v>
      </c>
      <c r="J99" s="128">
        <f t="shared" si="12"/>
        <v>88.9997583249977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0.96543884892086329</v>
      </c>
      <c r="F100" s="128">
        <f t="shared" si="8"/>
        <v>134.196</v>
      </c>
      <c r="G100" s="122">
        <f t="shared" si="9"/>
        <v>0.96633059200018601</v>
      </c>
      <c r="H100" s="128">
        <f t="shared" si="10"/>
        <v>332763.67000000004</v>
      </c>
      <c r="I100" s="122">
        <f t="shared" si="11"/>
        <v>-0.24444259757555797</v>
      </c>
      <c r="J100" s="128">
        <f t="shared" si="12"/>
        <v>99.907718633073912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2.5129496402877701E-2</v>
      </c>
      <c r="F101" s="128">
        <f t="shared" si="8"/>
        <v>3.4930000000000003</v>
      </c>
      <c r="G101" s="122">
        <f t="shared" si="9"/>
        <v>2.451231857543603E-2</v>
      </c>
      <c r="H101" s="128">
        <f t="shared" si="10"/>
        <v>8441.0130000000008</v>
      </c>
      <c r="I101" s="122">
        <f t="shared" si="11"/>
        <v>0.21039535728109351</v>
      </c>
      <c r="J101" s="128">
        <f t="shared" si="12"/>
        <v>102.51782721223339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6.1582733812949632E-3</v>
      </c>
      <c r="F102" s="128">
        <f t="shared" si="8"/>
        <v>0.85599999999999987</v>
      </c>
      <c r="G102" s="122">
        <f t="shared" si="9"/>
        <v>5.9528136416171556E-3</v>
      </c>
      <c r="H102" s="128">
        <f t="shared" si="10"/>
        <v>2049.8990000000003</v>
      </c>
      <c r="I102" s="122">
        <f t="shared" si="11"/>
        <v>0.25708805283195868</v>
      </c>
      <c r="J102" s="128">
        <f t="shared" si="12"/>
        <v>103.45147273285026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1.9424460431654677E-3</v>
      </c>
      <c r="F103" s="128">
        <f t="shared" si="8"/>
        <v>0.27</v>
      </c>
      <c r="G103" s="122">
        <f t="shared" si="9"/>
        <v>1.8306123278680911E-3</v>
      </c>
      <c r="H103" s="128">
        <f t="shared" si="10"/>
        <v>630.38600000000008</v>
      </c>
      <c r="I103" s="122">
        <f t="shared" si="11"/>
        <v>0.17931487374517918</v>
      </c>
      <c r="J103" s="128">
        <f t="shared" si="12"/>
        <v>106.10908784972604</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0.13900000000000001</v>
      </c>
      <c r="G104" s="122">
        <f t="shared" si="9"/>
        <v>1.0003078191881704E-3</v>
      </c>
      <c r="H104" s="128">
        <f t="shared" si="10"/>
        <v>344.464</v>
      </c>
      <c r="I104" s="122">
        <f t="shared" si="11"/>
        <v>-0.10278276466574324</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0.15434532374100718</v>
      </c>
      <c r="F107" s="128">
        <f t="shared" si="8"/>
        <v>21.453999999999997</v>
      </c>
      <c r="G107" s="122">
        <f t="shared" si="9"/>
        <v>0.17124168742994203</v>
      </c>
      <c r="H107" s="128">
        <f t="shared" si="10"/>
        <v>58968.444999999978</v>
      </c>
      <c r="I107" s="122">
        <f t="shared" si="11"/>
        <v>-0.4755830043155897</v>
      </c>
      <c r="J107" s="128">
        <f t="shared" si="12"/>
        <v>90.133031306499205</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0.13433812949640289</v>
      </c>
      <c r="F108" s="128">
        <f t="shared" si="8"/>
        <v>18.673000000000002</v>
      </c>
      <c r="G108" s="122">
        <f t="shared" si="9"/>
        <v>0.14742097468332377</v>
      </c>
      <c r="H108" s="128">
        <f t="shared" si="10"/>
        <v>50765.592000000004</v>
      </c>
      <c r="I108" s="122">
        <f t="shared" si="11"/>
        <v>-0.4542396965611421</v>
      </c>
      <c r="J108" s="128">
        <f t="shared" si="12"/>
        <v>91.125519814921702</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0.13328057553956835</v>
      </c>
      <c r="F109" s="128">
        <f t="shared" si="8"/>
        <v>18.526</v>
      </c>
      <c r="G109" s="122">
        <f t="shared" si="9"/>
        <v>0.14819008125264987</v>
      </c>
      <c r="H109" s="128">
        <f t="shared" si="10"/>
        <v>51030.44</v>
      </c>
      <c r="I109" s="122">
        <f t="shared" si="11"/>
        <v>-0.40264456404850874</v>
      </c>
      <c r="J109" s="128">
        <f t="shared" si="12"/>
        <v>89.938931413592897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9.0805755395683446E-2</v>
      </c>
      <c r="F110" s="128">
        <f t="shared" si="8"/>
        <v>12.621999999999998</v>
      </c>
      <c r="G110" s="122">
        <f t="shared" si="9"/>
        <v>9.978320236498063E-2</v>
      </c>
      <c r="H110" s="128">
        <f t="shared" si="10"/>
        <v>34361.144</v>
      </c>
      <c r="I110" s="122">
        <f t="shared" si="11"/>
        <v>-0.41879402182037623</v>
      </c>
      <c r="J110" s="128">
        <f t="shared" si="12"/>
        <v>91.003047851220444</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0.2009136690647482</v>
      </c>
      <c r="F111" s="128">
        <f t="shared" si="8"/>
        <v>27.927</v>
      </c>
      <c r="G111" s="122">
        <f t="shared" si="9"/>
        <v>0.21484821319673128</v>
      </c>
      <c r="H111" s="128">
        <f t="shared" si="10"/>
        <v>73984.700999999986</v>
      </c>
      <c r="I111" s="122">
        <f t="shared" si="11"/>
        <v>-0.58183393341781064</v>
      </c>
      <c r="J111" s="128">
        <f t="shared" si="12"/>
        <v>93.514237831141017</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0.1262230215827338</v>
      </c>
      <c r="F112" s="128">
        <f t="shared" si="8"/>
        <v>17.544999999999998</v>
      </c>
      <c r="G112" s="122">
        <f t="shared" si="9"/>
        <v>0.1405233303712996</v>
      </c>
      <c r="H112" s="128">
        <f t="shared" si="10"/>
        <v>48390.332999999991</v>
      </c>
      <c r="I112" s="122">
        <f t="shared" si="11"/>
        <v>-0.52169581116184893</v>
      </c>
      <c r="J112" s="128">
        <f t="shared" si="12"/>
        <v>89.823534105845184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0.15730215827338129</v>
      </c>
      <c r="F113" s="128">
        <f t="shared" si="8"/>
        <v>21.864999999999998</v>
      </c>
      <c r="G113" s="122">
        <f t="shared" si="9"/>
        <v>0.1724004321084453</v>
      </c>
      <c r="H113" s="128">
        <f t="shared" si="10"/>
        <v>59367.468000000008</v>
      </c>
      <c r="I113" s="122">
        <f t="shared" si="11"/>
        <v>-0.43239494477433627</v>
      </c>
      <c r="J113" s="128">
        <f t="shared" si="12"/>
        <v>91.242322510208837</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9.6812949640287763E-2</v>
      </c>
      <c r="F114" s="128">
        <f t="shared" si="8"/>
        <v>13.456999999999999</v>
      </c>
      <c r="G114" s="122">
        <f t="shared" si="9"/>
        <v>0.10936453632556818</v>
      </c>
      <c r="H114" s="128">
        <f t="shared" si="10"/>
        <v>37660.553000000007</v>
      </c>
      <c r="I114" s="122">
        <f t="shared" si="11"/>
        <v>-0.40720733712123602</v>
      </c>
      <c r="J114" s="128">
        <f t="shared" si="12"/>
        <v>88.523165637610816</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0.18585611510791364</v>
      </c>
      <c r="F115" s="128">
        <f t="shared" si="8"/>
        <v>25.833999999999996</v>
      </c>
      <c r="G115" s="122">
        <f t="shared" si="9"/>
        <v>0.2003905818944238</v>
      </c>
      <c r="H115" s="128">
        <f t="shared" si="10"/>
        <v>69006.099999999991</v>
      </c>
      <c r="I115" s="122">
        <f t="shared" si="11"/>
        <v>-0.49787756669427613</v>
      </c>
      <c r="J115" s="128">
        <f t="shared" si="12"/>
        <v>92.746931193519032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0.15384892086330937</v>
      </c>
      <c r="F116" s="128">
        <f t="shared" si="8"/>
        <v>21.385000000000002</v>
      </c>
      <c r="G116" s="122">
        <f t="shared" si="9"/>
        <v>0.16949908235034469</v>
      </c>
      <c r="H116" s="128">
        <f t="shared" si="10"/>
        <v>58368.364999999998</v>
      </c>
      <c r="I116" s="122">
        <f t="shared" si="11"/>
        <v>-0.53316358368636629</v>
      </c>
      <c r="J116" s="128">
        <f t="shared" si="12"/>
        <v>90.766816392145799</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8.0251798561151069E-2</v>
      </c>
      <c r="F117" s="128">
        <f t="shared" si="8"/>
        <v>11.154999999999999</v>
      </c>
      <c r="G117" s="122">
        <f t="shared" si="9"/>
        <v>9.5531618257743381E-2</v>
      </c>
      <c r="H117" s="128">
        <f t="shared" si="10"/>
        <v>32897.076999999997</v>
      </c>
      <c r="I117" s="122">
        <f t="shared" si="11"/>
        <v>-0.50527941769844298</v>
      </c>
      <c r="J117" s="128">
        <f t="shared" si="12"/>
        <v>84.005484283363117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0.137726618705036</v>
      </c>
      <c r="F118" s="128">
        <f t="shared" si="8"/>
        <v>19.144000000000002</v>
      </c>
      <c r="G118" s="122">
        <f t="shared" si="9"/>
        <v>0.14893117337189785</v>
      </c>
      <c r="H118" s="128">
        <f t="shared" si="10"/>
        <v>51285.640999999996</v>
      </c>
      <c r="I118" s="122">
        <f t="shared" si="11"/>
        <v>-0.42443876678185144</v>
      </c>
      <c r="J118" s="128">
        <f t="shared" si="12"/>
        <v>92.476689457832435</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6.5841726618705049E-2</v>
      </c>
      <c r="F119" s="128">
        <f t="shared" si="8"/>
        <v>9.152000000000001</v>
      </c>
      <c r="G119" s="122">
        <f t="shared" si="9"/>
        <v>8.0028391964176826E-2</v>
      </c>
      <c r="H119" s="128">
        <f t="shared" si="10"/>
        <v>27558.417000000001</v>
      </c>
      <c r="I119" s="122">
        <f t="shared" si="11"/>
        <v>-0.62441693463301207</v>
      </c>
      <c r="J119" s="128">
        <f t="shared" si="12"/>
        <v>82.272959636847176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0.32485611510791373</v>
      </c>
      <c r="F120" s="128">
        <f t="shared" si="8"/>
        <v>45.155000000000008</v>
      </c>
      <c r="G120" s="122">
        <f t="shared" si="9"/>
        <v>0.36476834282926485</v>
      </c>
      <c r="H120" s="128">
        <f t="shared" si="10"/>
        <v>125610.89699999998</v>
      </c>
      <c r="I120" s="122">
        <f t="shared" si="11"/>
        <v>-0.75929944316651166</v>
      </c>
      <c r="J120" s="128">
        <f t="shared" si="12"/>
        <v>89.058198578369343</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0.1270359712230216</v>
      </c>
      <c r="F121" s="128">
        <f t="shared" si="8"/>
        <v>17.658000000000001</v>
      </c>
      <c r="G121" s="122">
        <f t="shared" si="9"/>
        <v>0.14830481069119927</v>
      </c>
      <c r="H121" s="128">
        <f t="shared" si="10"/>
        <v>51069.948000000004</v>
      </c>
      <c r="I121" s="122">
        <f t="shared" si="11"/>
        <v>-0.65946023555875211</v>
      </c>
      <c r="J121" s="128">
        <f t="shared" si="12"/>
        <v>85.658698885726835</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0.23615827338129497</v>
      </c>
      <c r="F122" s="128">
        <f t="shared" si="8"/>
        <v>32.826000000000001</v>
      </c>
      <c r="G122" s="122">
        <f t="shared" si="9"/>
        <v>0.2643738957712613</v>
      </c>
      <c r="H122" s="128">
        <f t="shared" si="10"/>
        <v>91039.266000000003</v>
      </c>
      <c r="I122" s="122">
        <f t="shared" si="11"/>
        <v>-0.71823083144153277</v>
      </c>
      <c r="J122" s="128">
        <f t="shared" si="12"/>
        <v>89.327379578209658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0.68875539568345334</v>
      </c>
      <c r="F123" s="128">
        <f t="shared" si="8"/>
        <v>95.737000000000009</v>
      </c>
      <c r="G123" s="122">
        <f t="shared" si="9"/>
        <v>0.63960772219608653</v>
      </c>
      <c r="H123" s="128">
        <f t="shared" si="10"/>
        <v>220254.03599999996</v>
      </c>
      <c r="I123" s="122">
        <f t="shared" si="11"/>
        <v>0.63560901425441785</v>
      </c>
      <c r="J123" s="128">
        <f t="shared" si="12"/>
        <v>107.68403378849443</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0.43696402877697843</v>
      </c>
      <c r="F124" s="128">
        <f t="shared" si="8"/>
        <v>60.738</v>
      </c>
      <c r="G124" s="122">
        <f t="shared" si="9"/>
        <v>0.39689604713699123</v>
      </c>
      <c r="H124" s="128">
        <f t="shared" si="10"/>
        <v>136674.32900000003</v>
      </c>
      <c r="I124" s="122">
        <f t="shared" si="11"/>
        <v>0.69255989426358811</v>
      </c>
      <c r="J124" s="128">
        <f t="shared" si="12"/>
        <v>110.09533401227287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0.68092086330935264</v>
      </c>
      <c r="F125" s="128">
        <f t="shared" si="8"/>
        <v>94.64800000000001</v>
      </c>
      <c r="G125" s="122">
        <f t="shared" si="9"/>
        <v>0.64514814814814814</v>
      </c>
      <c r="H125" s="128">
        <f t="shared" si="10"/>
        <v>222161.92599999998</v>
      </c>
      <c r="I125" s="122">
        <f t="shared" si="11"/>
        <v>0.63085959293269078</v>
      </c>
      <c r="J125" s="128">
        <f t="shared" si="12"/>
        <v>105.54488380132338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0.52764748201438849</v>
      </c>
      <c r="F126" s="128">
        <f t="shared" si="8"/>
        <v>73.343000000000004</v>
      </c>
      <c r="G126" s="122">
        <f t="shared" si="9"/>
        <v>0.48599894005656907</v>
      </c>
      <c r="H126" s="128">
        <f t="shared" si="10"/>
        <v>167357.62300000002</v>
      </c>
      <c r="I126" s="122">
        <f t="shared" si="11"/>
        <v>0.68845149280392248</v>
      </c>
      <c r="J126" s="128">
        <f t="shared" si="12"/>
        <v>108.56967752912622</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7.0338129496402876E-2</v>
      </c>
      <c r="F127" s="128">
        <f t="shared" si="8"/>
        <v>9.7769999999999992</v>
      </c>
      <c r="G127" s="122">
        <f t="shared" si="9"/>
        <v>6.5118896613408139E-2</v>
      </c>
      <c r="H127" s="128">
        <f t="shared" si="10"/>
        <v>22424.213</v>
      </c>
      <c r="I127" s="122">
        <f t="shared" si="11"/>
        <v>-2.1383861623805234E-2</v>
      </c>
      <c r="J127" s="128">
        <f t="shared" si="12"/>
        <v>108.0149283148635</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5.1726618705035969E-2</v>
      </c>
      <c r="F128" s="128">
        <f t="shared" si="8"/>
        <v>7.1899999999999995</v>
      </c>
      <c r="G128" s="122">
        <f t="shared" si="9"/>
        <v>4.3823480215357265E-2</v>
      </c>
      <c r="H128" s="128">
        <f t="shared" si="10"/>
        <v>15090.965999999997</v>
      </c>
      <c r="I128" s="122">
        <f t="shared" si="11"/>
        <v>0.58320455227947487</v>
      </c>
      <c r="J128" s="128">
        <f t="shared" si="12"/>
        <v>118.03402753693024</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7.5438848920863333E-2</v>
      </c>
      <c r="F129" s="128">
        <f t="shared" si="8"/>
        <v>10.486000000000002</v>
      </c>
      <c r="G129" s="122">
        <f t="shared" si="9"/>
        <v>6.3866467455380743E-2</v>
      </c>
      <c r="H129" s="128">
        <f t="shared" si="10"/>
        <v>21992.929</v>
      </c>
      <c r="I129" s="122">
        <f t="shared" si="11"/>
        <v>0.68463072497701061</v>
      </c>
      <c r="J129" s="128">
        <f t="shared" si="12"/>
        <v>118.11965171483368</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7.9187050359712213E-2</v>
      </c>
      <c r="F130" s="128">
        <f t="shared" si="8"/>
        <v>11.006999999999998</v>
      </c>
      <c r="G130" s="122">
        <f t="shared" si="9"/>
        <v>0.10414213986606963</v>
      </c>
      <c r="H130" s="128">
        <f t="shared" si="10"/>
        <v>35862.179000000004</v>
      </c>
      <c r="I130" s="122">
        <f t="shared" si="11"/>
        <v>-0.44033836039679947</v>
      </c>
      <c r="J130" s="128">
        <f t="shared" si="12"/>
        <v>76.037471922076378</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0.11430935251798562</v>
      </c>
      <c r="F131" s="128">
        <f t="shared" si="8"/>
        <v>15.889000000000001</v>
      </c>
      <c r="G131" s="122">
        <f t="shared" si="9"/>
        <v>0.10852411443904308</v>
      </c>
      <c r="H131" s="128">
        <f t="shared" si="10"/>
        <v>37371.146999999997</v>
      </c>
      <c r="I131" s="122">
        <f t="shared" si="11"/>
        <v>0.18757911781796158</v>
      </c>
      <c r="J131" s="128">
        <f t="shared" si="12"/>
        <v>105.33083186980718</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0.92956834532374089</v>
      </c>
      <c r="F132" s="128">
        <f t="shared" si="8"/>
        <v>129.20999999999998</v>
      </c>
      <c r="G132" s="122">
        <f t="shared" si="9"/>
        <v>0.93486268650648452</v>
      </c>
      <c r="H132" s="128">
        <f t="shared" si="10"/>
        <v>321927.44500000001</v>
      </c>
      <c r="I132" s="122">
        <f t="shared" si="11"/>
        <v>2.0012923907707481E-2</v>
      </c>
      <c r="J132" s="128">
        <f t="shared" si="12"/>
        <v>99.433677131501724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0.94827338129496408</v>
      </c>
      <c r="F133" s="128">
        <f t="shared" si="8"/>
        <v>131.81</v>
      </c>
      <c r="G133" s="122">
        <f t="shared" si="9"/>
        <v>0.95618627707211667</v>
      </c>
      <c r="H133" s="128">
        <f t="shared" si="10"/>
        <v>329270.39399999997</v>
      </c>
      <c r="I133" s="122">
        <f t="shared" si="11"/>
        <v>-0.58191085361869677</v>
      </c>
      <c r="J133" s="128">
        <f t="shared" si="12"/>
        <v>99.172452484741541</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0.92382014388489209</v>
      </c>
      <c r="F134" s="128">
        <f t="shared" si="8"/>
        <v>128.411</v>
      </c>
      <c r="G134" s="122">
        <f t="shared" si="9"/>
        <v>0.93580660533514548</v>
      </c>
      <c r="H134" s="128">
        <f t="shared" si="10"/>
        <v>322252.49100000004</v>
      </c>
      <c r="I134" s="122">
        <f t="shared" si="11"/>
        <v>-0.67774951732220756</v>
      </c>
      <c r="J134" s="128">
        <f t="shared" si="12"/>
        <v>98.719130493211196</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0.92115107913669081</v>
      </c>
      <c r="F135" s="128">
        <f t="shared" si="8"/>
        <v>128.04000000000002</v>
      </c>
      <c r="G135" s="122">
        <f t="shared" si="9"/>
        <v>0.89577962178895221</v>
      </c>
      <c r="H135" s="128">
        <f t="shared" si="10"/>
        <v>308468.87900000002</v>
      </c>
      <c r="I135" s="122">
        <f t="shared" si="11"/>
        <v>0.44001884394595969</v>
      </c>
      <c r="J135" s="128">
        <f t="shared" si="12"/>
        <v>102.83233249904362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0.88569064748201454</v>
      </c>
      <c r="F136" s="128">
        <f t="shared" si="8"/>
        <v>123.11100000000002</v>
      </c>
      <c r="G136" s="122">
        <f t="shared" si="9"/>
        <v>0.89147557774176867</v>
      </c>
      <c r="H136" s="128">
        <f t="shared" si="10"/>
        <v>306986.74699999997</v>
      </c>
      <c r="I136" s="122">
        <f t="shared" si="11"/>
        <v>-0.18228033893001627</v>
      </c>
      <c r="J136" s="128">
        <f t="shared" si="12"/>
        <v>99.351083708382887</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0.1370431654676259</v>
      </c>
      <c r="F137" s="128">
        <f t="shared" ref="F137:F200" si="14">SUMPRODUCT($K$2:$AI$2,$K137:$AI137)</f>
        <v>19.048999999999999</v>
      </c>
      <c r="G137" s="122">
        <f t="shared" ref="G137:G200" si="15">SUMPRODUCT($K$3:$AI$3,$K137:$AI137)/$J$3</f>
        <v>0.18608291661584747</v>
      </c>
      <c r="H137" s="128">
        <f t="shared" ref="H137:H200" si="16">SUMPRODUCT($K$3:$AI$3,$K137:$AI137)</f>
        <v>64079.141000000003</v>
      </c>
      <c r="I137" s="122">
        <f t="shared" ref="I137:I200" si="17">CORREL($K$4:$AI$4,$K137:$AI137)</f>
        <v>-0.61312913169669558</v>
      </c>
      <c r="J137" s="128">
        <f t="shared" si="12"/>
        <v>73.646290567629052</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0.10927338129496403</v>
      </c>
      <c r="F138" s="128">
        <f t="shared" si="14"/>
        <v>15.189</v>
      </c>
      <c r="G138" s="122">
        <f t="shared" si="15"/>
        <v>0.10810204786878774</v>
      </c>
      <c r="H138" s="128">
        <f t="shared" si="16"/>
        <v>37225.805000000008</v>
      </c>
      <c r="I138" s="122">
        <f t="shared" si="17"/>
        <v>-1.8899351996387505E-2</v>
      </c>
      <c r="J138" s="128">
        <f t="shared" ref="J138:J201" si="18">$E138/$G138*100</f>
        <v>101.08354415967959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0.10298561151079136</v>
      </c>
      <c r="F139" s="128">
        <f t="shared" si="14"/>
        <v>14.315</v>
      </c>
      <c r="G139" s="122">
        <f t="shared" si="15"/>
        <v>0.1136869275579484</v>
      </c>
      <c r="H139" s="128">
        <f t="shared" si="16"/>
        <v>39149.002999999997</v>
      </c>
      <c r="I139" s="122">
        <f t="shared" si="17"/>
        <v>-0.33024033882397019</v>
      </c>
      <c r="J139" s="128">
        <f t="shared" si="18"/>
        <v>90.58703029712683</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3.2071942446043167E-2</v>
      </c>
      <c r="F140" s="128">
        <f t="shared" si="14"/>
        <v>4.4580000000000002</v>
      </c>
      <c r="G140" s="122">
        <f t="shared" si="15"/>
        <v>6.2180007434123781E-2</v>
      </c>
      <c r="H140" s="128">
        <f t="shared" si="16"/>
        <v>21412.182999999997</v>
      </c>
      <c r="I140" s="122">
        <f t="shared" si="17"/>
        <v>-0.55686539367188703</v>
      </c>
      <c r="J140" s="128">
        <f t="shared" si="18"/>
        <v>51.579187217083536</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0.86295683453237404</v>
      </c>
      <c r="F141" s="128">
        <f t="shared" si="14"/>
        <v>119.95099999999999</v>
      </c>
      <c r="G141" s="122">
        <f t="shared" si="15"/>
        <v>0.81393719617374949</v>
      </c>
      <c r="H141" s="128">
        <f t="shared" si="16"/>
        <v>280285.78500000003</v>
      </c>
      <c r="I141" s="122">
        <f t="shared" si="17"/>
        <v>0.61333135632879676</v>
      </c>
      <c r="J141" s="128">
        <f t="shared" si="18"/>
        <v>106.02253326043602</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0.89072661870503589</v>
      </c>
      <c r="F142" s="128">
        <f t="shared" si="14"/>
        <v>123.81099999999999</v>
      </c>
      <c r="G142" s="122">
        <f t="shared" si="15"/>
        <v>0.8918982599504004</v>
      </c>
      <c r="H142" s="128">
        <f t="shared" si="16"/>
        <v>307132.30099999998</v>
      </c>
      <c r="I142" s="122">
        <f t="shared" si="17"/>
        <v>1.7894009802635724E-2</v>
      </c>
      <c r="J142" s="128">
        <f t="shared" si="18"/>
        <v>99.868635101336594</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0.89738129496402885</v>
      </c>
      <c r="F143" s="128">
        <f t="shared" si="14"/>
        <v>124.736</v>
      </c>
      <c r="G143" s="122">
        <f t="shared" si="15"/>
        <v>0.88632339309671904</v>
      </c>
      <c r="H143" s="128">
        <f t="shared" si="16"/>
        <v>305212.55099999998</v>
      </c>
      <c r="I143" s="122">
        <f t="shared" si="17"/>
        <v>0.33359922036891954</v>
      </c>
      <c r="J143" s="128">
        <f t="shared" si="18"/>
        <v>101.24761480441971</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0.96821582733812961</v>
      </c>
      <c r="F144" s="128">
        <f t="shared" si="14"/>
        <v>134.58200000000002</v>
      </c>
      <c r="G144" s="122">
        <f t="shared" si="15"/>
        <v>0.93792488050226797</v>
      </c>
      <c r="H144" s="128">
        <f t="shared" si="16"/>
        <v>322981.93599999999</v>
      </c>
      <c r="I144" s="122">
        <f t="shared" si="17"/>
        <v>0.5547285057912178</v>
      </c>
      <c r="J144" s="128">
        <f t="shared" si="18"/>
        <v>103.22957066877684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5.1899280575539573E-2</v>
      </c>
      <c r="F145" s="128">
        <f t="shared" si="14"/>
        <v>7.2140000000000004</v>
      </c>
      <c r="G145" s="122">
        <f t="shared" si="15"/>
        <v>6.4293035155274458E-2</v>
      </c>
      <c r="H145" s="128">
        <f t="shared" si="16"/>
        <v>22139.821</v>
      </c>
      <c r="I145" s="122">
        <f t="shared" si="17"/>
        <v>-0.44017558104376131</v>
      </c>
      <c r="J145" s="128">
        <f t="shared" si="18"/>
        <v>80.723021475339181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8.9776978417266187E-2</v>
      </c>
      <c r="F146" s="128">
        <f t="shared" si="14"/>
        <v>12.478999999999999</v>
      </c>
      <c r="G146" s="122">
        <f t="shared" si="15"/>
        <v>0.1048782226636233</v>
      </c>
      <c r="H146" s="128">
        <f t="shared" si="16"/>
        <v>36115.654999999992</v>
      </c>
      <c r="I146" s="122">
        <f t="shared" si="17"/>
        <v>-0.41651326015854123</v>
      </c>
      <c r="J146" s="128">
        <f t="shared" si="18"/>
        <v>85.601163079592368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7.8503597122302177E-2</v>
      </c>
      <c r="F147" s="128">
        <f t="shared" si="14"/>
        <v>10.912000000000003</v>
      </c>
      <c r="G147" s="122">
        <f t="shared" si="15"/>
        <v>9.7278898704255434E-2</v>
      </c>
      <c r="H147" s="128">
        <f t="shared" si="16"/>
        <v>33498.766999999993</v>
      </c>
      <c r="I147" s="122">
        <f t="shared" si="17"/>
        <v>-0.48694767464699756</v>
      </c>
      <c r="J147" s="128">
        <f t="shared" si="18"/>
        <v>80.699512605469153</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4.0338129496402871E-2</v>
      </c>
      <c r="F148" s="128">
        <f t="shared" si="14"/>
        <v>5.6069999999999993</v>
      </c>
      <c r="G148" s="122">
        <f t="shared" si="15"/>
        <v>4.264172169660644E-2</v>
      </c>
      <c r="H148" s="128">
        <f t="shared" si="16"/>
        <v>14684.018</v>
      </c>
      <c r="I148" s="122">
        <f t="shared" si="17"/>
        <v>-0.25490824275217028</v>
      </c>
      <c r="J148" s="128">
        <f t="shared" si="18"/>
        <v>94.59779739525176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7.4395683453237396E-2</v>
      </c>
      <c r="F149" s="128">
        <f t="shared" si="14"/>
        <v>10.340999999999998</v>
      </c>
      <c r="G149" s="122">
        <f t="shared" si="15"/>
        <v>8.4415721429442619E-2</v>
      </c>
      <c r="H149" s="128">
        <f t="shared" si="16"/>
        <v>29069.229000000003</v>
      </c>
      <c r="I149" s="122">
        <f t="shared" si="17"/>
        <v>-0.51634682365776485</v>
      </c>
      <c r="J149" s="128">
        <f t="shared" si="18"/>
        <v>88.13012812479451</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0.34633812949640286</v>
      </c>
      <c r="F150" s="128">
        <f t="shared" si="14"/>
        <v>48.140999999999998</v>
      </c>
      <c r="G150" s="122">
        <f t="shared" si="15"/>
        <v>0.38498194901817295</v>
      </c>
      <c r="H150" s="128">
        <f t="shared" si="16"/>
        <v>132571.614</v>
      </c>
      <c r="I150" s="122">
        <f t="shared" si="17"/>
        <v>-0.61039925195287648</v>
      </c>
      <c r="J150" s="128">
        <f t="shared" si="18"/>
        <v>89.962173649875226</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0.37363309352517987</v>
      </c>
      <c r="F151" s="128">
        <f t="shared" si="14"/>
        <v>51.935000000000002</v>
      </c>
      <c r="G151" s="122">
        <f t="shared" si="15"/>
        <v>0.40192443910116799</v>
      </c>
      <c r="H151" s="128">
        <f t="shared" si="16"/>
        <v>138405.89600000001</v>
      </c>
      <c r="I151" s="122">
        <f t="shared" si="17"/>
        <v>-0.53792867639399022</v>
      </c>
      <c r="J151" s="128">
        <f t="shared" si="18"/>
        <v>92.961028784600259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0.39476258992805757</v>
      </c>
      <c r="F152" s="128">
        <f t="shared" si="14"/>
        <v>54.872</v>
      </c>
      <c r="G152" s="122">
        <f t="shared" si="15"/>
        <v>0.44306829230045469</v>
      </c>
      <c r="H152" s="128">
        <f t="shared" si="16"/>
        <v>152574.11099999998</v>
      </c>
      <c r="I152" s="122">
        <f t="shared" si="17"/>
        <v>-0.56776550925249547</v>
      </c>
      <c r="J152" s="128">
        <f t="shared" si="18"/>
        <v>89.097458966971189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0.36522302158273373</v>
      </c>
      <c r="F153" s="128">
        <f t="shared" si="14"/>
        <v>50.765999999999991</v>
      </c>
      <c r="G153" s="122">
        <f t="shared" si="15"/>
        <v>0.37604821145435852</v>
      </c>
      <c r="H153" s="128">
        <f t="shared" si="16"/>
        <v>129495.20999999999</v>
      </c>
      <c r="I153" s="122">
        <f t="shared" si="17"/>
        <v>-0.60029816710934658</v>
      </c>
      <c r="J153" s="128">
        <f t="shared" si="18"/>
        <v>97.121329249311245</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0.42535251798561147</v>
      </c>
      <c r="F154" s="128">
        <f t="shared" si="14"/>
        <v>59.123999999999995</v>
      </c>
      <c r="G154" s="122">
        <f t="shared" si="15"/>
        <v>0.46382709854279563</v>
      </c>
      <c r="H154" s="128">
        <f t="shared" si="16"/>
        <v>159722.57200000001</v>
      </c>
      <c r="I154" s="122">
        <f t="shared" si="17"/>
        <v>-0.60900663078421269</v>
      </c>
      <c r="J154" s="128">
        <f t="shared" si="18"/>
        <v>91.704973539049433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0.60227338129496388</v>
      </c>
      <c r="F155" s="128">
        <f t="shared" si="14"/>
        <v>83.71599999999998</v>
      </c>
      <c r="G155" s="122">
        <f t="shared" si="15"/>
        <v>0.5511633677742348</v>
      </c>
      <c r="H155" s="128">
        <f t="shared" si="16"/>
        <v>189797.51499999996</v>
      </c>
      <c r="I155" s="122">
        <f t="shared" si="17"/>
        <v>0.58176157269544349</v>
      </c>
      <c r="J155" s="128">
        <f t="shared" si="18"/>
        <v>109.27311510689233</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0.53658273381294985</v>
      </c>
      <c r="F156" s="128">
        <f t="shared" si="14"/>
        <v>74.585000000000022</v>
      </c>
      <c r="G156" s="122">
        <f t="shared" si="15"/>
        <v>0.49322110710365374</v>
      </c>
      <c r="H156" s="128">
        <f t="shared" si="16"/>
        <v>169844.63399999999</v>
      </c>
      <c r="I156" s="122">
        <f t="shared" si="17"/>
        <v>0.50833133508995665</v>
      </c>
      <c r="J156" s="128">
        <f t="shared" si="18"/>
        <v>108.7915188715116</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0.52660431654676265</v>
      </c>
      <c r="F157" s="128">
        <f t="shared" si="14"/>
        <v>73.198000000000008</v>
      </c>
      <c r="G157" s="122">
        <f t="shared" si="15"/>
        <v>0.45963988639729592</v>
      </c>
      <c r="H157" s="128">
        <f t="shared" si="16"/>
        <v>158280.67200000002</v>
      </c>
      <c r="I157" s="122">
        <f t="shared" si="17"/>
        <v>0.5600099117451971</v>
      </c>
      <c r="J157" s="128">
        <f t="shared" si="18"/>
        <v>114.56889015318943</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0.59402877697841727</v>
      </c>
      <c r="F158" s="128">
        <f t="shared" si="14"/>
        <v>82.57</v>
      </c>
      <c r="G158" s="122">
        <f t="shared" si="15"/>
        <v>0.58125503400530854</v>
      </c>
      <c r="H158" s="128">
        <f t="shared" si="16"/>
        <v>200159.82100000003</v>
      </c>
      <c r="I158" s="122">
        <f t="shared" si="17"/>
        <v>0.53666909885809988</v>
      </c>
      <c r="J158" s="128">
        <f t="shared" si="18"/>
        <v>102.19761416689805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0.50021582733812953</v>
      </c>
      <c r="F159" s="128">
        <f t="shared" si="14"/>
        <v>69.53</v>
      </c>
      <c r="G159" s="122">
        <f t="shared" si="15"/>
        <v>0.45169437620151126</v>
      </c>
      <c r="H159" s="128">
        <f t="shared" si="16"/>
        <v>155544.57200000001</v>
      </c>
      <c r="I159" s="122">
        <f t="shared" si="17"/>
        <v>0.60348507946554786</v>
      </c>
      <c r="J159" s="128">
        <f t="shared" si="18"/>
        <v>110.74209768663839</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4.4791366906474832E-2</v>
      </c>
      <c r="F160" s="128">
        <f t="shared" si="14"/>
        <v>6.2260000000000018</v>
      </c>
      <c r="G160" s="122">
        <f t="shared" si="15"/>
        <v>5.268175271084162E-2</v>
      </c>
      <c r="H160" s="128">
        <f t="shared" si="16"/>
        <v>18141.382999999998</v>
      </c>
      <c r="I160" s="122">
        <f t="shared" si="17"/>
        <v>-0.48192366689679295</v>
      </c>
      <c r="J160" s="128">
        <f t="shared" si="18"/>
        <v>85.022545002108501</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0.14763309352517986</v>
      </c>
      <c r="F161" s="128">
        <f t="shared" si="14"/>
        <v>20.521000000000001</v>
      </c>
      <c r="G161" s="122">
        <f t="shared" si="15"/>
        <v>0.15599186602315032</v>
      </c>
      <c r="H161" s="128">
        <f t="shared" si="16"/>
        <v>53717.046999999999</v>
      </c>
      <c r="I161" s="122">
        <f t="shared" si="17"/>
        <v>-0.14139123909647305</v>
      </c>
      <c r="J161" s="128">
        <f t="shared" si="18"/>
        <v>94.641533106136478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5.7719424460431663E-2</v>
      </c>
      <c r="F162" s="128">
        <f t="shared" si="14"/>
        <v>8.0230000000000015</v>
      </c>
      <c r="G162" s="122">
        <f t="shared" si="15"/>
        <v>7.2341385999454069E-2</v>
      </c>
      <c r="H162" s="128">
        <f t="shared" si="16"/>
        <v>24911.335000000006</v>
      </c>
      <c r="I162" s="122">
        <f t="shared" si="17"/>
        <v>-0.38961490725737907</v>
      </c>
      <c r="J162" s="128">
        <f t="shared" si="18"/>
        <v>79.787556822407652</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9.1848920863309355E-2</v>
      </c>
      <c r="F163" s="128">
        <f t="shared" si="14"/>
        <v>12.767000000000001</v>
      </c>
      <c r="G163" s="122">
        <f t="shared" si="15"/>
        <v>0.11770483043809059</v>
      </c>
      <c r="H163" s="128">
        <f t="shared" si="16"/>
        <v>40532.6</v>
      </c>
      <c r="I163" s="122">
        <f t="shared" si="17"/>
        <v>-0.58403038135151708</v>
      </c>
      <c r="J163" s="128">
        <f t="shared" si="18"/>
        <v>78.033263818870452</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0.17680575539568344</v>
      </c>
      <c r="F164" s="128">
        <f t="shared" si="14"/>
        <v>24.575999999999997</v>
      </c>
      <c r="G164" s="122">
        <f t="shared" si="15"/>
        <v>0.18513943338037742</v>
      </c>
      <c r="H164" s="128">
        <f t="shared" si="16"/>
        <v>63754.24500000001</v>
      </c>
      <c r="I164" s="122">
        <f t="shared" si="17"/>
        <v>-0.32607167670088799</v>
      </c>
      <c r="J164" s="128">
        <f t="shared" si="18"/>
        <v>95.498701798675128</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0.23346762589928061</v>
      </c>
      <c r="F165" s="128">
        <f t="shared" si="14"/>
        <v>32.452000000000005</v>
      </c>
      <c r="G165" s="122">
        <f t="shared" si="15"/>
        <v>0.20978183169840689</v>
      </c>
      <c r="H165" s="128">
        <f t="shared" si="16"/>
        <v>72240.051999999996</v>
      </c>
      <c r="I165" s="122">
        <f t="shared" si="17"/>
        <v>0.65869926878539564</v>
      </c>
      <c r="J165" s="128">
        <f t="shared" si="18"/>
        <v>111.29067946881388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0.13579136690647481</v>
      </c>
      <c r="F166" s="128">
        <f t="shared" si="14"/>
        <v>18.875</v>
      </c>
      <c r="G166" s="122">
        <f t="shared" si="15"/>
        <v>0.11245917039824832</v>
      </c>
      <c r="H166" s="128">
        <f t="shared" si="16"/>
        <v>38726.214999999997</v>
      </c>
      <c r="I166" s="122">
        <f t="shared" si="17"/>
        <v>0.53310857898713815</v>
      </c>
      <c r="J166" s="128">
        <f t="shared" si="18"/>
        <v>120.74726002832928</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0.11212949640287768</v>
      </c>
      <c r="F167" s="128">
        <f t="shared" si="14"/>
        <v>15.585999999999999</v>
      </c>
      <c r="G167" s="122">
        <f t="shared" si="15"/>
        <v>9.4001954361449411E-2</v>
      </c>
      <c r="H167" s="128">
        <f t="shared" si="16"/>
        <v>32370.324999999997</v>
      </c>
      <c r="I167" s="122">
        <f t="shared" si="17"/>
        <v>0.3586169505802797</v>
      </c>
      <c r="J167" s="128">
        <f t="shared" si="18"/>
        <v>119.28421825329885</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0.83995683453237391</v>
      </c>
      <c r="F168" s="128">
        <f t="shared" si="14"/>
        <v>116.75399999999998</v>
      </c>
      <c r="G168" s="122">
        <f t="shared" si="15"/>
        <v>0.83938482335244124</v>
      </c>
      <c r="H168" s="128">
        <f t="shared" si="16"/>
        <v>289048.87899999996</v>
      </c>
      <c r="I168" s="122">
        <f t="shared" si="17"/>
        <v>-8.5232517619011156E-2</v>
      </c>
      <c r="J168" s="128">
        <f t="shared" si="18"/>
        <v>100.06814647632633</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4.9971223021582731E-2</v>
      </c>
      <c r="F169" s="128">
        <f t="shared" si="14"/>
        <v>6.9459999999999997</v>
      </c>
      <c r="G169" s="122">
        <f t="shared" si="15"/>
        <v>4.9000816011244112E-2</v>
      </c>
      <c r="H169" s="128">
        <f t="shared" si="16"/>
        <v>16873.823</v>
      </c>
      <c r="I169" s="122">
        <f t="shared" si="17"/>
        <v>7.6365011169523517E-2</v>
      </c>
      <c r="J169" s="128">
        <f t="shared" si="18"/>
        <v>101.98038949007694</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7.9014388489208637E-2</v>
      </c>
      <c r="F170" s="128">
        <f t="shared" si="14"/>
        <v>10.983000000000001</v>
      </c>
      <c r="G170" s="122">
        <f t="shared" si="15"/>
        <v>8.3300428623699754E-2</v>
      </c>
      <c r="H170" s="128">
        <f t="shared" si="16"/>
        <v>28685.168999999998</v>
      </c>
      <c r="I170" s="122">
        <f t="shared" si="17"/>
        <v>-2.6090292594533125E-2</v>
      </c>
      <c r="J170" s="128">
        <f t="shared" si="18"/>
        <v>94.854720191353607</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3.1388489208633089E-2</v>
      </c>
      <c r="F171" s="128">
        <f t="shared" si="14"/>
        <v>4.3629999999999995</v>
      </c>
      <c r="G171" s="122">
        <f t="shared" si="15"/>
        <v>2.8529173127965664E-2</v>
      </c>
      <c r="H171" s="128">
        <f t="shared" si="16"/>
        <v>9824.2489999999998</v>
      </c>
      <c r="I171" s="122">
        <f t="shared" si="17"/>
        <v>0.2562394391153025</v>
      </c>
      <c r="J171" s="128">
        <f t="shared" si="18"/>
        <v>110.02242885849567</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0.95374100719424459</v>
      </c>
      <c r="F172" s="128">
        <f t="shared" si="14"/>
        <v>132.57</v>
      </c>
      <c r="G172" s="122">
        <f t="shared" si="15"/>
        <v>0.93777282943913021</v>
      </c>
      <c r="H172" s="128">
        <f t="shared" si="16"/>
        <v>322929.576</v>
      </c>
      <c r="I172" s="122">
        <f t="shared" si="17"/>
        <v>0.26608105182100517</v>
      </c>
      <c r="J172" s="128">
        <f t="shared" si="18"/>
        <v>101.70277675507668</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1.062589928057554E-2</v>
      </c>
      <c r="F173" s="128">
        <f t="shared" si="14"/>
        <v>1.4770000000000001</v>
      </c>
      <c r="G173" s="122">
        <f t="shared" si="15"/>
        <v>1.179429547157319E-2</v>
      </c>
      <c r="H173" s="128">
        <f t="shared" si="16"/>
        <v>4061.4600000000005</v>
      </c>
      <c r="I173" s="122">
        <f t="shared" si="17"/>
        <v>-0.28356893071986916</v>
      </c>
      <c r="J173" s="128">
        <f t="shared" si="18"/>
        <v>90.093548242760761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2.4302158273381294E-2</v>
      </c>
      <c r="F174" s="128">
        <f t="shared" si="14"/>
        <v>3.3780000000000001</v>
      </c>
      <c r="G174" s="122">
        <f t="shared" si="15"/>
        <v>3.2582733666707324E-2</v>
      </c>
      <c r="H174" s="128">
        <f t="shared" si="16"/>
        <v>11220.125</v>
      </c>
      <c r="I174" s="122">
        <f t="shared" si="17"/>
        <v>-0.2460888506243335</v>
      </c>
      <c r="J174" s="128">
        <f t="shared" si="18"/>
        <v>74.586001659562925</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7.1079136690647485E-3</v>
      </c>
      <c r="F175" s="128">
        <f t="shared" si="14"/>
        <v>0.98799999999999999</v>
      </c>
      <c r="G175" s="122">
        <f t="shared" si="15"/>
        <v>1.2716873137839107E-2</v>
      </c>
      <c r="H175" s="128">
        <f t="shared" si="16"/>
        <v>4379.1569999999992</v>
      </c>
      <c r="I175" s="122">
        <f t="shared" si="17"/>
        <v>-0.2978505822364273</v>
      </c>
      <c r="J175" s="128">
        <f t="shared" si="18"/>
        <v>55.893564337880541</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4.4460431654676268E-3</v>
      </c>
      <c r="F176" s="128">
        <f t="shared" si="14"/>
        <v>0.6180000000000001</v>
      </c>
      <c r="G176" s="122">
        <f t="shared" si="15"/>
        <v>4.8937936682173777E-3</v>
      </c>
      <c r="H176" s="128">
        <f t="shared" si="16"/>
        <v>1685.2169999999999</v>
      </c>
      <c r="I176" s="122">
        <f t="shared" si="17"/>
        <v>-0.16103198130852567</v>
      </c>
      <c r="J176" s="128">
        <f t="shared" si="18"/>
        <v>90.85064608143054</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0.93053956834532392</v>
      </c>
      <c r="F177" s="128">
        <f t="shared" si="14"/>
        <v>129.34500000000003</v>
      </c>
      <c r="G177" s="122">
        <f t="shared" si="15"/>
        <v>0.91786566886786447</v>
      </c>
      <c r="H177" s="128">
        <f t="shared" si="16"/>
        <v>316074.38600000006</v>
      </c>
      <c r="I177" s="122">
        <f t="shared" si="17"/>
        <v>0.32390640346225541</v>
      </c>
      <c r="J177" s="128">
        <f t="shared" si="18"/>
        <v>101.38080112453622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1.3884892086330938E-2</v>
      </c>
      <c r="F178" s="128">
        <f t="shared" si="14"/>
        <v>1.9300000000000004</v>
      </c>
      <c r="G178" s="122">
        <f t="shared" si="15"/>
        <v>1.6008598609586536E-2</v>
      </c>
      <c r="H178" s="128">
        <f t="shared" si="16"/>
        <v>5512.6890000000003</v>
      </c>
      <c r="I178" s="122">
        <f t="shared" si="17"/>
        <v>-0.46107205702829629</v>
      </c>
      <c r="J178" s="128">
        <f t="shared" si="18"/>
        <v>86.733963571403152</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2.5395683453237413E-3</v>
      </c>
      <c r="F179" s="128">
        <f t="shared" si="14"/>
        <v>0.35300000000000004</v>
      </c>
      <c r="G179" s="122">
        <f t="shared" si="15"/>
        <v>2.2442254862671987E-3</v>
      </c>
      <c r="H179" s="128">
        <f t="shared" si="16"/>
        <v>772.81700000000001</v>
      </c>
      <c r="I179" s="122">
        <f t="shared" si="17"/>
        <v>6.408929811055715E-2</v>
      </c>
      <c r="J179" s="128">
        <f t="shared" si="18"/>
        <v>113.16012409910662</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4.3237410071942451E-3</v>
      </c>
      <c r="F180" s="128">
        <f t="shared" si="14"/>
        <v>0.60100000000000009</v>
      </c>
      <c r="G180" s="122">
        <f t="shared" si="15"/>
        <v>4.2483665255344727E-3</v>
      </c>
      <c r="H180" s="128">
        <f t="shared" si="16"/>
        <v>1462.9590000000001</v>
      </c>
      <c r="I180" s="122">
        <f t="shared" si="17"/>
        <v>6.9661780299206263E-2</v>
      </c>
      <c r="J180" s="128">
        <f t="shared" si="18"/>
        <v>101.77419912351581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1.4309352517985612E-2</v>
      </c>
      <c r="F181" s="128">
        <f t="shared" si="14"/>
        <v>1.9890000000000001</v>
      </c>
      <c r="G181" s="122">
        <f t="shared" si="15"/>
        <v>1.8297391087182528E-2</v>
      </c>
      <c r="H181" s="128">
        <f t="shared" si="16"/>
        <v>6300.853000000001</v>
      </c>
      <c r="I181" s="122">
        <f t="shared" si="17"/>
        <v>-0.2645279276682907</v>
      </c>
      <c r="J181" s="128">
        <f t="shared" si="18"/>
        <v>78.204332244991093</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7.0647482014388491E-3</v>
      </c>
      <c r="F182" s="128">
        <f t="shared" si="14"/>
        <v>0.98199999999999998</v>
      </c>
      <c r="G182" s="122">
        <f t="shared" si="15"/>
        <v>8.2434094750230853E-3</v>
      </c>
      <c r="H182" s="128">
        <f t="shared" si="16"/>
        <v>2838.6839999999997</v>
      </c>
      <c r="I182" s="122">
        <f t="shared" si="17"/>
        <v>-0.34374553154759119</v>
      </c>
      <c r="J182" s="128">
        <f t="shared" si="18"/>
        <v>85.701774524782593</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2.7388489208633092E-2</v>
      </c>
      <c r="F183" s="128">
        <f t="shared" si="14"/>
        <v>3.8069999999999999</v>
      </c>
      <c r="G183" s="122">
        <f t="shared" si="15"/>
        <v>3.3192413128197977E-2</v>
      </c>
      <c r="H183" s="128">
        <f t="shared" si="16"/>
        <v>11430.072999999999</v>
      </c>
      <c r="I183" s="122">
        <f t="shared" si="17"/>
        <v>-0.30668849574624074</v>
      </c>
      <c r="J183" s="128">
        <f t="shared" si="18"/>
        <v>82.514305612103044</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0.47867625899280575</v>
      </c>
      <c r="F184" s="128">
        <f t="shared" si="14"/>
        <v>66.536000000000001</v>
      </c>
      <c r="G184" s="122">
        <f t="shared" si="15"/>
        <v>0.4366581145203538</v>
      </c>
      <c r="H184" s="128">
        <f t="shared" si="16"/>
        <v>150366.715</v>
      </c>
      <c r="I184" s="122">
        <f t="shared" si="17"/>
        <v>0.56945763286911377</v>
      </c>
      <c r="J184" s="128">
        <f t="shared" si="18"/>
        <v>109.62266429391944</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4.7482014388489212E-3</v>
      </c>
      <c r="F185" s="128">
        <f t="shared" si="14"/>
        <v>0.66</v>
      </c>
      <c r="G185" s="122">
        <f t="shared" si="15"/>
        <v>4.0487864373704103E-3</v>
      </c>
      <c r="H185" s="128">
        <f t="shared" si="16"/>
        <v>1394.2319999999997</v>
      </c>
      <c r="I185" s="122">
        <f t="shared" si="17"/>
        <v>3.3584383558198462E-2</v>
      </c>
      <c r="J185" s="128">
        <f t="shared" si="18"/>
        <v>117.27468248319772</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3.2517985611510794E-3</v>
      </c>
      <c r="F186" s="128">
        <f t="shared" si="14"/>
        <v>0.45200000000000001</v>
      </c>
      <c r="G186" s="122">
        <f t="shared" si="15"/>
        <v>3.3570905859599594E-3</v>
      </c>
      <c r="H186" s="128">
        <f t="shared" si="16"/>
        <v>1156.0409999999997</v>
      </c>
      <c r="I186" s="122">
        <f t="shared" si="17"/>
        <v>-0.15225070213801406</v>
      </c>
      <c r="J186" s="128">
        <f t="shared" si="18"/>
        <v>96.863592979908461</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9.8848920863309365E-3</v>
      </c>
      <c r="F187" s="128">
        <f t="shared" si="14"/>
        <v>1.3740000000000001</v>
      </c>
      <c r="G187" s="122">
        <f t="shared" si="15"/>
        <v>1.6552404764808716E-2</v>
      </c>
      <c r="H187" s="128">
        <f t="shared" si="16"/>
        <v>5699.9530000000004</v>
      </c>
      <c r="I187" s="122">
        <f t="shared" si="17"/>
        <v>-0.23490006092098376</v>
      </c>
      <c r="J187" s="128">
        <f t="shared" si="18"/>
        <v>59.718767313778706</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8.8920863309352519E-3</v>
      </c>
      <c r="F188" s="128">
        <f t="shared" si="14"/>
        <v>1.236</v>
      </c>
      <c r="G188" s="122">
        <f t="shared" si="15"/>
        <v>9.6218818787424717E-3</v>
      </c>
      <c r="H188" s="128">
        <f t="shared" si="16"/>
        <v>3313.3719999999998</v>
      </c>
      <c r="I188" s="122">
        <f t="shared" si="17"/>
        <v>-0.10306110649989025</v>
      </c>
      <c r="J188" s="128">
        <f t="shared" si="18"/>
        <v>92.41525143413422</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3.0143884892086335E-3</v>
      </c>
      <c r="F189" s="128">
        <f t="shared" si="14"/>
        <v>0.41900000000000004</v>
      </c>
      <c r="G189" s="122">
        <f t="shared" si="15"/>
        <v>3.2523275196162131E-3</v>
      </c>
      <c r="H189" s="128">
        <f t="shared" si="16"/>
        <v>1119.9649999999999</v>
      </c>
      <c r="I189" s="122">
        <f t="shared" si="17"/>
        <v>-4.680033403688183E-2</v>
      </c>
      <c r="J189" s="128">
        <f t="shared" si="18"/>
        <v>92.684038462532911</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8.2086330935251806E-3</v>
      </c>
      <c r="F190" s="128">
        <f t="shared" si="14"/>
        <v>1.141</v>
      </c>
      <c r="G190" s="122">
        <f t="shared" si="15"/>
        <v>9.6768943947868214E-3</v>
      </c>
      <c r="H190" s="128">
        <f t="shared" si="16"/>
        <v>3332.3160000000003</v>
      </c>
      <c r="I190" s="122">
        <f t="shared" si="17"/>
        <v>-0.53515871315930053</v>
      </c>
      <c r="J190" s="128">
        <f t="shared" si="18"/>
        <v>84.827143488797091</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0.48358992805755391</v>
      </c>
      <c r="F191" s="128">
        <f t="shared" si="14"/>
        <v>67.218999999999994</v>
      </c>
      <c r="G191" s="122">
        <f t="shared" si="15"/>
        <v>0.51704123905935095</v>
      </c>
      <c r="H191" s="128">
        <f t="shared" si="16"/>
        <v>178047.28699999998</v>
      </c>
      <c r="I191" s="122">
        <f t="shared" si="17"/>
        <v>-0.33144379089286607</v>
      </c>
      <c r="J191" s="128">
        <f t="shared" si="18"/>
        <v>93.530243146048704</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0.4691726618705036</v>
      </c>
      <c r="F192" s="128">
        <f t="shared" si="14"/>
        <v>65.215000000000003</v>
      </c>
      <c r="G192" s="122">
        <f t="shared" si="15"/>
        <v>0.29350770999947728</v>
      </c>
      <c r="H192" s="128">
        <f t="shared" si="16"/>
        <v>101071.728</v>
      </c>
      <c r="I192" s="122">
        <f t="shared" si="17"/>
        <v>0.68810152006561254</v>
      </c>
      <c r="J192" s="128">
        <f t="shared" si="18"/>
        <v>159.85020014340992</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7.5474820143884888E-2</v>
      </c>
      <c r="F193" s="128">
        <f t="shared" si="14"/>
        <v>10.491</v>
      </c>
      <c r="G193" s="122">
        <f t="shared" si="15"/>
        <v>0.13181830827220509</v>
      </c>
      <c r="H193" s="128">
        <f t="shared" si="16"/>
        <v>45392.688999999998</v>
      </c>
      <c r="I193" s="122">
        <f t="shared" si="17"/>
        <v>-0.37372673749370561</v>
      </c>
      <c r="J193" s="128">
        <f t="shared" si="18"/>
        <v>57.256705182431276</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0.33977697841726617</v>
      </c>
      <c r="F194" s="128">
        <f t="shared" si="14"/>
        <v>47.228999999999999</v>
      </c>
      <c r="G194" s="122">
        <f t="shared" si="15"/>
        <v>0.35478123929166738</v>
      </c>
      <c r="H194" s="128">
        <f t="shared" si="16"/>
        <v>122171.758</v>
      </c>
      <c r="I194" s="122">
        <f t="shared" si="17"/>
        <v>6.5657483466239397E-2</v>
      </c>
      <c r="J194" s="128">
        <f t="shared" si="18"/>
        <v>95.770841517900521</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0.11563309352517986</v>
      </c>
      <c r="F195" s="128">
        <f t="shared" si="14"/>
        <v>16.073</v>
      </c>
      <c r="G195" s="122">
        <f t="shared" si="15"/>
        <v>0.22008117133912963</v>
      </c>
      <c r="H195" s="128">
        <f t="shared" si="16"/>
        <v>75786.712</v>
      </c>
      <c r="I195" s="122">
        <f t="shared" si="17"/>
        <v>-0.43064620481556332</v>
      </c>
      <c r="J195" s="128">
        <f t="shared" si="18"/>
        <v>52.541111455190034</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0.48984172661870501</v>
      </c>
      <c r="F196" s="128">
        <f t="shared" si="14"/>
        <v>68.087999999999994</v>
      </c>
      <c r="G196" s="122">
        <f t="shared" si="15"/>
        <v>0.38643580517949344</v>
      </c>
      <c r="H196" s="128">
        <f t="shared" si="16"/>
        <v>133072.261</v>
      </c>
      <c r="I196" s="122">
        <f t="shared" si="17"/>
        <v>0.62646691272700816</v>
      </c>
      <c r="J196" s="128">
        <f t="shared" si="18"/>
        <v>126.75888725973027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0.30258273381294964</v>
      </c>
      <c r="F197" s="128">
        <f t="shared" si="14"/>
        <v>42.058999999999997</v>
      </c>
      <c r="G197" s="122">
        <f t="shared" si="15"/>
        <v>0.27757508465027669</v>
      </c>
      <c r="H197" s="128">
        <f t="shared" si="16"/>
        <v>95585.200999999986</v>
      </c>
      <c r="I197" s="122">
        <f t="shared" si="17"/>
        <v>0.39834119160054926</v>
      </c>
      <c r="J197" s="128">
        <f t="shared" si="18"/>
        <v>109.00932776231724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6.8705035971223022E-3</v>
      </c>
      <c r="F198" s="128">
        <f t="shared" si="14"/>
        <v>0.95499999999999996</v>
      </c>
      <c r="G198" s="122">
        <f t="shared" si="15"/>
        <v>7.6805708013172351E-3</v>
      </c>
      <c r="H198" s="128">
        <f t="shared" si="16"/>
        <v>2644.8660000000004</v>
      </c>
      <c r="I198" s="122">
        <f t="shared" si="17"/>
        <v>-0.41469651930875451</v>
      </c>
      <c r="J198" s="128">
        <f t="shared" si="18"/>
        <v>89.453033828475299</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0.13899280575539566</v>
      </c>
      <c r="F199" s="128">
        <f t="shared" si="14"/>
        <v>19.319999999999997</v>
      </c>
      <c r="G199" s="122">
        <f t="shared" si="15"/>
        <v>0.16752396633735822</v>
      </c>
      <c r="H199" s="128">
        <f t="shared" si="16"/>
        <v>57688.218000000001</v>
      </c>
      <c r="I199" s="122">
        <f t="shared" si="17"/>
        <v>-0.27302060450249893</v>
      </c>
      <c r="J199" s="128">
        <f t="shared" si="18"/>
        <v>82.968908147442761</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6.1827338129496409E-2</v>
      </c>
      <c r="F200" s="128">
        <f t="shared" si="14"/>
        <v>8.5940000000000012</v>
      </c>
      <c r="G200" s="122">
        <f t="shared" si="15"/>
        <v>0.16080312639752808</v>
      </c>
      <c r="H200" s="128">
        <f t="shared" si="16"/>
        <v>55373.842999999972</v>
      </c>
      <c r="I200" s="122">
        <f t="shared" si="17"/>
        <v>-0.40097266094474904</v>
      </c>
      <c r="J200" s="128">
        <f t="shared" si="18"/>
        <v>38.449089588376836</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3.6906474820143892E-2</v>
      </c>
      <c r="F201" s="128">
        <f t="shared" ref="F201:F264" si="20">SUMPRODUCT($K$2:$AI$2,$K201:$AI201)</f>
        <v>5.1300000000000008</v>
      </c>
      <c r="G201" s="122">
        <f t="shared" ref="G201:G264" si="21">SUMPRODUCT($K$3:$AI$3,$K201:$AI201)/$J$3</f>
        <v>6.5015161546994701E-2</v>
      </c>
      <c r="H201" s="128">
        <f t="shared" ref="H201:H264" si="22">SUMPRODUCT($K$3:$AI$3,$K201:$AI201)</f>
        <v>22388.491000000002</v>
      </c>
      <c r="I201" s="122">
        <f t="shared" ref="I201:I264" si="23">CORREL($K$4:$AI$4,$K201:$AI201)</f>
        <v>-0.3342982936187176</v>
      </c>
      <c r="J201" s="128">
        <f t="shared" si="18"/>
        <v>56.765951113521275</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0.17744604316546764</v>
      </c>
      <c r="F202" s="128">
        <f t="shared" si="20"/>
        <v>24.665000000000003</v>
      </c>
      <c r="G202" s="122">
        <f t="shared" si="21"/>
        <v>0.23300681558145886</v>
      </c>
      <c r="H202" s="128">
        <f t="shared" si="22"/>
        <v>80237.761000000013</v>
      </c>
      <c r="I202" s="122">
        <f t="shared" si="23"/>
        <v>-0.54438650262943455</v>
      </c>
      <c r="J202" s="128">
        <f t="shared" ref="J202:J265" si="24">$E202/$G202*100</f>
        <v>76.154872432661847</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0.43802158273381292</v>
      </c>
      <c r="F203" s="128">
        <f t="shared" si="20"/>
        <v>60.884999999999998</v>
      </c>
      <c r="G203" s="122">
        <f t="shared" si="21"/>
        <v>0.44726367907816866</v>
      </c>
      <c r="H203" s="128">
        <f t="shared" si="22"/>
        <v>154018.826</v>
      </c>
      <c r="I203" s="122">
        <f t="shared" si="23"/>
        <v>2.5063421303919267E-2</v>
      </c>
      <c r="J203" s="128">
        <f t="shared" si="24"/>
        <v>97.933635844653395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0.26666906474820146</v>
      </c>
      <c r="F204" s="128">
        <f t="shared" si="20"/>
        <v>37.067</v>
      </c>
      <c r="G204" s="122">
        <f t="shared" si="21"/>
        <v>0.19577649422984222</v>
      </c>
      <c r="H204" s="128">
        <f t="shared" si="22"/>
        <v>67417.202000000005</v>
      </c>
      <c r="I204" s="122">
        <f t="shared" si="23"/>
        <v>0.57801566427355389</v>
      </c>
      <c r="J204" s="128">
        <f t="shared" si="24"/>
        <v>136.21097149442829</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8.0194244604316539E-2</v>
      </c>
      <c r="F205" s="128">
        <f t="shared" si="20"/>
        <v>11.146999999999998</v>
      </c>
      <c r="G205" s="122">
        <f t="shared" si="21"/>
        <v>5.854904198537568E-2</v>
      </c>
      <c r="H205" s="128">
        <f t="shared" si="22"/>
        <v>20161.830999999998</v>
      </c>
      <c r="I205" s="122">
        <f t="shared" si="23"/>
        <v>0.47618791118036297</v>
      </c>
      <c r="J205" s="128">
        <f t="shared" si="24"/>
        <v>136.96935404057913</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2.3093525179856116E-2</v>
      </c>
      <c r="F206" s="128">
        <f t="shared" si="20"/>
        <v>3.21</v>
      </c>
      <c r="G206" s="122">
        <f t="shared" si="21"/>
        <v>0.1032161123017325</v>
      </c>
      <c r="H206" s="128">
        <f t="shared" si="22"/>
        <v>35543.294000000002</v>
      </c>
      <c r="I206" s="122">
        <f t="shared" si="23"/>
        <v>-0.36222023808615089</v>
      </c>
      <c r="J206" s="128">
        <f t="shared" si="24"/>
        <v>22.373953702447761</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6.2050359712230219E-2</v>
      </c>
      <c r="F207" s="128">
        <f t="shared" si="20"/>
        <v>8.625</v>
      </c>
      <c r="G207" s="122">
        <f t="shared" si="21"/>
        <v>0.13243182676168405</v>
      </c>
      <c r="H207" s="128">
        <f t="shared" si="22"/>
        <v>45603.958999999995</v>
      </c>
      <c r="I207" s="122">
        <f t="shared" si="23"/>
        <v>-0.43019318542324075</v>
      </c>
      <c r="J207" s="128">
        <f t="shared" si="24"/>
        <v>46.854567538279241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0.22095683453237414</v>
      </c>
      <c r="F208" s="128">
        <f t="shared" si="20"/>
        <v>30.713000000000005</v>
      </c>
      <c r="G208" s="122">
        <f t="shared" si="21"/>
        <v>0.2541451425551316</v>
      </c>
      <c r="H208" s="128">
        <f t="shared" si="22"/>
        <v>87516.913000000015</v>
      </c>
      <c r="I208" s="122">
        <f t="shared" si="23"/>
        <v>-0.13016633244848017</v>
      </c>
      <c r="J208" s="128">
        <f t="shared" si="24"/>
        <v>86.941199155298449</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0.42561151079136694</v>
      </c>
      <c r="F209" s="128">
        <f t="shared" si="20"/>
        <v>59.160000000000004</v>
      </c>
      <c r="G209" s="122">
        <f t="shared" si="21"/>
        <v>0.33113147364080403</v>
      </c>
      <c r="H209" s="128">
        <f t="shared" si="22"/>
        <v>114027.772</v>
      </c>
      <c r="I209" s="122">
        <f t="shared" si="23"/>
        <v>0.39342909415948824</v>
      </c>
      <c r="J209" s="128">
        <f t="shared" si="24"/>
        <v>128.53248472932853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0.15787050359712229</v>
      </c>
      <c r="F210" s="128">
        <f t="shared" si="20"/>
        <v>21.943999999999999</v>
      </c>
      <c r="G210" s="122">
        <f t="shared" si="21"/>
        <v>0.10414279035190122</v>
      </c>
      <c r="H210" s="128">
        <f t="shared" si="22"/>
        <v>35862.402999999998</v>
      </c>
      <c r="I210" s="122">
        <f t="shared" si="23"/>
        <v>0.469604994504561</v>
      </c>
      <c r="J210" s="128">
        <f t="shared" si="24"/>
        <v>151.59042989310515</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5.9215827338129495E-2</v>
      </c>
      <c r="F211" s="128">
        <f t="shared" si="20"/>
        <v>8.2309999999999999</v>
      </c>
      <c r="G211" s="122">
        <f t="shared" si="21"/>
        <v>3.8617874421387047E-2</v>
      </c>
      <c r="H211" s="128">
        <f t="shared" si="22"/>
        <v>13298.374</v>
      </c>
      <c r="I211" s="122">
        <f t="shared" si="23"/>
        <v>0.33789039195861265</v>
      </c>
      <c r="J211" s="128">
        <f t="shared" si="24"/>
        <v>153.33787326558567</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5.1733812949640287E-2</v>
      </c>
      <c r="F212" s="128">
        <f t="shared" si="20"/>
        <v>7.1909999999999998</v>
      </c>
      <c r="G212" s="122">
        <f t="shared" si="21"/>
        <v>3.6489534147602198E-2</v>
      </c>
      <c r="H212" s="128">
        <f t="shared" si="22"/>
        <v>12565.462999999998</v>
      </c>
      <c r="I212" s="122">
        <f t="shared" si="23"/>
        <v>4.0090156282839608E-2</v>
      </c>
      <c r="J212" s="128">
        <f t="shared" si="24"/>
        <v>141.77712639567864</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0.14387050359712231</v>
      </c>
      <c r="F213" s="128">
        <f t="shared" si="20"/>
        <v>19.998000000000001</v>
      </c>
      <c r="G213" s="122">
        <f t="shared" si="21"/>
        <v>0.15845168400327569</v>
      </c>
      <c r="H213" s="128">
        <f t="shared" si="22"/>
        <v>54564.10500000001</v>
      </c>
      <c r="I213" s="122">
        <f t="shared" si="23"/>
        <v>-0.31777434216032358</v>
      </c>
      <c r="J213" s="128">
        <f t="shared" si="24"/>
        <v>90.79771193479273</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0.13215827338129493</v>
      </c>
      <c r="F214" s="128">
        <f t="shared" si="20"/>
        <v>18.369999999999997</v>
      </c>
      <c r="G214" s="122">
        <f t="shared" si="21"/>
        <v>0.16054127681076091</v>
      </c>
      <c r="H214" s="128">
        <f t="shared" si="22"/>
        <v>55283.673000000003</v>
      </c>
      <c r="I214" s="122">
        <f t="shared" si="23"/>
        <v>-0.33244799752145021</v>
      </c>
      <c r="J214" s="128">
        <f t="shared" si="24"/>
        <v>82.32043248109791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2.1446043165467627E-2</v>
      </c>
      <c r="F215" s="128">
        <f t="shared" si="20"/>
        <v>2.9810000000000003</v>
      </c>
      <c r="G215" s="122">
        <f t="shared" si="21"/>
        <v>3.043571225294606E-2</v>
      </c>
      <c r="H215" s="128">
        <f t="shared" si="22"/>
        <v>10480.780999999999</v>
      </c>
      <c r="I215" s="122">
        <f t="shared" si="23"/>
        <v>-0.47839089303854315</v>
      </c>
      <c r="J215" s="128">
        <f t="shared" si="24"/>
        <v>70.46341806373114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0.36533812949640293</v>
      </c>
      <c r="F216" s="128">
        <f t="shared" si="20"/>
        <v>50.782000000000004</v>
      </c>
      <c r="G216" s="122">
        <f t="shared" si="21"/>
        <v>0.30298150180916372</v>
      </c>
      <c r="H216" s="128">
        <f t="shared" si="22"/>
        <v>104334.10400000001</v>
      </c>
      <c r="I216" s="122">
        <f t="shared" si="23"/>
        <v>0.64948010642816922</v>
      </c>
      <c r="J216" s="128">
        <f t="shared" si="24"/>
        <v>120.58100158422056</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0.18555395683453238</v>
      </c>
      <c r="F217" s="128">
        <f t="shared" si="20"/>
        <v>25.792000000000002</v>
      </c>
      <c r="G217" s="122">
        <f t="shared" si="21"/>
        <v>0.18888569744277756</v>
      </c>
      <c r="H217" s="128">
        <f t="shared" si="22"/>
        <v>65044.300999999992</v>
      </c>
      <c r="I217" s="122">
        <f t="shared" si="23"/>
        <v>9.2921250183896353E-2</v>
      </c>
      <c r="J217" s="128">
        <f t="shared" si="24"/>
        <v>98.236107522511318</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0.29551798561151083</v>
      </c>
      <c r="F218" s="128">
        <f t="shared" si="20"/>
        <v>41.077000000000005</v>
      </c>
      <c r="G218" s="122">
        <f t="shared" si="21"/>
        <v>0.31733822940079798</v>
      </c>
      <c r="H218" s="128">
        <f t="shared" si="22"/>
        <v>109277.958</v>
      </c>
      <c r="I218" s="122">
        <f t="shared" si="23"/>
        <v>-0.20363340251441669</v>
      </c>
      <c r="J218" s="128">
        <f t="shared" si="24"/>
        <v>93.123978844122121</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0.91536690647482022</v>
      </c>
      <c r="F219" s="128">
        <f t="shared" si="20"/>
        <v>127.236</v>
      </c>
      <c r="G219" s="122">
        <f t="shared" si="21"/>
        <v>0.90004425626818607</v>
      </c>
      <c r="H219" s="128">
        <f t="shared" si="22"/>
        <v>309937.44</v>
      </c>
      <c r="I219" s="122">
        <f t="shared" si="23"/>
        <v>0.43419218878737925</v>
      </c>
      <c r="J219" s="128">
        <f t="shared" si="24"/>
        <v>101.70243297481456</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6.0669064748201447E-2</v>
      </c>
      <c r="F220" s="128">
        <f t="shared" si="20"/>
        <v>8.4330000000000016</v>
      </c>
      <c r="G220" s="122">
        <f t="shared" si="21"/>
        <v>7.416665214689365E-2</v>
      </c>
      <c r="H220" s="128">
        <f t="shared" si="22"/>
        <v>25539.880000000005</v>
      </c>
      <c r="I220" s="122">
        <f t="shared" si="23"/>
        <v>-0.45249525594665518</v>
      </c>
      <c r="J220" s="128">
        <f t="shared" si="24"/>
        <v>81.801002191714105</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2.358273381294964E-2</v>
      </c>
      <c r="F221" s="128">
        <f t="shared" si="20"/>
        <v>3.278</v>
      </c>
      <c r="G221" s="122">
        <f t="shared" si="21"/>
        <v>2.5704426788400448E-2</v>
      </c>
      <c r="H221" s="128">
        <f t="shared" si="22"/>
        <v>8851.5250000000015</v>
      </c>
      <c r="I221" s="122">
        <f t="shared" si="23"/>
        <v>-0.20488676010729731</v>
      </c>
      <c r="J221" s="128">
        <f t="shared" si="24"/>
        <v>91.74580708250511</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0.80208633093525161</v>
      </c>
      <c r="F222" s="128">
        <f t="shared" si="20"/>
        <v>111.48999999999998</v>
      </c>
      <c r="G222" s="122">
        <f t="shared" si="21"/>
        <v>0.78385046376155032</v>
      </c>
      <c r="H222" s="128">
        <f t="shared" si="22"/>
        <v>269925.17799999996</v>
      </c>
      <c r="I222" s="122">
        <f t="shared" si="23"/>
        <v>0.21766246518764731</v>
      </c>
      <c r="J222" s="128">
        <f t="shared" si="24"/>
        <v>102.3264472009356</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0.11120143884892085</v>
      </c>
      <c r="F223" s="128">
        <f t="shared" si="20"/>
        <v>15.456999999999999</v>
      </c>
      <c r="G223" s="122">
        <f t="shared" si="21"/>
        <v>0.1229460358115682</v>
      </c>
      <c r="H223" s="128">
        <f t="shared" si="22"/>
        <v>42337.451000000001</v>
      </c>
      <c r="I223" s="122">
        <f t="shared" si="23"/>
        <v>-0.27442677133079418</v>
      </c>
      <c r="J223" s="128">
        <f t="shared" si="24"/>
        <v>90.447356122447445</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8.684172661870504E-2</v>
      </c>
      <c r="F224" s="128">
        <f t="shared" si="20"/>
        <v>12.071</v>
      </c>
      <c r="G224" s="122">
        <f t="shared" si="21"/>
        <v>9.3375937251348892E-2</v>
      </c>
      <c r="H224" s="128">
        <f t="shared" si="22"/>
        <v>32154.751</v>
      </c>
      <c r="I224" s="122">
        <f t="shared" si="23"/>
        <v>-0.14554689310970675</v>
      </c>
      <c r="J224" s="128">
        <f t="shared" si="24"/>
        <v>93.002254301282036</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0.75763309352517971</v>
      </c>
      <c r="F225" s="128">
        <f t="shared" si="20"/>
        <v>105.31099999999998</v>
      </c>
      <c r="G225" s="122">
        <f t="shared" si="21"/>
        <v>0.72502948385110844</v>
      </c>
      <c r="H225" s="128">
        <f t="shared" si="22"/>
        <v>249669.70300000001</v>
      </c>
      <c r="I225" s="122">
        <f t="shared" si="23"/>
        <v>0.34018689551710452</v>
      </c>
      <c r="J225" s="128">
        <f t="shared" si="24"/>
        <v>104.49686673442467</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0.11188489208633094</v>
      </c>
      <c r="F226" s="128">
        <f t="shared" si="20"/>
        <v>15.552000000000001</v>
      </c>
      <c r="G226" s="122">
        <f t="shared" si="21"/>
        <v>0.12684393857555221</v>
      </c>
      <c r="H226" s="128">
        <f t="shared" si="22"/>
        <v>43679.725000000006</v>
      </c>
      <c r="I226" s="122">
        <f t="shared" si="23"/>
        <v>-0.40783052651751595</v>
      </c>
      <c r="J226" s="128">
        <f t="shared" si="24"/>
        <v>88.206731313131542</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9.9316546762589927E-2</v>
      </c>
      <c r="F227" s="128">
        <f t="shared" si="20"/>
        <v>13.805</v>
      </c>
      <c r="G227" s="122">
        <f t="shared" si="21"/>
        <v>0.10787175846067174</v>
      </c>
      <c r="H227" s="128">
        <f t="shared" si="22"/>
        <v>37146.502999999997</v>
      </c>
      <c r="I227" s="122">
        <f t="shared" si="23"/>
        <v>-0.20208780693264961</v>
      </c>
      <c r="J227" s="128">
        <f t="shared" si="24"/>
        <v>92.069090353059465</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3.1294964028776982E-2</v>
      </c>
      <c r="F228" s="128">
        <f t="shared" si="20"/>
        <v>4.3500000000000005</v>
      </c>
      <c r="G228" s="122">
        <f t="shared" si="21"/>
        <v>4.0459208149658213E-2</v>
      </c>
      <c r="H228" s="128">
        <f t="shared" si="22"/>
        <v>13932.452000000003</v>
      </c>
      <c r="I228" s="122">
        <f t="shared" si="23"/>
        <v>-0.35174511547866238</v>
      </c>
      <c r="J228" s="128">
        <f t="shared" si="24"/>
        <v>77.34942293733782</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0.15888489208633094</v>
      </c>
      <c r="F229" s="128">
        <f t="shared" si="20"/>
        <v>22.085000000000001</v>
      </c>
      <c r="G229" s="122">
        <f t="shared" si="21"/>
        <v>0.18364006353852674</v>
      </c>
      <c r="H229" s="128">
        <f t="shared" si="22"/>
        <v>63237.924999999996</v>
      </c>
      <c r="I229" s="122">
        <f t="shared" si="23"/>
        <v>-0.28045221335135984</v>
      </c>
      <c r="J229" s="128">
        <f t="shared" si="24"/>
        <v>86.519732690572553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0.42984892086330934</v>
      </c>
      <c r="F230" s="128">
        <f t="shared" si="20"/>
        <v>59.748999999999995</v>
      </c>
      <c r="G230" s="122">
        <f t="shared" si="21"/>
        <v>0.38787418326276724</v>
      </c>
      <c r="H230" s="128">
        <f t="shared" si="22"/>
        <v>133567.57800000001</v>
      </c>
      <c r="I230" s="122">
        <f t="shared" si="23"/>
        <v>0.62255385400436258</v>
      </c>
      <c r="J230" s="128">
        <f t="shared" si="24"/>
        <v>110.82174050550462</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0.3395035971223021</v>
      </c>
      <c r="F231" s="128">
        <f t="shared" si="20"/>
        <v>47.190999999999995</v>
      </c>
      <c r="G231" s="122">
        <f t="shared" si="21"/>
        <v>0.3470210449590253</v>
      </c>
      <c r="H231" s="128">
        <f t="shared" si="22"/>
        <v>119499.47300000003</v>
      </c>
      <c r="I231" s="122">
        <f t="shared" si="23"/>
        <v>-2.6692155761957249E-2</v>
      </c>
      <c r="J231" s="128">
        <f t="shared" si="24"/>
        <v>97.833719900874939</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7.2057553956834539E-2</v>
      </c>
      <c r="F232" s="128">
        <f t="shared" si="20"/>
        <v>10.016</v>
      </c>
      <c r="G232" s="122">
        <f t="shared" si="21"/>
        <v>8.1627077053531491E-2</v>
      </c>
      <c r="H232" s="128">
        <f t="shared" si="22"/>
        <v>28108.936999999998</v>
      </c>
      <c r="I232" s="122">
        <f t="shared" si="23"/>
        <v>-0.24951593775129791</v>
      </c>
      <c r="J232" s="128">
        <f t="shared" si="24"/>
        <v>88.276533422333372</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0.16195683453237411</v>
      </c>
      <c r="F233" s="128">
        <f t="shared" si="20"/>
        <v>22.512</v>
      </c>
      <c r="G233" s="122">
        <f t="shared" si="21"/>
        <v>0.13349452894952346</v>
      </c>
      <c r="H233" s="128">
        <f t="shared" si="22"/>
        <v>45969.909</v>
      </c>
      <c r="I233" s="122">
        <f t="shared" si="23"/>
        <v>0.36511828860832563</v>
      </c>
      <c r="J233" s="128">
        <f t="shared" si="24"/>
        <v>121.32095285613744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0.32371942446043167</v>
      </c>
      <c r="F234" s="128">
        <f t="shared" si="20"/>
        <v>44.997</v>
      </c>
      <c r="G234" s="122">
        <f t="shared" si="21"/>
        <v>0.29174248020954935</v>
      </c>
      <c r="H234" s="128">
        <f t="shared" si="22"/>
        <v>100463.857</v>
      </c>
      <c r="I234" s="122">
        <f t="shared" si="23"/>
        <v>0.43195293210073843</v>
      </c>
      <c r="J234" s="128">
        <f t="shared" si="24"/>
        <v>110.96067471144906</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0.12897841726618706</v>
      </c>
      <c r="F235" s="128">
        <f t="shared" si="20"/>
        <v>17.928000000000001</v>
      </c>
      <c r="G235" s="122">
        <f t="shared" si="21"/>
        <v>0.1326178831332509</v>
      </c>
      <c r="H235" s="128">
        <f t="shared" si="22"/>
        <v>45668.02900000001</v>
      </c>
      <c r="I235" s="122">
        <f t="shared" si="23"/>
        <v>-0.49517041010332202</v>
      </c>
      <c r="J235" s="128">
        <f t="shared" si="24"/>
        <v>97.255674890084762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0.11568345323741008</v>
      </c>
      <c r="F236" s="128">
        <f t="shared" si="20"/>
        <v>16.080000000000002</v>
      </c>
      <c r="G236" s="122">
        <f t="shared" si="21"/>
        <v>0.10271696606438648</v>
      </c>
      <c r="H236" s="128">
        <f t="shared" si="22"/>
        <v>35371.409</v>
      </c>
      <c r="I236" s="122">
        <f t="shared" si="23"/>
        <v>0.5899123568139647</v>
      </c>
      <c r="J236" s="128">
        <f t="shared" si="24"/>
        <v>112.62351067193299</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5.8992805755395679E-2</v>
      </c>
      <c r="F237" s="128">
        <f t="shared" si="20"/>
        <v>8.1999999999999993</v>
      </c>
      <c r="G237" s="122">
        <f t="shared" si="21"/>
        <v>6.6082640740159945E-2</v>
      </c>
      <c r="H237" s="128">
        <f t="shared" si="22"/>
        <v>22756.085999999999</v>
      </c>
      <c r="I237" s="122">
        <f t="shared" si="23"/>
        <v>-0.32502091850831355</v>
      </c>
      <c r="J237" s="128">
        <f t="shared" si="24"/>
        <v>89.271259584431817</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0.13379136690647483</v>
      </c>
      <c r="F238" s="128">
        <f t="shared" si="20"/>
        <v>18.597000000000001</v>
      </c>
      <c r="G238" s="122">
        <f t="shared" si="21"/>
        <v>0.17460777446726952</v>
      </c>
      <c r="H238" s="128">
        <f t="shared" si="22"/>
        <v>60127.583999999995</v>
      </c>
      <c r="I238" s="122">
        <f t="shared" si="23"/>
        <v>-0.4824887803703492</v>
      </c>
      <c r="J238" s="128">
        <f t="shared" si="24"/>
        <v>76.623946049752917</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7.7158273381294953E-2</v>
      </c>
      <c r="F239" s="128">
        <f t="shared" si="20"/>
        <v>10.724999999999998</v>
      </c>
      <c r="G239" s="122">
        <f t="shared" si="21"/>
        <v>9.8905998989423802E-2</v>
      </c>
      <c r="H239" s="128">
        <f t="shared" si="22"/>
        <v>34059.072</v>
      </c>
      <c r="I239" s="122">
        <f t="shared" si="23"/>
        <v>-0.36544690951590564</v>
      </c>
      <c r="J239" s="128">
        <f t="shared" si="24"/>
        <v>78.011722412859527</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7.9086330935251803E-2</v>
      </c>
      <c r="F240" s="128">
        <f t="shared" si="20"/>
        <v>10.993</v>
      </c>
      <c r="G240" s="122">
        <f t="shared" si="21"/>
        <v>5.8213884968550178E-2</v>
      </c>
      <c r="H240" s="128">
        <f t="shared" si="22"/>
        <v>20046.417000000001</v>
      </c>
      <c r="I240" s="122">
        <f t="shared" si="23"/>
        <v>0.48872722651712264</v>
      </c>
      <c r="J240" s="128">
        <f t="shared" si="24"/>
        <v>135.85475523232623</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0.3133884892086331</v>
      </c>
      <c r="F241" s="128">
        <f t="shared" si="20"/>
        <v>43.561</v>
      </c>
      <c r="G241" s="122">
        <f t="shared" si="21"/>
        <v>0.25331704505195174</v>
      </c>
      <c r="H241" s="128">
        <f t="shared" si="22"/>
        <v>87231.750999999989</v>
      </c>
      <c r="I241" s="122">
        <f t="shared" si="23"/>
        <v>0.47040045025050276</v>
      </c>
      <c r="J241" s="128">
        <f t="shared" si="24"/>
        <v>123.71393687478138</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0.28168345323741006</v>
      </c>
      <c r="F242" s="128">
        <f t="shared" si="20"/>
        <v>39.153999999999996</v>
      </c>
      <c r="G242" s="122">
        <f t="shared" si="21"/>
        <v>0.27332509771807256</v>
      </c>
      <c r="H242" s="128">
        <f t="shared" si="22"/>
        <v>94121.684000000023</v>
      </c>
      <c r="I242" s="122">
        <f t="shared" si="23"/>
        <v>0.20741209592242335</v>
      </c>
      <c r="J242" s="128">
        <f t="shared" si="24"/>
        <v>103.05802708537178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0.18461870503597119</v>
      </c>
      <c r="F243" s="128">
        <f t="shared" si="20"/>
        <v>25.661999999999995</v>
      </c>
      <c r="G243" s="122">
        <f t="shared" si="21"/>
        <v>0.2046240424209689</v>
      </c>
      <c r="H243" s="128">
        <f t="shared" si="22"/>
        <v>70463.926000000007</v>
      </c>
      <c r="I243" s="122">
        <f t="shared" si="23"/>
        <v>-0.2669147114769147</v>
      </c>
      <c r="J243" s="128">
        <f t="shared" si="24"/>
        <v>90.22336908786059</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8.2582733812949644E-2</v>
      </c>
      <c r="F244" s="128">
        <f t="shared" si="20"/>
        <v>11.479000000000001</v>
      </c>
      <c r="G244" s="122">
        <f t="shared" si="21"/>
        <v>0.122620119178297</v>
      </c>
      <c r="H244" s="128">
        <f t="shared" si="22"/>
        <v>42225.218999999997</v>
      </c>
      <c r="I244" s="122">
        <f t="shared" si="23"/>
        <v>-0.54013541981264201</v>
      </c>
      <c r="J244" s="128">
        <f t="shared" si="24"/>
        <v>67.348437080598003</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5.8589928057553968E-2</v>
      </c>
      <c r="F245" s="128">
        <f t="shared" si="20"/>
        <v>8.1440000000000019</v>
      </c>
      <c r="G245" s="122">
        <f t="shared" si="21"/>
        <v>8.7677292236567769E-2</v>
      </c>
      <c r="H245" s="128">
        <f t="shared" si="22"/>
        <v>30192.377000000004</v>
      </c>
      <c r="I245" s="122">
        <f t="shared" si="23"/>
        <v>-0.3777061727286613</v>
      </c>
      <c r="J245" s="128">
        <f t="shared" si="24"/>
        <v>66.824518142586669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7.5748201438848917E-2</v>
      </c>
      <c r="F246" s="128">
        <f t="shared" si="20"/>
        <v>10.529</v>
      </c>
      <c r="G246" s="122">
        <f t="shared" si="21"/>
        <v>6.5192233083012446E-2</v>
      </c>
      <c r="H246" s="128">
        <f t="shared" si="22"/>
        <v>22449.467000000001</v>
      </c>
      <c r="I246" s="122">
        <f t="shared" si="23"/>
        <v>0.31954162531983066</v>
      </c>
      <c r="J246" s="128">
        <f t="shared" si="24"/>
        <v>116.1920643865582</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0.22442446043165468</v>
      </c>
      <c r="F247" s="128">
        <f t="shared" si="20"/>
        <v>31.195</v>
      </c>
      <c r="G247" s="122">
        <f t="shared" si="21"/>
        <v>0.21612501234180714</v>
      </c>
      <c r="H247" s="128">
        <f t="shared" si="22"/>
        <v>74424.377000000022</v>
      </c>
      <c r="I247" s="122">
        <f t="shared" si="23"/>
        <v>0.17072686673712004</v>
      </c>
      <c r="J247" s="128">
        <f t="shared" si="24"/>
        <v>103.84011457069195</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0.14754676258992802</v>
      </c>
      <c r="F248" s="128">
        <f t="shared" si="20"/>
        <v>20.508999999999997</v>
      </c>
      <c r="G248" s="122">
        <f t="shared" si="21"/>
        <v>0.14994920112208807</v>
      </c>
      <c r="H248" s="128">
        <f t="shared" si="22"/>
        <v>51636.207000000002</v>
      </c>
      <c r="I248" s="122">
        <f t="shared" si="23"/>
        <v>-6.4853013086343253E-2</v>
      </c>
      <c r="J248" s="128">
        <f t="shared" si="24"/>
        <v>98.397831722888611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5.3978417266187059E-2</v>
      </c>
      <c r="F249" s="128">
        <f t="shared" si="20"/>
        <v>7.503000000000001</v>
      </c>
      <c r="G249" s="122">
        <f t="shared" si="21"/>
        <v>5.5160829717909851E-2</v>
      </c>
      <c r="H249" s="128">
        <f t="shared" si="22"/>
        <v>18995.073</v>
      </c>
      <c r="I249" s="122">
        <f t="shared" si="23"/>
        <v>-0.10616686708519363</v>
      </c>
      <c r="J249" s="128">
        <f t="shared" si="24"/>
        <v>97.856427363820302</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0.17397841726618701</v>
      </c>
      <c r="F250" s="128">
        <f t="shared" si="20"/>
        <v>24.182999999999996</v>
      </c>
      <c r="G250" s="122">
        <f t="shared" si="21"/>
        <v>0.14900477410137125</v>
      </c>
      <c r="H250" s="128">
        <f t="shared" si="22"/>
        <v>51310.985999999997</v>
      </c>
      <c r="I250" s="122">
        <f t="shared" si="23"/>
        <v>0.2872091428429065</v>
      </c>
      <c r="J250" s="128">
        <f t="shared" si="24"/>
        <v>116.76029732297413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8.5064748201438847E-2</v>
      </c>
      <c r="F251" s="128">
        <f t="shared" si="20"/>
        <v>11.824</v>
      </c>
      <c r="G251" s="122">
        <f t="shared" si="21"/>
        <v>7.5218162493683904E-2</v>
      </c>
      <c r="H251" s="128">
        <f t="shared" si="22"/>
        <v>25901.976000000002</v>
      </c>
      <c r="I251" s="122">
        <f t="shared" si="23"/>
        <v>0.33989749538979386</v>
      </c>
      <c r="J251" s="128">
        <f t="shared" si="24"/>
        <v>113.09070227364538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6.7107913669064739E-2</v>
      </c>
      <c r="F252" s="128">
        <f t="shared" si="20"/>
        <v>9.3279999999999994</v>
      </c>
      <c r="G252" s="122">
        <f t="shared" si="21"/>
        <v>8.3948245721022913E-2</v>
      </c>
      <c r="H252" s="128">
        <f t="shared" si="22"/>
        <v>28908.250000000007</v>
      </c>
      <c r="I252" s="122">
        <f t="shared" si="23"/>
        <v>-0.48593718345868842</v>
      </c>
      <c r="J252" s="128">
        <f t="shared" si="24"/>
        <v>79.939626007287842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0.10758273381294965</v>
      </c>
      <c r="F253" s="128">
        <f t="shared" si="20"/>
        <v>14.954000000000002</v>
      </c>
      <c r="G253" s="122">
        <f t="shared" si="21"/>
        <v>0.13087668647163708</v>
      </c>
      <c r="H253" s="128">
        <f t="shared" si="22"/>
        <v>45068.434000000001</v>
      </c>
      <c r="I253" s="122">
        <f t="shared" si="23"/>
        <v>-0.42175007948531096</v>
      </c>
      <c r="J253" s="128">
        <f t="shared" si="24"/>
        <v>82.201602679071812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4.5812949640287773E-2</v>
      </c>
      <c r="F254" s="128">
        <f t="shared" si="20"/>
        <v>6.3680000000000003</v>
      </c>
      <c r="G254" s="122">
        <f t="shared" si="21"/>
        <v>4.8195828178813904E-2</v>
      </c>
      <c r="H254" s="128">
        <f t="shared" si="22"/>
        <v>16596.618999999999</v>
      </c>
      <c r="I254" s="122">
        <f t="shared" si="23"/>
        <v>-0.18343159089701438</v>
      </c>
      <c r="J254" s="128">
        <f t="shared" si="24"/>
        <v>95.05584066387388</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1.8158273381294963E-2</v>
      </c>
      <c r="F255" s="128">
        <f t="shared" si="20"/>
        <v>2.524</v>
      </c>
      <c r="G255" s="122">
        <f t="shared" si="21"/>
        <v>2.5939565800707408E-2</v>
      </c>
      <c r="H255" s="128">
        <f t="shared" si="22"/>
        <v>8932.4970000000012</v>
      </c>
      <c r="I255" s="122">
        <f t="shared" si="23"/>
        <v>-0.53773283651004322</v>
      </c>
      <c r="J255" s="128">
        <f t="shared" si="24"/>
        <v>70.002225637870026</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0.28200000000000003</v>
      </c>
      <c r="F256" s="128">
        <f t="shared" si="20"/>
        <v>39.198</v>
      </c>
      <c r="G256" s="122">
        <f t="shared" si="21"/>
        <v>0.23229407477102318</v>
      </c>
      <c r="H256" s="128">
        <f t="shared" si="22"/>
        <v>79992.323000000004</v>
      </c>
      <c r="I256" s="122">
        <f t="shared" si="23"/>
        <v>0.2799317443238053</v>
      </c>
      <c r="J256" s="128">
        <f t="shared" si="24"/>
        <v>121.39784464066634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0.10833812949640287</v>
      </c>
      <c r="F257" s="128">
        <f t="shared" si="20"/>
        <v>15.058999999999999</v>
      </c>
      <c r="G257" s="122">
        <f t="shared" si="21"/>
        <v>9.996658709831048E-2</v>
      </c>
      <c r="H257" s="128">
        <f t="shared" si="22"/>
        <v>34424.294000000002</v>
      </c>
      <c r="I257" s="122">
        <f t="shared" si="23"/>
        <v>0.48477059770547931</v>
      </c>
      <c r="J257" s="128">
        <f t="shared" si="24"/>
        <v>108.37434050825357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8.9848920863309353E-2</v>
      </c>
      <c r="F258" s="128">
        <f t="shared" si="20"/>
        <v>12.489000000000001</v>
      </c>
      <c r="G258" s="122">
        <f t="shared" si="21"/>
        <v>8.8307145470702009E-2</v>
      </c>
      <c r="H258" s="128">
        <f t="shared" si="22"/>
        <v>30409.272000000004</v>
      </c>
      <c r="I258" s="122">
        <f t="shared" si="23"/>
        <v>0.15430567314300161</v>
      </c>
      <c r="J258" s="128">
        <f t="shared" si="24"/>
        <v>101.74592371250282</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0.34764028776978412</v>
      </c>
      <c r="F259" s="128">
        <f t="shared" si="20"/>
        <v>48.321999999999996</v>
      </c>
      <c r="G259" s="122">
        <f t="shared" si="21"/>
        <v>0.36958190023173554</v>
      </c>
      <c r="H259" s="128">
        <f t="shared" si="22"/>
        <v>127268.48399999998</v>
      </c>
      <c r="I259" s="122">
        <f t="shared" si="23"/>
        <v>-0.24265739795938546</v>
      </c>
      <c r="J259" s="128">
        <f t="shared" si="24"/>
        <v>94.063125805621553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0.17246762589928058</v>
      </c>
      <c r="F260" s="128">
        <f t="shared" si="20"/>
        <v>23.973000000000003</v>
      </c>
      <c r="G260" s="122">
        <f t="shared" si="21"/>
        <v>0.20991243124887471</v>
      </c>
      <c r="H260" s="128">
        <f t="shared" si="22"/>
        <v>72285.024999999994</v>
      </c>
      <c r="I260" s="122">
        <f t="shared" si="23"/>
        <v>-0.30698673016791822</v>
      </c>
      <c r="J260" s="128">
        <f t="shared" si="24"/>
        <v>82.161701845471399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0.93221582733812947</v>
      </c>
      <c r="F261" s="128">
        <f t="shared" si="20"/>
        <v>129.578</v>
      </c>
      <c r="G261" s="122">
        <f t="shared" si="21"/>
        <v>0.91283120763856218</v>
      </c>
      <c r="H261" s="128">
        <f t="shared" si="22"/>
        <v>314340.72899999999</v>
      </c>
      <c r="I261" s="122">
        <f t="shared" si="23"/>
        <v>0.5274437505106947</v>
      </c>
      <c r="J261" s="128">
        <f t="shared" si="24"/>
        <v>102.12357109806906</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0.89947482014388491</v>
      </c>
      <c r="F262" s="128">
        <f t="shared" si="20"/>
        <v>125.027</v>
      </c>
      <c r="G262" s="122">
        <f t="shared" si="21"/>
        <v>0.87550123418070724</v>
      </c>
      <c r="H262" s="128">
        <f t="shared" si="22"/>
        <v>301485.85399999999</v>
      </c>
      <c r="I262" s="122">
        <f t="shared" si="23"/>
        <v>0.51771322986313273</v>
      </c>
      <c r="J262" s="128">
        <f t="shared" si="24"/>
        <v>102.73826980787892</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0.95279136690647492</v>
      </c>
      <c r="F263" s="128">
        <f t="shared" si="20"/>
        <v>132.43800000000002</v>
      </c>
      <c r="G263" s="122">
        <f t="shared" si="21"/>
        <v>0.93762756201395048</v>
      </c>
      <c r="H263" s="128">
        <f t="shared" si="22"/>
        <v>322879.55199999997</v>
      </c>
      <c r="I263" s="122">
        <f t="shared" si="23"/>
        <v>0.52782416586893866</v>
      </c>
      <c r="J263" s="128">
        <f t="shared" si="24"/>
        <v>101.61725246855519</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0.94603597122302152</v>
      </c>
      <c r="F264" s="128">
        <f t="shared" si="20"/>
        <v>131.499</v>
      </c>
      <c r="G264" s="122">
        <f t="shared" si="21"/>
        <v>0.9249960070624178</v>
      </c>
      <c r="H264" s="128">
        <f t="shared" si="22"/>
        <v>318529.77500000008</v>
      </c>
      <c r="I264" s="122">
        <f t="shared" si="23"/>
        <v>0.56335693204199211</v>
      </c>
      <c r="J264" s="128">
        <f t="shared" si="24"/>
        <v>102.27460053880904</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0.92341726618705033</v>
      </c>
      <c r="F265" s="128">
        <f t="shared" ref="F265:F328" si="26">SUMPRODUCT($K$2:$AI$2,$K265:$AI265)</f>
        <v>128.35499999999999</v>
      </c>
      <c r="G265" s="122">
        <f t="shared" ref="G265:G328" si="27">SUMPRODUCT($K$3:$AI$3,$K265:$AI265)/$J$3</f>
        <v>0.90354200279941232</v>
      </c>
      <c r="H265" s="128">
        <f t="shared" ref="H265:H328" si="28">SUMPRODUCT($K$3:$AI$3,$K265:$AI265)</f>
        <v>311141.91700000002</v>
      </c>
      <c r="I265" s="122">
        <f t="shared" ref="I265:I328" si="29">CORREL($K$4:$AI$4,$K265:$AI265)</f>
        <v>0.49267818388460527</v>
      </c>
      <c r="J265" s="128">
        <f t="shared" si="24"/>
        <v>102.1997055284712</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0.88525899280575537</v>
      </c>
      <c r="F266" s="128">
        <f t="shared" si="26"/>
        <v>123.051</v>
      </c>
      <c r="G266" s="122">
        <f t="shared" si="27"/>
        <v>0.86316153537887885</v>
      </c>
      <c r="H266" s="128">
        <f t="shared" si="28"/>
        <v>297236.57999999996</v>
      </c>
      <c r="I266" s="122">
        <f t="shared" si="29"/>
        <v>0.45560996652409047</v>
      </c>
      <c r="J266" s="128">
        <f t="shared" ref="J266:J329" si="30">$E266/$G266*100</f>
        <v>102.56006048939345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0.88899280575539574</v>
      </c>
      <c r="F267" s="128">
        <f t="shared" si="26"/>
        <v>123.57000000000001</v>
      </c>
      <c r="G267" s="122">
        <f t="shared" si="27"/>
        <v>0.8701977970600363</v>
      </c>
      <c r="H267" s="128">
        <f t="shared" si="28"/>
        <v>299659.57299999997</v>
      </c>
      <c r="I267" s="122">
        <f t="shared" si="29"/>
        <v>0.43445117799955868</v>
      </c>
      <c r="J267" s="128">
        <f t="shared" si="30"/>
        <v>102.15985477771356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0.81754676258992798</v>
      </c>
      <c r="F268" s="128">
        <f t="shared" si="26"/>
        <v>113.639</v>
      </c>
      <c r="G268" s="122">
        <f t="shared" si="27"/>
        <v>0.79146784741460918</v>
      </c>
      <c r="H268" s="128">
        <f t="shared" si="28"/>
        <v>272548.28499999997</v>
      </c>
      <c r="I268" s="122">
        <f t="shared" si="29"/>
        <v>0.42844082910036041</v>
      </c>
      <c r="J268" s="128">
        <f t="shared" si="30"/>
        <v>103.29500626721699</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0.71927338129496399</v>
      </c>
      <c r="F269" s="128">
        <f t="shared" si="26"/>
        <v>99.978999999999999</v>
      </c>
      <c r="G269" s="122">
        <f t="shared" si="27"/>
        <v>0.66628576946085183</v>
      </c>
      <c r="H269" s="128">
        <f t="shared" si="28"/>
        <v>229440.83500000002</v>
      </c>
      <c r="I269" s="122">
        <f t="shared" si="29"/>
        <v>0.49141402833917452</v>
      </c>
      <c r="J269" s="128">
        <f t="shared" si="30"/>
        <v>107.95268550865028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0.63346762589928063</v>
      </c>
      <c r="F270" s="128">
        <f t="shared" si="26"/>
        <v>88.052000000000007</v>
      </c>
      <c r="G270" s="122">
        <f t="shared" si="27"/>
        <v>0.5808994592836525</v>
      </c>
      <c r="H270" s="128">
        <f t="shared" si="28"/>
        <v>200037.37599999999</v>
      </c>
      <c r="I270" s="122">
        <f t="shared" si="29"/>
        <v>0.49162107288445994</v>
      </c>
      <c r="J270" s="128">
        <f t="shared" si="30"/>
        <v>109.04944319976705</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0.51950359712230221</v>
      </c>
      <c r="F271" s="128">
        <f t="shared" si="26"/>
        <v>72.211000000000013</v>
      </c>
      <c r="G271" s="122">
        <f t="shared" si="27"/>
        <v>0.44194884683962615</v>
      </c>
      <c r="H271" s="128">
        <f t="shared" si="28"/>
        <v>152188.62099999998</v>
      </c>
      <c r="I271" s="122">
        <f t="shared" si="29"/>
        <v>0.47669986935263581</v>
      </c>
      <c r="J271" s="128">
        <f t="shared" si="30"/>
        <v>117.54835448429601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0.44391366906474822</v>
      </c>
      <c r="F272" s="128">
        <f t="shared" si="26"/>
        <v>61.704000000000001</v>
      </c>
      <c r="G272" s="122">
        <f t="shared" si="27"/>
        <v>0.37146843401343954</v>
      </c>
      <c r="H272" s="128">
        <f t="shared" si="28"/>
        <v>127918.12700000001</v>
      </c>
      <c r="I272" s="122">
        <f t="shared" si="29"/>
        <v>0.39539913414409789</v>
      </c>
      <c r="J272" s="128">
        <f t="shared" si="30"/>
        <v>119.5023933174057</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0.22977697841726619</v>
      </c>
      <c r="F273" s="128">
        <f t="shared" si="26"/>
        <v>31.939</v>
      </c>
      <c r="G273" s="122">
        <f t="shared" si="27"/>
        <v>0.18240576957700996</v>
      </c>
      <c r="H273" s="128">
        <f t="shared" si="28"/>
        <v>62812.885999999999</v>
      </c>
      <c r="I273" s="122">
        <f t="shared" si="29"/>
        <v>0.34648442495921694</v>
      </c>
      <c r="J273" s="128">
        <f t="shared" si="30"/>
        <v>125.97023600191362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6.4812949640287776E-2</v>
      </c>
      <c r="F274" s="128">
        <f t="shared" si="26"/>
        <v>9.0090000000000003</v>
      </c>
      <c r="G274" s="122">
        <f t="shared" si="27"/>
        <v>6.6422028818845513E-2</v>
      </c>
      <c r="H274" s="128">
        <f t="shared" si="28"/>
        <v>22872.957000000002</v>
      </c>
      <c r="I274" s="122">
        <f t="shared" si="29"/>
        <v>-0.16619622679937573</v>
      </c>
      <c r="J274" s="128">
        <f t="shared" si="30"/>
        <v>97.577491673814691</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0.70502877697841726</v>
      </c>
      <c r="F275" s="128">
        <f t="shared" si="26"/>
        <v>97.998999999999995</v>
      </c>
      <c r="G275" s="122">
        <f t="shared" si="27"/>
        <v>0.6675979881402494</v>
      </c>
      <c r="H275" s="128">
        <f t="shared" si="28"/>
        <v>229892.70799999998</v>
      </c>
      <c r="I275" s="122">
        <f t="shared" si="29"/>
        <v>0.39538065228787467</v>
      </c>
      <c r="J275" s="128">
        <f t="shared" si="30"/>
        <v>105.60678574578095</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3.6892086330935256E-2</v>
      </c>
      <c r="F276" s="128">
        <f t="shared" si="26"/>
        <v>5.1280000000000001</v>
      </c>
      <c r="G276" s="122">
        <f t="shared" si="27"/>
        <v>5.867328768316693E-2</v>
      </c>
      <c r="H276" s="128">
        <f t="shared" si="28"/>
        <v>20204.615999999998</v>
      </c>
      <c r="I276" s="122">
        <f t="shared" si="29"/>
        <v>-0.54246971452443049</v>
      </c>
      <c r="J276" s="128">
        <f t="shared" si="30"/>
        <v>62.877141860791632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3.2640287769784178E-2</v>
      </c>
      <c r="F277" s="128">
        <f t="shared" si="26"/>
        <v>4.5370000000000008</v>
      </c>
      <c r="G277" s="122">
        <f t="shared" si="27"/>
        <v>3.3909559237770004E-2</v>
      </c>
      <c r="H277" s="128">
        <f t="shared" si="28"/>
        <v>11677.028000000002</v>
      </c>
      <c r="I277" s="122">
        <f t="shared" si="29"/>
        <v>-0.23968951544200992</v>
      </c>
      <c r="J277" s="128">
        <f t="shared" si="30"/>
        <v>96.256891872035737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9.2827338129496423E-2</v>
      </c>
      <c r="F278" s="128">
        <f t="shared" si="26"/>
        <v>12.903000000000002</v>
      </c>
      <c r="G278" s="122">
        <f t="shared" si="27"/>
        <v>0.11966634432770548</v>
      </c>
      <c r="H278" s="128">
        <f t="shared" si="28"/>
        <v>41208.063000000002</v>
      </c>
      <c r="I278" s="122">
        <f t="shared" si="29"/>
        <v>-0.58817835413422637</v>
      </c>
      <c r="J278" s="128">
        <f t="shared" si="30"/>
        <v>77.57180070220025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9.6618705035971236E-3</v>
      </c>
      <c r="F279" s="128">
        <f t="shared" si="26"/>
        <v>1.3430000000000002</v>
      </c>
      <c r="G279" s="122">
        <f t="shared" si="27"/>
        <v>9.8862956574262834E-3</v>
      </c>
      <c r="H279" s="128">
        <f t="shared" si="28"/>
        <v>3404.4250000000002</v>
      </c>
      <c r="I279" s="122">
        <f t="shared" si="29"/>
        <v>-0.1504887340924953</v>
      </c>
      <c r="J279" s="128">
        <f t="shared" si="30"/>
        <v>97.729936857992115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5.7956834532374109E-2</v>
      </c>
      <c r="F280" s="128">
        <f t="shared" si="26"/>
        <v>8.0560000000000009</v>
      </c>
      <c r="G280" s="122">
        <f t="shared" si="27"/>
        <v>4.3710199850155951E-2</v>
      </c>
      <c r="H280" s="128">
        <f t="shared" si="28"/>
        <v>15051.957000000002</v>
      </c>
      <c r="I280" s="122">
        <f t="shared" si="29"/>
        <v>0.5901089201154156</v>
      </c>
      <c r="J280" s="128">
        <f t="shared" si="30"/>
        <v>132.59338719808514</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9.6374100719424469E-2</v>
      </c>
      <c r="F281" s="128">
        <f t="shared" si="26"/>
        <v>13.396000000000001</v>
      </c>
      <c r="G281" s="122">
        <f t="shared" si="27"/>
        <v>0.1774202196551263</v>
      </c>
      <c r="H281" s="128">
        <f t="shared" si="28"/>
        <v>61096.071999999986</v>
      </c>
      <c r="I281" s="122">
        <f t="shared" si="29"/>
        <v>-0.54668581494757829</v>
      </c>
      <c r="J281" s="128">
        <f t="shared" si="30"/>
        <v>54.319682901283052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0.37157553956834527</v>
      </c>
      <c r="F282" s="128">
        <f t="shared" si="26"/>
        <v>51.648999999999994</v>
      </c>
      <c r="G282" s="122">
        <f t="shared" si="27"/>
        <v>0.39638975717131592</v>
      </c>
      <c r="H282" s="128">
        <f t="shared" si="28"/>
        <v>136499.984</v>
      </c>
      <c r="I282" s="122">
        <f t="shared" si="29"/>
        <v>-0.30065500021634212</v>
      </c>
      <c r="J282" s="128">
        <f t="shared" si="30"/>
        <v>93.739944800781984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0.4000071942446044</v>
      </c>
      <c r="F283" s="128">
        <f t="shared" si="26"/>
        <v>55.601000000000013</v>
      </c>
      <c r="G283" s="122">
        <f t="shared" si="27"/>
        <v>0.3290089964513675</v>
      </c>
      <c r="H283" s="128">
        <f t="shared" si="28"/>
        <v>113296.88</v>
      </c>
      <c r="I283" s="122">
        <f t="shared" si="29"/>
        <v>0.62125819849930186</v>
      </c>
      <c r="J283" s="128">
        <f t="shared" si="30"/>
        <v>121.57940924382338</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0.13192805755395684</v>
      </c>
      <c r="F284" s="128">
        <f t="shared" si="26"/>
        <v>18.338000000000001</v>
      </c>
      <c r="G284" s="122">
        <f t="shared" si="27"/>
        <v>9.7128694556246717E-2</v>
      </c>
      <c r="H284" s="128">
        <f t="shared" si="28"/>
        <v>33447.043000000005</v>
      </c>
      <c r="I284" s="122">
        <f t="shared" si="29"/>
        <v>0.6528792878549825</v>
      </c>
      <c r="J284" s="128">
        <f t="shared" si="30"/>
        <v>135.82809710013964</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0.16044604316546765</v>
      </c>
      <c r="F285" s="128">
        <f t="shared" si="26"/>
        <v>22.302000000000003</v>
      </c>
      <c r="G285" s="122">
        <f t="shared" si="27"/>
        <v>0.13656230725001309</v>
      </c>
      <c r="H285" s="128">
        <f t="shared" si="28"/>
        <v>47026.323000000004</v>
      </c>
      <c r="I285" s="122">
        <f t="shared" si="29"/>
        <v>0.61595224914981805</v>
      </c>
      <c r="J285" s="128">
        <f t="shared" si="30"/>
        <v>117.48925922269981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1.6647482014388492E-2</v>
      </c>
      <c r="F286" s="128">
        <f t="shared" si="26"/>
        <v>2.3140000000000005</v>
      </c>
      <c r="G286" s="122">
        <f t="shared" si="27"/>
        <v>1.6041706596042492E-2</v>
      </c>
      <c r="H286" s="128">
        <f t="shared" si="28"/>
        <v>5524.0900000000011</v>
      </c>
      <c r="I286" s="122">
        <f t="shared" si="29"/>
        <v>0.27162694178682761</v>
      </c>
      <c r="J286" s="128">
        <f t="shared" si="30"/>
        <v>103.77625294864478</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0.98335251798561152</v>
      </c>
      <c r="F287" s="128">
        <f t="shared" si="26"/>
        <v>136.68600000000001</v>
      </c>
      <c r="G287" s="122">
        <f t="shared" si="27"/>
        <v>0.98395829340395746</v>
      </c>
      <c r="H287" s="128">
        <f t="shared" si="28"/>
        <v>338833.91</v>
      </c>
      <c r="I287" s="122">
        <f t="shared" si="29"/>
        <v>-0.2716269417868265</v>
      </c>
      <c r="J287" s="128">
        <f t="shared" si="30"/>
        <v>99.938434848061462</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0.17425899280575538</v>
      </c>
      <c r="F288" s="128">
        <f t="shared" si="26"/>
        <v>24.221999999999998</v>
      </c>
      <c r="G288" s="122">
        <f t="shared" si="27"/>
        <v>0.17915508569570043</v>
      </c>
      <c r="H288" s="128">
        <f t="shared" si="28"/>
        <v>61693.487000000008</v>
      </c>
      <c r="I288" s="122">
        <f t="shared" si="29"/>
        <v>-0.33747898752455979</v>
      </c>
      <c r="J288" s="128">
        <f t="shared" si="30"/>
        <v>97.267120343844894</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0.48582733812949641</v>
      </c>
      <c r="F289" s="128">
        <f t="shared" si="26"/>
        <v>67.53</v>
      </c>
      <c r="G289" s="122">
        <f t="shared" si="27"/>
        <v>0.50068766516241814</v>
      </c>
      <c r="H289" s="128">
        <f t="shared" si="28"/>
        <v>172415.80299999999</v>
      </c>
      <c r="I289" s="122">
        <f t="shared" si="29"/>
        <v>-0.15429104607858649</v>
      </c>
      <c r="J289" s="128">
        <f t="shared" si="30"/>
        <v>97.0320165510566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7.6805755395683448E-2</v>
      </c>
      <c r="F290" s="128">
        <f t="shared" si="26"/>
        <v>10.676</v>
      </c>
      <c r="G290" s="122">
        <f t="shared" si="27"/>
        <v>7.1030747071361783E-2</v>
      </c>
      <c r="H290" s="128">
        <f t="shared" si="28"/>
        <v>24460.006000000001</v>
      </c>
      <c r="I290" s="122">
        <f t="shared" si="29"/>
        <v>0.52922875484403376</v>
      </c>
      <c r="J290" s="128">
        <f t="shared" si="30"/>
        <v>108.13029365792781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7.7129496402877681E-2</v>
      </c>
      <c r="F291" s="128">
        <f t="shared" si="26"/>
        <v>10.720999999999998</v>
      </c>
      <c r="G291" s="122">
        <f t="shared" si="27"/>
        <v>7.8300071437283306E-2</v>
      </c>
      <c r="H291" s="128">
        <f t="shared" si="28"/>
        <v>26963.256000000005</v>
      </c>
      <c r="I291" s="122">
        <f t="shared" si="29"/>
        <v>-0.17361273911828926</v>
      </c>
      <c r="J291" s="128">
        <f t="shared" si="30"/>
        <v>98.50501409140702</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0.18588489208633094</v>
      </c>
      <c r="F292" s="128">
        <f t="shared" si="26"/>
        <v>25.838000000000001</v>
      </c>
      <c r="G292" s="122">
        <f t="shared" si="27"/>
        <v>0.17075013793784377</v>
      </c>
      <c r="H292" s="128">
        <f t="shared" si="28"/>
        <v>58799.176000000007</v>
      </c>
      <c r="I292" s="122">
        <f t="shared" si="29"/>
        <v>0.62177030720975768</v>
      </c>
      <c r="J292" s="128">
        <f t="shared" si="30"/>
        <v>108.86368487385731</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0.40887769784172662</v>
      </c>
      <c r="F293" s="128">
        <f t="shared" si="26"/>
        <v>56.834000000000003</v>
      </c>
      <c r="G293" s="122">
        <f t="shared" si="27"/>
        <v>0.37653485616712834</v>
      </c>
      <c r="H293" s="128">
        <f t="shared" si="28"/>
        <v>129662.78999999998</v>
      </c>
      <c r="I293" s="122">
        <f t="shared" si="29"/>
        <v>0.38299458203192077</v>
      </c>
      <c r="J293" s="128">
        <f t="shared" si="30"/>
        <v>108.58960097448258</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0.59112230215827333</v>
      </c>
      <c r="F294" s="128">
        <f t="shared" si="26"/>
        <v>82.165999999999997</v>
      </c>
      <c r="G294" s="122">
        <f t="shared" si="27"/>
        <v>0.62346514383287166</v>
      </c>
      <c r="H294" s="128">
        <f t="shared" si="28"/>
        <v>214695.21000000002</v>
      </c>
      <c r="I294" s="122">
        <f t="shared" si="29"/>
        <v>-0.38299458203192083</v>
      </c>
      <c r="J294" s="128">
        <f t="shared" si="30"/>
        <v>94.81240579453015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0.12666187050359715</v>
      </c>
      <c r="F295" s="128">
        <f t="shared" si="26"/>
        <v>17.606000000000002</v>
      </c>
      <c r="G295" s="122">
        <f t="shared" si="27"/>
        <v>0.16121802891177203</v>
      </c>
      <c r="H295" s="128">
        <f t="shared" si="28"/>
        <v>55516.717999999993</v>
      </c>
      <c r="I295" s="122">
        <f t="shared" si="29"/>
        <v>-0.349151748774016</v>
      </c>
      <c r="J295" s="128">
        <f t="shared" si="30"/>
        <v>78.565574432691989</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0.2862446043165468</v>
      </c>
      <c r="F296" s="128">
        <f t="shared" si="26"/>
        <v>39.788000000000004</v>
      </c>
      <c r="G296" s="122">
        <f t="shared" si="27"/>
        <v>0.31110931065925584</v>
      </c>
      <c r="H296" s="128">
        <f t="shared" si="28"/>
        <v>107132.98000000003</v>
      </c>
      <c r="I296" s="122">
        <f t="shared" si="29"/>
        <v>-0.36981749867161184</v>
      </c>
      <c r="J296" s="128">
        <f t="shared" si="30"/>
        <v>92.007726708654431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0.21906474820143887</v>
      </c>
      <c r="F297" s="128">
        <f t="shared" si="26"/>
        <v>30.450000000000003</v>
      </c>
      <c r="G297" s="122">
        <f t="shared" si="27"/>
        <v>0.21309835113457506</v>
      </c>
      <c r="H297" s="128">
        <f t="shared" si="28"/>
        <v>73382.122000000003</v>
      </c>
      <c r="I297" s="122">
        <f t="shared" si="29"/>
        <v>0.15250349530973695</v>
      </c>
      <c r="J297" s="128">
        <f t="shared" si="30"/>
        <v>102.79983258204375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0.15024460431654676</v>
      </c>
      <c r="F298" s="128">
        <f t="shared" si="26"/>
        <v>20.884</v>
      </c>
      <c r="G298" s="122">
        <f t="shared" si="27"/>
        <v>0.14212792500827628</v>
      </c>
      <c r="H298" s="128">
        <f t="shared" si="28"/>
        <v>48942.888000000006</v>
      </c>
      <c r="I298" s="122">
        <f t="shared" si="29"/>
        <v>0.30785495185650941</v>
      </c>
      <c r="J298" s="128">
        <f t="shared" si="30"/>
        <v>105.71082657246831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9.1467625899280564E-2</v>
      </c>
      <c r="F299" s="128">
        <f t="shared" si="26"/>
        <v>12.713999999999999</v>
      </c>
      <c r="G299" s="122">
        <f t="shared" si="27"/>
        <v>7.5628836850022363E-2</v>
      </c>
      <c r="H299" s="128">
        <f t="shared" si="28"/>
        <v>26043.395</v>
      </c>
      <c r="I299" s="122">
        <f t="shared" si="29"/>
        <v>0.46460535548310311</v>
      </c>
      <c r="J299" s="128">
        <f t="shared" si="30"/>
        <v>120.94279075145332</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0.1260359712230216</v>
      </c>
      <c r="F300" s="128">
        <f t="shared" si="26"/>
        <v>17.519000000000002</v>
      </c>
      <c r="G300" s="122">
        <f t="shared" si="27"/>
        <v>9.6759790682952054E-2</v>
      </c>
      <c r="H300" s="128">
        <f t="shared" si="28"/>
        <v>33320.008000000002</v>
      </c>
      <c r="I300" s="122">
        <f t="shared" si="29"/>
        <v>0.33477669176857383</v>
      </c>
      <c r="J300" s="128">
        <f t="shared" si="30"/>
        <v>130.25655629619678</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496.04949980071945</v>
      </c>
      <c r="F301" s="128">
        <f t="shared" si="26"/>
        <v>68950.880472300007</v>
      </c>
      <c r="G301" s="122">
        <f t="shared" si="27"/>
        <v>432.19456157694361</v>
      </c>
      <c r="H301" s="128">
        <f t="shared" si="28"/>
        <v>148829654.83551314</v>
      </c>
      <c r="I301" s="122">
        <f t="shared" si="29"/>
        <v>0.43192446468280782</v>
      </c>
      <c r="J301" s="128">
        <f t="shared" si="30"/>
        <v>114.7745816122232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9.6690647482014416E-3</v>
      </c>
      <c r="F302" s="128">
        <f t="shared" si="26"/>
        <v>1.3440000000000003</v>
      </c>
      <c r="G302" s="122">
        <f t="shared" si="27"/>
        <v>1.9111642534803897E-2</v>
      </c>
      <c r="H302" s="128">
        <f t="shared" si="28"/>
        <v>6581.2470000000003</v>
      </c>
      <c r="I302" s="122">
        <f t="shared" si="29"/>
        <v>-0.4574970820743286</v>
      </c>
      <c r="J302" s="128">
        <f t="shared" si="30"/>
        <v>50.59253662050903</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3.7050359712230215E-3</v>
      </c>
      <c r="F303" s="128">
        <f t="shared" si="26"/>
        <v>0.51500000000000001</v>
      </c>
      <c r="G303" s="122">
        <f t="shared" si="27"/>
        <v>7.0991032588178593E-3</v>
      </c>
      <c r="H303" s="128">
        <f t="shared" si="28"/>
        <v>2444.6330000000003</v>
      </c>
      <c r="I303" s="122">
        <f t="shared" si="29"/>
        <v>-0.42887947652532987</v>
      </c>
      <c r="J303" s="128">
        <f t="shared" si="30"/>
        <v>52.190196932562763</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0.12285611510791365</v>
      </c>
      <c r="F304" s="128">
        <f t="shared" si="26"/>
        <v>17.076999999999998</v>
      </c>
      <c r="G304" s="122">
        <f t="shared" si="27"/>
        <v>0.14189717387137804</v>
      </c>
      <c r="H304" s="128">
        <f t="shared" si="28"/>
        <v>48863.426999999996</v>
      </c>
      <c r="I304" s="122">
        <f t="shared" si="29"/>
        <v>-0.27873931055549056</v>
      </c>
      <c r="J304" s="128">
        <f t="shared" si="30"/>
        <v>86.581086681314702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1.2323741007194244E-2</v>
      </c>
      <c r="F305" s="128">
        <f t="shared" si="26"/>
        <v>1.7130000000000001</v>
      </c>
      <c r="G305" s="122">
        <f t="shared" si="27"/>
        <v>2.2176058055860471E-2</v>
      </c>
      <c r="H305" s="128">
        <f t="shared" si="28"/>
        <v>7636.5029999999997</v>
      </c>
      <c r="I305" s="122">
        <f t="shared" si="29"/>
        <v>-0.47454898020329406</v>
      </c>
      <c r="J305" s="128">
        <f t="shared" si="30"/>
        <v>55.572279690787731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0.13530935251798562</v>
      </c>
      <c r="F306" s="128">
        <f t="shared" si="26"/>
        <v>18.808</v>
      </c>
      <c r="G306" s="122">
        <f t="shared" si="27"/>
        <v>0.11512889783306908</v>
      </c>
      <c r="H306" s="128">
        <f t="shared" si="28"/>
        <v>39645.557000000001</v>
      </c>
      <c r="I306" s="122">
        <f t="shared" si="29"/>
        <v>0.43961916820394309</v>
      </c>
      <c r="J306" s="128">
        <f t="shared" si="30"/>
        <v>117.5285745496992</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0.55216546762589935</v>
      </c>
      <c r="F307" s="128">
        <f t="shared" si="26"/>
        <v>76.751000000000005</v>
      </c>
      <c r="G307" s="122">
        <f t="shared" si="27"/>
        <v>0.53354484286701631</v>
      </c>
      <c r="H307" s="128">
        <f t="shared" si="28"/>
        <v>183730.435</v>
      </c>
      <c r="I307" s="122">
        <f t="shared" si="29"/>
        <v>0.4471717547290911</v>
      </c>
      <c r="J307" s="128">
        <f t="shared" si="30"/>
        <v>103.48998308348828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0.2451654676258993</v>
      </c>
      <c r="F308" s="128">
        <f t="shared" si="26"/>
        <v>34.078000000000003</v>
      </c>
      <c r="G308" s="122">
        <f t="shared" si="27"/>
        <v>0.28679535541500417</v>
      </c>
      <c r="H308" s="128">
        <f t="shared" si="28"/>
        <v>98760.275000000009</v>
      </c>
      <c r="I308" s="122">
        <f t="shared" si="29"/>
        <v>-0.49367274687321727</v>
      </c>
      <c r="J308" s="128">
        <f t="shared" si="30"/>
        <v>85.484462351607888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6.7985611510791355E-2</v>
      </c>
      <c r="F309" s="128">
        <f t="shared" si="26"/>
        <v>9.4499999999999993</v>
      </c>
      <c r="G309" s="122">
        <f t="shared" si="27"/>
        <v>6.4813583538062131E-2</v>
      </c>
      <c r="H309" s="128">
        <f t="shared" si="28"/>
        <v>22319.076000000001</v>
      </c>
      <c r="I309" s="122">
        <f t="shared" si="29"/>
        <v>0.356892468351306</v>
      </c>
      <c r="J309" s="128">
        <f t="shared" si="30"/>
        <v>104.89407898710992</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0.14496402877697842</v>
      </c>
      <c r="F310" s="128">
        <f t="shared" si="26"/>
        <v>20.149999999999999</v>
      </c>
      <c r="G310" s="122">
        <f t="shared" si="27"/>
        <v>0.13274090917010783</v>
      </c>
      <c r="H310" s="128">
        <f t="shared" si="28"/>
        <v>45710.393999999993</v>
      </c>
      <c r="I310" s="122">
        <f t="shared" si="29"/>
        <v>0.39580283203589195</v>
      </c>
      <c r="J310" s="128">
        <f t="shared" si="30"/>
        <v>109.20825364485536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0.61682014388489215</v>
      </c>
      <c r="F311" s="128">
        <f t="shared" si="26"/>
        <v>85.738000000000014</v>
      </c>
      <c r="G311" s="122">
        <f t="shared" si="27"/>
        <v>0.60567291307302284</v>
      </c>
      <c r="H311" s="128">
        <f t="shared" si="28"/>
        <v>208568.31299999999</v>
      </c>
      <c r="I311" s="122">
        <f t="shared" si="29"/>
        <v>0.11805517688636481</v>
      </c>
      <c r="J311" s="128">
        <f t="shared" si="30"/>
        <v>101.84047042079382</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0.62404316546762595</v>
      </c>
      <c r="F312" s="128">
        <f t="shared" si="26"/>
        <v>86.742000000000004</v>
      </c>
      <c r="G312" s="122">
        <f t="shared" si="27"/>
        <v>0.5408995028429715</v>
      </c>
      <c r="H312" s="128">
        <f t="shared" si="28"/>
        <v>186263.071</v>
      </c>
      <c r="I312" s="122">
        <f t="shared" si="29"/>
        <v>0.57717171531908873</v>
      </c>
      <c r="J312" s="128">
        <f t="shared" si="30"/>
        <v>115.37136976234046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0.27808633093525176</v>
      </c>
      <c r="F313" s="128">
        <f t="shared" si="26"/>
        <v>38.653999999999996</v>
      </c>
      <c r="G313" s="122">
        <f t="shared" si="27"/>
        <v>0.22453121460805328</v>
      </c>
      <c r="H313" s="128">
        <f t="shared" si="28"/>
        <v>77319.12000000001</v>
      </c>
      <c r="I313" s="122">
        <f t="shared" si="29"/>
        <v>0.5391130138019492</v>
      </c>
      <c r="J313" s="128">
        <f t="shared" si="30"/>
        <v>123.85196927771736</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0.18887769784172662</v>
      </c>
      <c r="F314" s="128">
        <f t="shared" si="26"/>
        <v>26.254000000000001</v>
      </c>
      <c r="G314" s="122">
        <f t="shared" si="27"/>
        <v>0.14412144628555168</v>
      </c>
      <c r="H314" s="128">
        <f t="shared" si="28"/>
        <v>49629.373000000007</v>
      </c>
      <c r="I314" s="122">
        <f t="shared" si="29"/>
        <v>0.52944901453252302</v>
      </c>
      <c r="J314" s="128">
        <f t="shared" si="30"/>
        <v>131.05453956345829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0.27358992805755394</v>
      </c>
      <c r="F315" s="128">
        <f t="shared" si="26"/>
        <v>38.028999999999996</v>
      </c>
      <c r="G315" s="122">
        <f t="shared" si="27"/>
        <v>0.2149070908763554</v>
      </c>
      <c r="H315" s="128">
        <f t="shared" si="28"/>
        <v>74004.975999999995</v>
      </c>
      <c r="I315" s="122">
        <f t="shared" si="29"/>
        <v>0.52771743000997173</v>
      </c>
      <c r="J315" s="128">
        <f t="shared" si="30"/>
        <v>127.30614282753523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8.0791366906474815E-2</v>
      </c>
      <c r="F316" s="128">
        <f t="shared" si="26"/>
        <v>11.229999999999999</v>
      </c>
      <c r="G316" s="122">
        <f t="shared" si="27"/>
        <v>8.2085782819042968E-2</v>
      </c>
      <c r="H316" s="128">
        <f t="shared" si="28"/>
        <v>28266.896000000001</v>
      </c>
      <c r="I316" s="122">
        <f t="shared" si="29"/>
        <v>-9.0731980961900591E-2</v>
      </c>
      <c r="J316" s="128">
        <f t="shared" si="30"/>
        <v>98.423093661149977</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0.48456834532374105</v>
      </c>
      <c r="F317" s="128">
        <f t="shared" si="26"/>
        <v>67.355000000000004</v>
      </c>
      <c r="G317" s="122">
        <f t="shared" si="27"/>
        <v>0.39262246847757276</v>
      </c>
      <c r="H317" s="128">
        <f t="shared" si="28"/>
        <v>135202.68799999999</v>
      </c>
      <c r="I317" s="122">
        <f t="shared" si="29"/>
        <v>0.63856985447660097</v>
      </c>
      <c r="J317" s="128">
        <f t="shared" si="30"/>
        <v>123.41839406254469</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0.89977697841726645</v>
      </c>
      <c r="F318" s="128">
        <f t="shared" si="26"/>
        <v>125.06900000000003</v>
      </c>
      <c r="G318" s="122">
        <f t="shared" si="27"/>
        <v>0.90157994296633159</v>
      </c>
      <c r="H318" s="128">
        <f t="shared" si="28"/>
        <v>310466.266</v>
      </c>
      <c r="I318" s="122">
        <f t="shared" si="29"/>
        <v>-0.11178480200434313</v>
      </c>
      <c r="J318" s="128">
        <f t="shared" si="30"/>
        <v>99.800021666061795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0.64843884892086323</v>
      </c>
      <c r="F319" s="128">
        <f t="shared" si="26"/>
        <v>90.132999999999996</v>
      </c>
      <c r="G319" s="122">
        <f t="shared" si="27"/>
        <v>0.58386170787378255</v>
      </c>
      <c r="H319" s="128">
        <f t="shared" si="28"/>
        <v>201057.45</v>
      </c>
      <c r="I319" s="122">
        <f t="shared" si="29"/>
        <v>0.58884231773193241</v>
      </c>
      <c r="J319" s="128">
        <f t="shared" si="30"/>
        <v>111.06034873947253</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0.88932374100719436</v>
      </c>
      <c r="F320" s="128">
        <f t="shared" si="26"/>
        <v>123.61600000000001</v>
      </c>
      <c r="G320" s="122">
        <f t="shared" si="27"/>
        <v>0.85702576388525897</v>
      </c>
      <c r="H320" s="128">
        <f t="shared" si="28"/>
        <v>295123.67800000001</v>
      </c>
      <c r="I320" s="122">
        <f t="shared" si="29"/>
        <v>0.48907732165907825</v>
      </c>
      <c r="J320" s="128">
        <f t="shared" si="30"/>
        <v>103.76861215647884</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0.64112230215827348</v>
      </c>
      <c r="F321" s="128">
        <f t="shared" si="26"/>
        <v>89.116000000000014</v>
      </c>
      <c r="G321" s="122">
        <f t="shared" si="27"/>
        <v>0.62338786088895848</v>
      </c>
      <c r="H321" s="128">
        <f t="shared" si="28"/>
        <v>214668.59699999995</v>
      </c>
      <c r="I321" s="122">
        <f t="shared" si="29"/>
        <v>0.375219446935325</v>
      </c>
      <c r="J321" s="128">
        <f t="shared" si="30"/>
        <v>102.84484866997978</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0.47273381294964023</v>
      </c>
      <c r="F322" s="128">
        <f t="shared" si="26"/>
        <v>65.709999999999994</v>
      </c>
      <c r="G322" s="122">
        <f t="shared" si="27"/>
        <v>0.43567669111796448</v>
      </c>
      <c r="H322" s="128">
        <f t="shared" si="28"/>
        <v>150028.75400000002</v>
      </c>
      <c r="I322" s="122">
        <f t="shared" si="29"/>
        <v>0.48699800089234707</v>
      </c>
      <c r="J322" s="128">
        <f t="shared" si="30"/>
        <v>108.50564709729721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0.30761870503597116</v>
      </c>
      <c r="F323" s="128">
        <f t="shared" si="26"/>
        <v>42.758999999999993</v>
      </c>
      <c r="G323" s="122">
        <f t="shared" si="27"/>
        <v>0.27804053339838186</v>
      </c>
      <c r="H323" s="128">
        <f t="shared" si="28"/>
        <v>95745.481999999989</v>
      </c>
      <c r="I323" s="122">
        <f t="shared" si="29"/>
        <v>0.54724220799850587</v>
      </c>
      <c r="J323" s="128">
        <f t="shared" si="30"/>
        <v>110.6380790153388</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0.14241007194244604</v>
      </c>
      <c r="F324" s="128">
        <f t="shared" si="26"/>
        <v>19.794999999999998</v>
      </c>
      <c r="G324" s="122">
        <f t="shared" si="27"/>
        <v>0.10900753866615556</v>
      </c>
      <c r="H324" s="128">
        <f t="shared" si="28"/>
        <v>37537.617999999995</v>
      </c>
      <c r="I324" s="122">
        <f t="shared" si="29"/>
        <v>0.54396230103490995</v>
      </c>
      <c r="J324" s="128">
        <f t="shared" si="30"/>
        <v>130.64240664912953</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1.9100719424460438E-2</v>
      </c>
      <c r="F325" s="128">
        <f t="shared" si="26"/>
        <v>2.6550000000000007</v>
      </c>
      <c r="G325" s="122">
        <f t="shared" si="27"/>
        <v>1.4649751131090318E-2</v>
      </c>
      <c r="H325" s="128">
        <f t="shared" si="28"/>
        <v>5044.759</v>
      </c>
      <c r="I325" s="122">
        <f t="shared" si="29"/>
        <v>0.40693754135430193</v>
      </c>
      <c r="J325" s="128">
        <f t="shared" si="30"/>
        <v>130.38255226004546</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0.13689928057553954</v>
      </c>
      <c r="F326" s="128">
        <f t="shared" si="26"/>
        <v>19.028999999999996</v>
      </c>
      <c r="G326" s="122">
        <f t="shared" si="27"/>
        <v>0.10119617955732116</v>
      </c>
      <c r="H326" s="128">
        <f t="shared" si="28"/>
        <v>34847.714</v>
      </c>
      <c r="I326" s="122">
        <f t="shared" si="29"/>
        <v>0.61468323739896091</v>
      </c>
      <c r="J326" s="128">
        <f t="shared" si="30"/>
        <v>135.28107599950931</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3.4208633093525176E-2</v>
      </c>
      <c r="F327" s="128">
        <f t="shared" si="26"/>
        <v>4.7549999999999999</v>
      </c>
      <c r="G327" s="122">
        <f t="shared" si="27"/>
        <v>2.7446343630756365E-2</v>
      </c>
      <c r="H327" s="128">
        <f t="shared" si="28"/>
        <v>9451.3680000000004</v>
      </c>
      <c r="I327" s="122">
        <f t="shared" si="29"/>
        <v>0.49817761195856192</v>
      </c>
      <c r="J327" s="128">
        <f t="shared" si="30"/>
        <v>124.63821612723302</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0.2594748201438849</v>
      </c>
      <c r="F328" s="128">
        <f t="shared" si="26"/>
        <v>36.067</v>
      </c>
      <c r="G328" s="122">
        <f t="shared" si="27"/>
        <v>0.19659233994854194</v>
      </c>
      <c r="H328" s="128">
        <f t="shared" si="28"/>
        <v>67698.145000000004</v>
      </c>
      <c r="I328" s="122">
        <f t="shared" si="29"/>
        <v>0.703460287206779</v>
      </c>
      <c r="J328" s="128">
        <f t="shared" si="30"/>
        <v>131.98623110737805</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0.27838848920863313</v>
      </c>
      <c r="F329" s="128">
        <f t="shared" ref="F329:F392" si="32">SUMPRODUCT($K$2:$AI$2,$K329:$AI329)</f>
        <v>38.696000000000005</v>
      </c>
      <c r="G329" s="122">
        <f t="shared" ref="G329:G392" si="33">SUMPRODUCT($K$3:$AI$3,$K329:$AI329)/$J$3</f>
        <v>0.217653447865303</v>
      </c>
      <c r="H329" s="128">
        <f t="shared" ref="H329:H392" si="34">SUMPRODUCT($K$3:$AI$3,$K329:$AI329)</f>
        <v>74950.706000000006</v>
      </c>
      <c r="I329" s="122">
        <f t="shared" ref="I329:I392" si="35">CORREL($K$4:$AI$4,$K329:$AI329)</f>
        <v>0.53832751140074386</v>
      </c>
      <c r="J329" s="128">
        <f t="shared" si="30"/>
        <v>127.90447012854887</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9.3496402877697851E-2</v>
      </c>
      <c r="F330" s="128">
        <f t="shared" si="32"/>
        <v>12.996</v>
      </c>
      <c r="G330" s="122">
        <f t="shared" si="33"/>
        <v>6.8126809889707804E-2</v>
      </c>
      <c r="H330" s="128">
        <f t="shared" si="34"/>
        <v>23460.011999999999</v>
      </c>
      <c r="I330" s="122">
        <f t="shared" si="35"/>
        <v>0.51346055061202978</v>
      </c>
      <c r="J330" s="128">
        <f t="shared" ref="J330:J393" si="36">$E330/$G330*100</f>
        <v>137.23878019396699</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0.1237841726618705</v>
      </c>
      <c r="F331" s="128">
        <f t="shared" si="32"/>
        <v>17.206</v>
      </c>
      <c r="G331" s="122">
        <f t="shared" si="33"/>
        <v>0.13085599289111913</v>
      </c>
      <c r="H331" s="128">
        <f t="shared" si="34"/>
        <v>45061.308000000005</v>
      </c>
      <c r="I331" s="122">
        <f t="shared" si="35"/>
        <v>-0.29081827356581519</v>
      </c>
      <c r="J331" s="128">
        <f t="shared" si="36"/>
        <v>94.595723074652867</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0.10402877697841727</v>
      </c>
      <c r="F332" s="128">
        <f t="shared" si="32"/>
        <v>14.46</v>
      </c>
      <c r="G332" s="122">
        <f t="shared" si="33"/>
        <v>0.10553826250588051</v>
      </c>
      <c r="H332" s="128">
        <f t="shared" si="34"/>
        <v>36342.945</v>
      </c>
      <c r="I332" s="122">
        <f t="shared" si="35"/>
        <v>1.3262997937448745E-3</v>
      </c>
      <c r="J332" s="128">
        <f t="shared" si="36"/>
        <v>98.569726759165533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0.13935971223021584</v>
      </c>
      <c r="F333" s="128">
        <f t="shared" si="32"/>
        <v>19.371000000000002</v>
      </c>
      <c r="G333" s="122">
        <f t="shared" si="33"/>
        <v>0.12831599091643003</v>
      </c>
      <c r="H333" s="128">
        <f t="shared" si="34"/>
        <v>44186.638000000014</v>
      </c>
      <c r="I333" s="122">
        <f t="shared" si="35"/>
        <v>0.4784917179781516</v>
      </c>
      <c r="J333" s="128">
        <f t="shared" si="36"/>
        <v>108.60666019481422</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0.28112230215827333</v>
      </c>
      <c r="F334" s="128">
        <f t="shared" si="32"/>
        <v>39.075999999999993</v>
      </c>
      <c r="G334" s="122">
        <f t="shared" si="33"/>
        <v>0.21902618495867671</v>
      </c>
      <c r="H334" s="128">
        <f t="shared" si="34"/>
        <v>75423.418999999994</v>
      </c>
      <c r="I334" s="122">
        <f t="shared" si="35"/>
        <v>0.60985479516740237</v>
      </c>
      <c r="J334" s="128">
        <f t="shared" si="36"/>
        <v>128.3510015988783</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0.13096402877697841</v>
      </c>
      <c r="F335" s="128">
        <f t="shared" si="32"/>
        <v>18.204000000000001</v>
      </c>
      <c r="G335" s="122">
        <f t="shared" si="33"/>
        <v>0.12466769176264235</v>
      </c>
      <c r="H335" s="128">
        <f t="shared" si="34"/>
        <v>42930.316999999995</v>
      </c>
      <c r="I335" s="122">
        <f t="shared" si="35"/>
        <v>0.38568620431425171</v>
      </c>
      <c r="J335" s="128">
        <f t="shared" si="36"/>
        <v>105.05049618334459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6.7949640287769772E-2</v>
      </c>
      <c r="F336" s="128">
        <f t="shared" si="32"/>
        <v>9.4449999999999985</v>
      </c>
      <c r="G336" s="122">
        <f t="shared" si="33"/>
        <v>6.7067595351349471E-2</v>
      </c>
      <c r="H336" s="128">
        <f t="shared" si="34"/>
        <v>23095.262999999999</v>
      </c>
      <c r="I336" s="122">
        <f t="shared" si="35"/>
        <v>0.21738645254453168</v>
      </c>
      <c r="J336" s="128">
        <f t="shared" si="36"/>
        <v>101.31515813531036</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2.5964028776978419E-2</v>
      </c>
      <c r="F337" s="128">
        <f t="shared" si="32"/>
        <v>3.6090000000000004</v>
      </c>
      <c r="G337" s="122">
        <f t="shared" si="33"/>
        <v>2.5353646495797976E-2</v>
      </c>
      <c r="H337" s="128">
        <f t="shared" si="34"/>
        <v>8730.7309999999998</v>
      </c>
      <c r="I337" s="122">
        <f t="shared" si="35"/>
        <v>0.13363332547161882</v>
      </c>
      <c r="J337" s="128">
        <f t="shared" si="36"/>
        <v>102.40747334424501</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1.4388489208633093E-2</v>
      </c>
      <c r="F338" s="128">
        <f t="shared" si="32"/>
        <v>1.9999999999999998</v>
      </c>
      <c r="G338" s="122">
        <f t="shared" si="33"/>
        <v>1.2053708640426531E-2</v>
      </c>
      <c r="H338" s="128">
        <f t="shared" si="34"/>
        <v>4150.7909999999993</v>
      </c>
      <c r="I338" s="122">
        <f t="shared" si="35"/>
        <v>0.5978922342709192</v>
      </c>
      <c r="J338" s="128">
        <f t="shared" si="36"/>
        <v>119.3698108843947</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5.1553956834532372E-2</v>
      </c>
      <c r="F339" s="128">
        <f t="shared" si="32"/>
        <v>7.1659999999999995</v>
      </c>
      <c r="G339" s="122">
        <f t="shared" si="33"/>
        <v>4.3618182240575211E-2</v>
      </c>
      <c r="H339" s="128">
        <f t="shared" si="34"/>
        <v>15020.269999999999</v>
      </c>
      <c r="I339" s="122">
        <f t="shared" si="35"/>
        <v>0.22184433513042584</v>
      </c>
      <c r="J339" s="128">
        <f t="shared" si="36"/>
        <v>118.193730656146</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4.9597122302158271E-2</v>
      </c>
      <c r="F340" s="128">
        <f t="shared" si="32"/>
        <v>6.8939999999999992</v>
      </c>
      <c r="G340" s="122">
        <f t="shared" si="33"/>
        <v>4.4057106267314836E-2</v>
      </c>
      <c r="H340" s="128">
        <f t="shared" si="34"/>
        <v>15171.417000000001</v>
      </c>
      <c r="I340" s="122">
        <f t="shared" si="35"/>
        <v>0.23130774156667563</v>
      </c>
      <c r="J340" s="128">
        <f t="shared" si="36"/>
        <v>112.57462530841131</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0.34741726618705038</v>
      </c>
      <c r="F341" s="128">
        <f t="shared" si="32"/>
        <v>48.291000000000004</v>
      </c>
      <c r="G341" s="122">
        <f t="shared" si="33"/>
        <v>0.34246932262354873</v>
      </c>
      <c r="H341" s="128">
        <f t="shared" si="34"/>
        <v>117932.05099999999</v>
      </c>
      <c r="I341" s="122">
        <f t="shared" si="35"/>
        <v>0.31757079591884413</v>
      </c>
      <c r="J341" s="128">
        <f t="shared" si="36"/>
        <v>101.444784462911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0.23917985611510789</v>
      </c>
      <c r="F342" s="128">
        <f t="shared" si="32"/>
        <v>33.245999999999995</v>
      </c>
      <c r="G342" s="122">
        <f t="shared" si="33"/>
        <v>0.23989538793929568</v>
      </c>
      <c r="H342" s="128">
        <f t="shared" si="34"/>
        <v>82609.895999999979</v>
      </c>
      <c r="I342" s="122">
        <f t="shared" si="35"/>
        <v>0.16558043831805491</v>
      </c>
      <c r="J342" s="128">
        <f t="shared" si="36"/>
        <v>99.701731729678414</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0.32421582733812954</v>
      </c>
      <c r="F343" s="128">
        <f t="shared" si="32"/>
        <v>45.066000000000003</v>
      </c>
      <c r="G343" s="122">
        <f t="shared" si="33"/>
        <v>0.34096067464673391</v>
      </c>
      <c r="H343" s="128">
        <f t="shared" si="34"/>
        <v>117412.53599999999</v>
      </c>
      <c r="I343" s="122">
        <f t="shared" si="35"/>
        <v>-0.1758522018889436</v>
      </c>
      <c r="J343" s="128">
        <f t="shared" si="36"/>
        <v>95.088921229419327</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6.8892086330935257E-2</v>
      </c>
      <c r="F344" s="128">
        <f t="shared" si="32"/>
        <v>9.5760000000000005</v>
      </c>
      <c r="G344" s="122">
        <f t="shared" si="33"/>
        <v>6.2321586836954566E-2</v>
      </c>
      <c r="H344" s="128">
        <f t="shared" si="34"/>
        <v>21460.937000000002</v>
      </c>
      <c r="I344" s="122">
        <f t="shared" si="35"/>
        <v>0.33182631409094332</v>
      </c>
      <c r="J344" s="128">
        <f t="shared" si="36"/>
        <v>110.54289505042674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0.20625179856115111</v>
      </c>
      <c r="F345" s="128">
        <f t="shared" si="32"/>
        <v>28.669000000000004</v>
      </c>
      <c r="G345" s="122">
        <f t="shared" si="33"/>
        <v>0.18779066552831647</v>
      </c>
      <c r="H345" s="128">
        <f t="shared" si="34"/>
        <v>64667.218000000001</v>
      </c>
      <c r="I345" s="122">
        <f t="shared" si="35"/>
        <v>0.30358910962542685</v>
      </c>
      <c r="J345" s="128">
        <f t="shared" si="36"/>
        <v>109.83069791083462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5.6683453237410066E-2</v>
      </c>
      <c r="F346" s="128">
        <f t="shared" si="32"/>
        <v>7.8789999999999987</v>
      </c>
      <c r="G346" s="122">
        <f t="shared" si="33"/>
        <v>5.5315659865604966E-2</v>
      </c>
      <c r="H346" s="128">
        <f t="shared" si="34"/>
        <v>19048.389999999996</v>
      </c>
      <c r="I346" s="122">
        <f t="shared" si="35"/>
        <v>-9.1236308610105468E-2</v>
      </c>
      <c r="J346" s="128">
        <f t="shared" si="36"/>
        <v>102.47270551436662</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4.5316546762589921E-2</v>
      </c>
      <c r="F347" s="128">
        <f t="shared" si="32"/>
        <v>6.2989999999999995</v>
      </c>
      <c r="G347" s="122">
        <f t="shared" si="33"/>
        <v>4.6689715354369582E-2</v>
      </c>
      <c r="H347" s="128">
        <f t="shared" si="34"/>
        <v>16077.977000000001</v>
      </c>
      <c r="I347" s="122">
        <f t="shared" si="35"/>
        <v>-0.18081120624120975</v>
      </c>
      <c r="J347" s="128">
        <f t="shared" si="36"/>
        <v>97.058948461438519</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0.37169064748201441</v>
      </c>
      <c r="F348" s="128">
        <f t="shared" si="32"/>
        <v>51.665000000000006</v>
      </c>
      <c r="G348" s="122">
        <f t="shared" si="33"/>
        <v>0.38615227176368772</v>
      </c>
      <c r="H348" s="128">
        <f t="shared" si="34"/>
        <v>132974.62399999998</v>
      </c>
      <c r="I348" s="122">
        <f t="shared" si="35"/>
        <v>-0.59882512332694693</v>
      </c>
      <c r="J348" s="128">
        <f t="shared" si="36"/>
        <v>96.254942586347553</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0.40713669064748209</v>
      </c>
      <c r="F349" s="128">
        <f t="shared" si="32"/>
        <v>56.592000000000013</v>
      </c>
      <c r="G349" s="122">
        <f t="shared" si="33"/>
        <v>0.38837008287886443</v>
      </c>
      <c r="H349" s="128">
        <f t="shared" si="34"/>
        <v>133738.345</v>
      </c>
      <c r="I349" s="122">
        <f t="shared" si="35"/>
        <v>0.63199407819768616</v>
      </c>
      <c r="J349" s="128">
        <f t="shared" si="36"/>
        <v>104.832145573497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0.11561151079136689</v>
      </c>
      <c r="F350" s="128">
        <f t="shared" si="32"/>
        <v>16.069999999999997</v>
      </c>
      <c r="G350" s="122">
        <f t="shared" si="33"/>
        <v>0.11839623299008591</v>
      </c>
      <c r="H350" s="128">
        <f t="shared" si="34"/>
        <v>40770.69</v>
      </c>
      <c r="I350" s="122">
        <f t="shared" si="35"/>
        <v>-0.29177035205880381</v>
      </c>
      <c r="J350" s="128">
        <f t="shared" si="36"/>
        <v>97.647963851221348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4.8043165467625902E-2</v>
      </c>
      <c r="F351" s="128">
        <f t="shared" si="32"/>
        <v>6.6779999999999999</v>
      </c>
      <c r="G351" s="122">
        <f t="shared" si="33"/>
        <v>5.0652353074416748E-2</v>
      </c>
      <c r="H351" s="128">
        <f t="shared" si="34"/>
        <v>17442.543000000001</v>
      </c>
      <c r="I351" s="122">
        <f t="shared" si="35"/>
        <v>-0.53144854008516496</v>
      </c>
      <c r="J351" s="128">
        <f t="shared" si="36"/>
        <v>94.848832387001806</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5.7820143884892081E-2</v>
      </c>
      <c r="F352" s="128">
        <f t="shared" si="32"/>
        <v>8.036999999999999</v>
      </c>
      <c r="G352" s="122">
        <f t="shared" si="33"/>
        <v>5.6458246940683819E-2</v>
      </c>
      <c r="H352" s="128">
        <f t="shared" si="34"/>
        <v>19441.848999999998</v>
      </c>
      <c r="I352" s="122">
        <f t="shared" si="35"/>
        <v>0.22160329293054479</v>
      </c>
      <c r="J352" s="128">
        <f t="shared" si="36"/>
        <v>102.41221968092474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0.13141726618705035</v>
      </c>
      <c r="F353" s="128">
        <f t="shared" si="32"/>
        <v>18.266999999999999</v>
      </c>
      <c r="G353" s="122">
        <f t="shared" si="33"/>
        <v>0.14201135155855243</v>
      </c>
      <c r="H353" s="128">
        <f t="shared" si="34"/>
        <v>48902.744999999995</v>
      </c>
      <c r="I353" s="122">
        <f t="shared" si="35"/>
        <v>-0.5440873883618047</v>
      </c>
      <c r="J353" s="128">
        <f t="shared" si="36"/>
        <v>92.539972857638745</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0.39475539568345319</v>
      </c>
      <c r="F354" s="128">
        <f t="shared" si="32"/>
        <v>54.870999999999995</v>
      </c>
      <c r="G354" s="122">
        <f t="shared" si="33"/>
        <v>0.38671856614337402</v>
      </c>
      <c r="H354" s="128">
        <f t="shared" si="34"/>
        <v>133169.63199999998</v>
      </c>
      <c r="I354" s="122">
        <f t="shared" si="35"/>
        <v>0.27609783106750219</v>
      </c>
      <c r="J354" s="128">
        <f t="shared" si="36"/>
        <v>102.0782114549679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0.22696402877697847</v>
      </c>
      <c r="F355" s="128">
        <f t="shared" si="32"/>
        <v>31.548000000000005</v>
      </c>
      <c r="G355" s="122">
        <f t="shared" si="33"/>
        <v>0.2103772846862858</v>
      </c>
      <c r="H355" s="128">
        <f t="shared" si="34"/>
        <v>72445.10100000001</v>
      </c>
      <c r="I355" s="122">
        <f t="shared" si="35"/>
        <v>0.63768589286063937</v>
      </c>
      <c r="J355" s="128">
        <f t="shared" si="36"/>
        <v>107.88428471040817</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7.1366906474820149E-2</v>
      </c>
      <c r="F356" s="128">
        <f t="shared" si="32"/>
        <v>9.9200000000000017</v>
      </c>
      <c r="G356" s="122">
        <f t="shared" si="33"/>
        <v>8.2695087670389522E-2</v>
      </c>
      <c r="H356" s="128">
        <f t="shared" si="34"/>
        <v>28476.714999999993</v>
      </c>
      <c r="I356" s="122">
        <f t="shared" si="35"/>
        <v>-0.43950384416475374</v>
      </c>
      <c r="J356" s="128">
        <f t="shared" si="36"/>
        <v>86.30126466432705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0.17529496402877695</v>
      </c>
      <c r="F357" s="128">
        <f t="shared" si="32"/>
        <v>24.365999999999996</v>
      </c>
      <c r="G357" s="122">
        <f t="shared" si="33"/>
        <v>0.17795913264683846</v>
      </c>
      <c r="H357" s="128">
        <f t="shared" si="34"/>
        <v>61281.650999999998</v>
      </c>
      <c r="I357" s="122">
        <f t="shared" si="35"/>
        <v>6.0006750799376132E-2</v>
      </c>
      <c r="J357" s="128">
        <f t="shared" si="36"/>
        <v>98.502932342703318</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0.58374100719424471</v>
      </c>
      <c r="F358" s="128">
        <f t="shared" si="32"/>
        <v>81.140000000000015</v>
      </c>
      <c r="G358" s="122">
        <f t="shared" si="33"/>
        <v>0.60999255426039178</v>
      </c>
      <c r="H358" s="128">
        <f t="shared" si="34"/>
        <v>210055.81599999999</v>
      </c>
      <c r="I358" s="122">
        <f t="shared" si="35"/>
        <v>-0.22621910623833047</v>
      </c>
      <c r="J358" s="128">
        <f t="shared" si="36"/>
        <v>95.696415163956104</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0.11399999999999999</v>
      </c>
      <c r="F359" s="128">
        <f t="shared" si="32"/>
        <v>15.845999999999998</v>
      </c>
      <c r="G359" s="122">
        <f t="shared" si="33"/>
        <v>0.1031503377299206</v>
      </c>
      <c r="H359" s="128">
        <f t="shared" si="34"/>
        <v>35520.644</v>
      </c>
      <c r="I359" s="122">
        <f t="shared" si="35"/>
        <v>0.40248184203856868</v>
      </c>
      <c r="J359" s="128">
        <f t="shared" si="36"/>
        <v>110.51830028757361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0.20310791366906475</v>
      </c>
      <c r="F360" s="128">
        <f t="shared" si="32"/>
        <v>28.231999999999999</v>
      </c>
      <c r="G360" s="122">
        <f t="shared" si="33"/>
        <v>0.18858232711306258</v>
      </c>
      <c r="H360" s="128">
        <f t="shared" si="34"/>
        <v>64939.833000000006</v>
      </c>
      <c r="I360" s="122">
        <f t="shared" si="35"/>
        <v>0.27460818721146008</v>
      </c>
      <c r="J360" s="128">
        <f t="shared" si="36"/>
        <v>107.70251739829975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5.8223021582733812E-2</v>
      </c>
      <c r="F361" s="128">
        <f t="shared" si="32"/>
        <v>8.093</v>
      </c>
      <c r="G361" s="122">
        <f t="shared" si="33"/>
        <v>5.9180428507541571E-2</v>
      </c>
      <c r="H361" s="128">
        <f t="shared" si="34"/>
        <v>20379.254000000001</v>
      </c>
      <c r="I361" s="122">
        <f t="shared" si="35"/>
        <v>-0.18085018532061295</v>
      </c>
      <c r="J361" s="128">
        <f t="shared" si="36"/>
        <v>98.382223736879908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9.3021582733812946E-3</v>
      </c>
      <c r="F362" s="128">
        <f t="shared" si="32"/>
        <v>1.2929999999999999</v>
      </c>
      <c r="G362" s="122">
        <f t="shared" si="33"/>
        <v>9.3952456455200697E-3</v>
      </c>
      <c r="H362" s="128">
        <f t="shared" si="34"/>
        <v>3235.3280000000004</v>
      </c>
      <c r="I362" s="122">
        <f t="shared" si="35"/>
        <v>-0.12794657164515397</v>
      </c>
      <c r="J362" s="128">
        <f t="shared" si="36"/>
        <v>99.00920768172611</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3.2000000000000001E-2</v>
      </c>
      <c r="F363" s="128">
        <f t="shared" si="32"/>
        <v>4.4480000000000004</v>
      </c>
      <c r="G363" s="122">
        <f t="shared" si="33"/>
        <v>2.9811170351785061E-2</v>
      </c>
      <c r="H363" s="128">
        <f t="shared" si="34"/>
        <v>10265.715</v>
      </c>
      <c r="I363" s="122">
        <f t="shared" si="35"/>
        <v>0.16226360639394719</v>
      </c>
      <c r="J363" s="128">
        <f t="shared" si="36"/>
        <v>107.34231371122227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0.56044604316546764</v>
      </c>
      <c r="F364" s="128">
        <f t="shared" si="32"/>
        <v>77.902000000000001</v>
      </c>
      <c r="G364" s="122">
        <f t="shared" si="33"/>
        <v>0.57184467618002199</v>
      </c>
      <c r="H364" s="128">
        <f t="shared" si="34"/>
        <v>196919.28900000002</v>
      </c>
      <c r="I364" s="122">
        <f t="shared" si="35"/>
        <v>-0.32512868736278699</v>
      </c>
      <c r="J364" s="128">
        <f t="shared" si="36"/>
        <v>98.006690717014564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0.62806474820143887</v>
      </c>
      <c r="F365" s="128">
        <f t="shared" si="32"/>
        <v>87.301000000000002</v>
      </c>
      <c r="G365" s="122">
        <f t="shared" si="33"/>
        <v>0.59358007945219815</v>
      </c>
      <c r="H365" s="128">
        <f t="shared" si="34"/>
        <v>204404.04900000006</v>
      </c>
      <c r="I365" s="122">
        <f t="shared" si="35"/>
        <v>0.33658005728077134</v>
      </c>
      <c r="J365" s="128">
        <f t="shared" si="36"/>
        <v>105.80960681515219</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0.3762805755395684</v>
      </c>
      <c r="F366" s="128">
        <f t="shared" si="32"/>
        <v>52.303000000000004</v>
      </c>
      <c r="G366" s="122">
        <f t="shared" si="33"/>
        <v>0.3782711248177768</v>
      </c>
      <c r="H366" s="128">
        <f t="shared" si="34"/>
        <v>130260.68799999998</v>
      </c>
      <c r="I366" s="122">
        <f t="shared" si="35"/>
        <v>1.3386493877503786E-3</v>
      </c>
      <c r="J366" s="128">
        <f t="shared" si="36"/>
        <v>99.473777101234646</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0.46255395683453238</v>
      </c>
      <c r="F367" s="128">
        <f t="shared" si="32"/>
        <v>64.295000000000002</v>
      </c>
      <c r="G367" s="122">
        <f t="shared" si="33"/>
        <v>0.40765253602355689</v>
      </c>
      <c r="H367" s="128">
        <f t="shared" si="34"/>
        <v>140378.41200000001</v>
      </c>
      <c r="I367" s="122">
        <f t="shared" si="35"/>
        <v>0.47836924865077118</v>
      </c>
      <c r="J367" s="128">
        <f t="shared" si="36"/>
        <v>113.46770005321467</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7.369784172661871E-2</v>
      </c>
      <c r="F368" s="128">
        <f t="shared" si="32"/>
        <v>10.244000000000002</v>
      </c>
      <c r="G368" s="122">
        <f t="shared" si="33"/>
        <v>6.9939742941938318E-2</v>
      </c>
      <c r="H368" s="128">
        <f t="shared" si="34"/>
        <v>24084.309999999998</v>
      </c>
      <c r="I368" s="122">
        <f t="shared" si="35"/>
        <v>9.2482438355931201E-2</v>
      </c>
      <c r="J368" s="128">
        <f t="shared" si="36"/>
        <v>105.37333800011281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0.24669784172661874</v>
      </c>
      <c r="F369" s="128">
        <f t="shared" si="32"/>
        <v>34.291000000000004</v>
      </c>
      <c r="G369" s="122">
        <f t="shared" si="33"/>
        <v>0.25257830223197952</v>
      </c>
      <c r="H369" s="128">
        <f t="shared" si="34"/>
        <v>86977.359000000011</v>
      </c>
      <c r="I369" s="122">
        <f t="shared" si="35"/>
        <v>-3.2432282050720594E-2</v>
      </c>
      <c r="J369" s="128">
        <f t="shared" si="36"/>
        <v>97.671826735156415</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0.18386330935251799</v>
      </c>
      <c r="F370" s="128">
        <f t="shared" si="32"/>
        <v>25.557000000000002</v>
      </c>
      <c r="G370" s="122">
        <f t="shared" si="33"/>
        <v>0.17966376561601591</v>
      </c>
      <c r="H370" s="128">
        <f t="shared" si="34"/>
        <v>61868.655000000006</v>
      </c>
      <c r="I370" s="122">
        <f t="shared" si="35"/>
        <v>0.23325474261630599</v>
      </c>
      <c r="J370" s="128">
        <f t="shared" si="36"/>
        <v>102.33744613005469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0.3958920863309352</v>
      </c>
      <c r="F371" s="128">
        <f t="shared" si="32"/>
        <v>55.028999999999989</v>
      </c>
      <c r="G371" s="122">
        <f t="shared" si="33"/>
        <v>0.35218290848477457</v>
      </c>
      <c r="H371" s="128">
        <f t="shared" si="34"/>
        <v>121277.00199999999</v>
      </c>
      <c r="I371" s="122">
        <f t="shared" si="35"/>
        <v>0.4505463541475308</v>
      </c>
      <c r="J371" s="128">
        <f t="shared" si="36"/>
        <v>112.41093102280692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0.20289208633093525</v>
      </c>
      <c r="F372" s="128">
        <f t="shared" si="32"/>
        <v>28.202000000000002</v>
      </c>
      <c r="G372" s="122">
        <f t="shared" si="33"/>
        <v>0.19410742018480767</v>
      </c>
      <c r="H372" s="128">
        <f t="shared" si="34"/>
        <v>66842.442999999999</v>
      </c>
      <c r="I372" s="122">
        <f t="shared" si="35"/>
        <v>0.18677779799610766</v>
      </c>
      <c r="J372" s="128">
        <f t="shared" si="36"/>
        <v>104.52567250533946</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0.25778417266187054</v>
      </c>
      <c r="F373" s="128">
        <f t="shared" si="32"/>
        <v>35.832000000000001</v>
      </c>
      <c r="G373" s="122">
        <f t="shared" si="33"/>
        <v>0.21604000487864372</v>
      </c>
      <c r="H373" s="128">
        <f t="shared" si="34"/>
        <v>74395.103999999992</v>
      </c>
      <c r="I373" s="122">
        <f t="shared" si="35"/>
        <v>0.55440330994551801</v>
      </c>
      <c r="J373" s="128">
        <f t="shared" si="36"/>
        <v>119.32242494008266</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8.3043165467625912E-2</v>
      </c>
      <c r="F374" s="128">
        <f t="shared" si="32"/>
        <v>11.543000000000001</v>
      </c>
      <c r="G374" s="122">
        <f t="shared" si="33"/>
        <v>8.0815944453156319E-2</v>
      </c>
      <c r="H374" s="128">
        <f t="shared" si="34"/>
        <v>27829.617000000002</v>
      </c>
      <c r="I374" s="122">
        <f t="shared" si="35"/>
        <v>3.8982702051102582E-2</v>
      </c>
      <c r="J374" s="128">
        <f t="shared" si="36"/>
        <v>102.75591781985615</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0.1189496402877698</v>
      </c>
      <c r="F375" s="128">
        <f t="shared" si="32"/>
        <v>16.534000000000002</v>
      </c>
      <c r="G375" s="122">
        <f t="shared" si="33"/>
        <v>0.10752268859733183</v>
      </c>
      <c r="H375" s="128">
        <f t="shared" si="34"/>
        <v>37026.297999999995</v>
      </c>
      <c r="I375" s="122">
        <f t="shared" si="35"/>
        <v>0.57386627149932878</v>
      </c>
      <c r="J375" s="128">
        <f t="shared" si="36"/>
        <v>110.62747950177423</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3.0633093525179851E-2</v>
      </c>
      <c r="F376" s="128">
        <f t="shared" si="32"/>
        <v>4.2579999999999991</v>
      </c>
      <c r="G376" s="122">
        <f t="shared" si="33"/>
        <v>3.3104516230202295E-2</v>
      </c>
      <c r="H376" s="128">
        <f t="shared" si="34"/>
        <v>11399.805000000002</v>
      </c>
      <c r="I376" s="122">
        <f t="shared" si="35"/>
        <v>-0.5116013042635752</v>
      </c>
      <c r="J376" s="128">
        <f t="shared" si="36"/>
        <v>92.534484757799646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0.39346762589928058</v>
      </c>
      <c r="F377" s="128">
        <f t="shared" si="32"/>
        <v>54.692</v>
      </c>
      <c r="G377" s="122">
        <f t="shared" si="33"/>
        <v>0.37604644875391308</v>
      </c>
      <c r="H377" s="128">
        <f t="shared" si="34"/>
        <v>129494.603</v>
      </c>
      <c r="I377" s="122">
        <f t="shared" si="35"/>
        <v>0.27808548894772778</v>
      </c>
      <c r="J377" s="128">
        <f t="shared" si="36"/>
        <v>104.63271949598121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0.24420863309352517</v>
      </c>
      <c r="F378" s="128">
        <f t="shared" si="32"/>
        <v>33.945</v>
      </c>
      <c r="G378" s="122">
        <f t="shared" si="33"/>
        <v>0.24726788981234649</v>
      </c>
      <c r="H378" s="128">
        <f t="shared" si="34"/>
        <v>85148.676000000007</v>
      </c>
      <c r="I378" s="122">
        <f t="shared" si="35"/>
        <v>1.7100651910588703E-2</v>
      </c>
      <c r="J378" s="128">
        <f t="shared" si="36"/>
        <v>98.76277638752731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0.18530935251798561</v>
      </c>
      <c r="F379" s="128">
        <f t="shared" si="32"/>
        <v>25.757999999999999</v>
      </c>
      <c r="G379" s="122">
        <f t="shared" si="33"/>
        <v>0.16240357709128289</v>
      </c>
      <c r="H379" s="128">
        <f t="shared" si="34"/>
        <v>55924.97099999999</v>
      </c>
      <c r="I379" s="122">
        <f t="shared" si="35"/>
        <v>0.51032696115167619</v>
      </c>
      <c r="J379" s="128">
        <f t="shared" si="36"/>
        <v>114.10423085313445</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1.1827338129496405E-2</v>
      </c>
      <c r="F380" s="128">
        <f t="shared" si="32"/>
        <v>1.6440000000000001</v>
      </c>
      <c r="G380" s="122">
        <f t="shared" si="33"/>
        <v>1.2078888830809799E-2</v>
      </c>
      <c r="H380" s="128">
        <f t="shared" si="34"/>
        <v>4159.4620000000004</v>
      </c>
      <c r="I380" s="122">
        <f t="shared" si="35"/>
        <v>-0.16809081793067296</v>
      </c>
      <c r="J380" s="128">
        <f t="shared" si="36"/>
        <v>97.917435081679372</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5.6768920863309349</v>
      </c>
      <c r="F381" s="128">
        <f t="shared" si="32"/>
        <v>789.08799999999997</v>
      </c>
      <c r="G381" s="122">
        <f t="shared" si="33"/>
        <v>4.9938132205437356</v>
      </c>
      <c r="H381" s="128">
        <f t="shared" si="34"/>
        <v>1719659.5329999998</v>
      </c>
      <c r="I381" s="122">
        <f t="shared" si="35"/>
        <v>0.40126154268982012</v>
      </c>
      <c r="J381" s="128">
        <f t="shared" si="36"/>
        <v>113.67850249138523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0.66993525179856117</v>
      </c>
      <c r="F382" s="128">
        <f t="shared" si="32"/>
        <v>93.120999999999995</v>
      </c>
      <c r="G382" s="122">
        <f t="shared" si="33"/>
        <v>0.61511820547221219</v>
      </c>
      <c r="H382" s="128">
        <f t="shared" si="34"/>
        <v>211820.87500000003</v>
      </c>
      <c r="I382" s="122">
        <f t="shared" si="35"/>
        <v>0.49439832202826667</v>
      </c>
      <c r="J382" s="128">
        <f t="shared" si="36"/>
        <v>108.91162801534497</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0.10720143884892089</v>
      </c>
      <c r="F383" s="128">
        <f t="shared" si="32"/>
        <v>14.901000000000003</v>
      </c>
      <c r="G383" s="122">
        <f t="shared" si="33"/>
        <v>9.0093080456966304E-2</v>
      </c>
      <c r="H383" s="128">
        <f t="shared" si="34"/>
        <v>31024.273000000001</v>
      </c>
      <c r="I383" s="122">
        <f t="shared" si="35"/>
        <v>0.5895043772140095</v>
      </c>
      <c r="J383" s="128">
        <f t="shared" si="36"/>
        <v>118.98964749032699</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2.4899280575539563E-2</v>
      </c>
      <c r="F384" s="128">
        <f t="shared" si="32"/>
        <v>3.4609999999999994</v>
      </c>
      <c r="G384" s="122">
        <f t="shared" si="33"/>
        <v>3.6556412222164138E-2</v>
      </c>
      <c r="H384" s="128">
        <f t="shared" si="34"/>
        <v>12588.492999999999</v>
      </c>
      <c r="I384" s="122">
        <f t="shared" si="35"/>
        <v>-0.47348247251857961</v>
      </c>
      <c r="J384" s="128">
        <f t="shared" si="36"/>
        <v>68.111937309983432</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0.27422302158273382</v>
      </c>
      <c r="F385" s="128">
        <f t="shared" si="32"/>
        <v>38.116999999999997</v>
      </c>
      <c r="G385" s="122">
        <f t="shared" si="33"/>
        <v>0.24841512611874852</v>
      </c>
      <c r="H385" s="128">
        <f t="shared" si="34"/>
        <v>85543.736000000004</v>
      </c>
      <c r="I385" s="122">
        <f t="shared" si="35"/>
        <v>0.29998641284260974</v>
      </c>
      <c r="J385" s="128">
        <f t="shared" si="36"/>
        <v>110.38901932712764</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0.68407194244604319</v>
      </c>
      <c r="F386" s="128">
        <f t="shared" si="32"/>
        <v>95.085999999999999</v>
      </c>
      <c r="G386" s="122">
        <f t="shared" si="33"/>
        <v>0.70343399601577417</v>
      </c>
      <c r="H386" s="128">
        <f t="shared" si="34"/>
        <v>242233.12399999995</v>
      </c>
      <c r="I386" s="122">
        <f t="shared" si="35"/>
        <v>-0.2008721160828216</v>
      </c>
      <c r="J386" s="128">
        <f t="shared" si="36"/>
        <v>97.247495332981202</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0.49294244604316539</v>
      </c>
      <c r="F387" s="128">
        <f t="shared" si="32"/>
        <v>68.518999999999991</v>
      </c>
      <c r="G387" s="122">
        <f t="shared" si="33"/>
        <v>0.41035322832633475</v>
      </c>
      <c r="H387" s="128">
        <f t="shared" si="34"/>
        <v>141308.41699999999</v>
      </c>
      <c r="I387" s="122">
        <f t="shared" si="35"/>
        <v>0.53176191309237653</v>
      </c>
      <c r="J387" s="128">
        <f t="shared" si="36"/>
        <v>120.12637211450212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2.4100719424460433E-3</v>
      </c>
      <c r="F388" s="128">
        <f t="shared" si="32"/>
        <v>0.33500000000000002</v>
      </c>
      <c r="G388" s="122">
        <f t="shared" si="33"/>
        <v>2.4702489850678654E-3</v>
      </c>
      <c r="H388" s="128">
        <f t="shared" si="34"/>
        <v>850.65</v>
      </c>
      <c r="I388" s="122">
        <f t="shared" si="35"/>
        <v>9.4431532376959143E-2</v>
      </c>
      <c r="J388" s="128">
        <f t="shared" si="36"/>
        <v>97.563928049942348</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1.8669064748201437E-2</v>
      </c>
      <c r="F389" s="128">
        <f t="shared" si="32"/>
        <v>2.5949999999999998</v>
      </c>
      <c r="G389" s="122">
        <f t="shared" si="33"/>
        <v>1.5963044273691912E-2</v>
      </c>
      <c r="H389" s="128">
        <f t="shared" si="34"/>
        <v>5497.0019999999995</v>
      </c>
      <c r="I389" s="122">
        <f t="shared" si="35"/>
        <v>0.57038575107608902</v>
      </c>
      <c r="J389" s="128">
        <f t="shared" si="36"/>
        <v>116.95178205431162</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2.0719424460431657E-3</v>
      </c>
      <c r="F390" s="128">
        <f t="shared" si="32"/>
        <v>0.28800000000000003</v>
      </c>
      <c r="G390" s="122">
        <f t="shared" si="33"/>
        <v>1.8761434321258692E-3</v>
      </c>
      <c r="H390" s="128">
        <f t="shared" si="34"/>
        <v>646.06500000000005</v>
      </c>
      <c r="I390" s="122">
        <f t="shared" si="35"/>
        <v>-3.6270964492245643E-2</v>
      </c>
      <c r="J390" s="128">
        <f t="shared" si="36"/>
        <v>110.43624973253966</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2.3971223021582735E-2</v>
      </c>
      <c r="F391" s="128">
        <f t="shared" si="32"/>
        <v>3.3320000000000003</v>
      </c>
      <c r="G391" s="122">
        <f t="shared" si="33"/>
        <v>1.8039572189407539E-2</v>
      </c>
      <c r="H391" s="128">
        <f t="shared" si="34"/>
        <v>6212.0710000000008</v>
      </c>
      <c r="I391" s="122">
        <f t="shared" si="35"/>
        <v>0.67435886541889856</v>
      </c>
      <c r="J391" s="128">
        <f t="shared" si="36"/>
        <v>132.88132761628427</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2.3741007194244605E-4</v>
      </c>
      <c r="F392" s="128">
        <f t="shared" si="32"/>
        <v>3.3000000000000002E-2</v>
      </c>
      <c r="G392" s="122">
        <f t="shared" si="33"/>
        <v>2.4162935084998753E-4</v>
      </c>
      <c r="H392" s="128">
        <f t="shared" si="34"/>
        <v>83.207000000000008</v>
      </c>
      <c r="I392" s="122">
        <f t="shared" si="35"/>
        <v>4.7092795124996555E-2</v>
      </c>
      <c r="J392" s="128">
        <f t="shared" si="36"/>
        <v>98.253821858685967</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5.4388489208633106E-3</v>
      </c>
      <c r="F393" s="128">
        <f t="shared" ref="F393:F456" si="38">SUMPRODUCT($K$2:$AI$2,$K393:$AI393)</f>
        <v>0.75600000000000012</v>
      </c>
      <c r="G393" s="122">
        <f t="shared" ref="G393:G456" si="39">SUMPRODUCT($K$3:$AI$3,$K393:$AI393)/$J$3</f>
        <v>4.5444972964182612E-3</v>
      </c>
      <c r="H393" s="128">
        <f t="shared" ref="H393:H456" si="40">SUMPRODUCT($K$3:$AI$3,$K393:$AI393)</f>
        <v>1564.9339999999997</v>
      </c>
      <c r="I393" s="122">
        <f t="shared" ref="I393:I456" si="41">CORREL($K$4:$AI$4,$K393:$AI393)</f>
        <v>0.36310972492121318</v>
      </c>
      <c r="J393" s="128">
        <f t="shared" si="36"/>
        <v>119.67988021799312</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3.3021582733812949E-3</v>
      </c>
      <c r="F394" s="128">
        <f t="shared" si="38"/>
        <v>0.45900000000000002</v>
      </c>
      <c r="G394" s="122">
        <f t="shared" si="39"/>
        <v>2.4377101737145645E-3</v>
      </c>
      <c r="H394" s="128">
        <f t="shared" si="40"/>
        <v>839.44500000000005</v>
      </c>
      <c r="I394" s="122">
        <f t="shared" si="41"/>
        <v>0.49391882695716777</v>
      </c>
      <c r="J394" s="128">
        <f t="shared" ref="J394:J457" si="42">$E394/$G394*100</f>
        <v>135.46147975210238</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1.2949640287769783E-4</v>
      </c>
      <c r="F395" s="128">
        <f t="shared" si="38"/>
        <v>1.7999999999999999E-2</v>
      </c>
      <c r="G395" s="122">
        <f t="shared" si="39"/>
        <v>1.9086241643870625E-4</v>
      </c>
      <c r="H395" s="128">
        <f t="shared" si="40"/>
        <v>65.725000000000009</v>
      </c>
      <c r="I395" s="122">
        <f t="shared" si="41"/>
        <v>1.471475677604327E-2</v>
      </c>
      <c r="J395" s="128">
        <f t="shared" si="42"/>
        <v>67.848036975516564</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1.8417266187050361E-3</v>
      </c>
      <c r="F396" s="128">
        <f t="shared" si="38"/>
        <v>0.25600000000000001</v>
      </c>
      <c r="G396" s="122">
        <f t="shared" si="39"/>
        <v>1.4002085039406665E-3</v>
      </c>
      <c r="H396" s="128">
        <f t="shared" si="40"/>
        <v>482.17300000000006</v>
      </c>
      <c r="I396" s="122">
        <f t="shared" si="41"/>
        <v>0.39891730186856827</v>
      </c>
      <c r="J396" s="128">
        <f t="shared" si="42"/>
        <v>131.53231204651209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1.335251798561151E-2</v>
      </c>
      <c r="F397" s="128">
        <f t="shared" si="38"/>
        <v>1.8559999999999999</v>
      </c>
      <c r="G397" s="122">
        <f t="shared" si="39"/>
        <v>1.0700968178465437E-2</v>
      </c>
      <c r="H397" s="128">
        <f t="shared" si="40"/>
        <v>3684.9640000000009</v>
      </c>
      <c r="I397" s="122">
        <f t="shared" si="41"/>
        <v>0.54576603159526094</v>
      </c>
      <c r="J397" s="128">
        <f t="shared" si="42"/>
        <v>124.77859725330309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2.0618705035971227E-2</v>
      </c>
      <c r="F398" s="128">
        <f t="shared" si="38"/>
        <v>2.8660000000000005</v>
      </c>
      <c r="G398" s="122">
        <f t="shared" si="39"/>
        <v>1.4666248497203493E-2</v>
      </c>
      <c r="H398" s="128">
        <f t="shared" si="40"/>
        <v>5050.4400000000005</v>
      </c>
      <c r="I398" s="122">
        <f t="shared" si="41"/>
        <v>0.49877275794066955</v>
      </c>
      <c r="J398" s="128">
        <f t="shared" si="42"/>
        <v>140.58608811859915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1.027338129496403E-2</v>
      </c>
      <c r="F400" s="128">
        <f t="shared" si="38"/>
        <v>1.4280000000000002</v>
      </c>
      <c r="G400" s="122">
        <f t="shared" si="39"/>
        <v>7.5407453870681091E-3</v>
      </c>
      <c r="H400" s="128">
        <f t="shared" si="40"/>
        <v>2596.7159999999999</v>
      </c>
      <c r="I400" s="122">
        <f t="shared" si="41"/>
        <v>0.41277185020532697</v>
      </c>
      <c r="J400" s="128">
        <f t="shared" si="42"/>
        <v>136.23827311000599</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9.4244604316546762E-4</v>
      </c>
      <c r="F401" s="128">
        <f t="shared" si="38"/>
        <v>0.13100000000000001</v>
      </c>
      <c r="G401" s="122">
        <f t="shared" si="39"/>
        <v>7.7262325835322548E-4</v>
      </c>
      <c r="H401" s="128">
        <f t="shared" si="40"/>
        <v>266.05900000000003</v>
      </c>
      <c r="I401" s="122">
        <f t="shared" si="41"/>
        <v>0.16908356611684114</v>
      </c>
      <c r="J401" s="128">
        <f t="shared" si="42"/>
        <v>121.98002493145283</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1.0152302158273381</v>
      </c>
      <c r="F402" s="128">
        <f t="shared" si="38"/>
        <v>141.11699999999999</v>
      </c>
      <c r="G402" s="122">
        <f t="shared" si="39"/>
        <v>0.83973842919287489</v>
      </c>
      <c r="H402" s="128">
        <f t="shared" si="40"/>
        <v>289170.64600000001</v>
      </c>
      <c r="I402" s="122">
        <f t="shared" si="41"/>
        <v>0.57791808241018061</v>
      </c>
      <c r="J402" s="128">
        <f t="shared" si="42"/>
        <v>120.89838698976052</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0.1740863309352518</v>
      </c>
      <c r="F403" s="128">
        <f t="shared" si="38"/>
        <v>24.198</v>
      </c>
      <c r="G403" s="122">
        <f t="shared" si="39"/>
        <v>0.16838110048263727</v>
      </c>
      <c r="H403" s="128">
        <f t="shared" si="40"/>
        <v>57983.379000000001</v>
      </c>
      <c r="I403" s="122">
        <f t="shared" si="41"/>
        <v>0.25180637126683353</v>
      </c>
      <c r="J403" s="128">
        <f t="shared" si="42"/>
        <v>103.38828433610507</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0.95608633093525186</v>
      </c>
      <c r="F404" s="128">
        <f t="shared" si="38"/>
        <v>132.89600000000002</v>
      </c>
      <c r="G404" s="122">
        <f t="shared" si="39"/>
        <v>0.78907572932819892</v>
      </c>
      <c r="H404" s="128">
        <f t="shared" si="40"/>
        <v>271724.53999999992</v>
      </c>
      <c r="I404" s="122">
        <f t="shared" si="41"/>
        <v>0.56901887212258906</v>
      </c>
      <c r="J404" s="128">
        <f t="shared" si="42"/>
        <v>121.16534514998224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9.4489208633093527E-2</v>
      </c>
      <c r="F405" s="128">
        <f t="shared" si="38"/>
        <v>13.134</v>
      </c>
      <c r="G405" s="122">
        <f t="shared" si="39"/>
        <v>7.9692732563204582E-2</v>
      </c>
      <c r="H405" s="128">
        <f t="shared" si="40"/>
        <v>27442.83</v>
      </c>
      <c r="I405" s="122">
        <f t="shared" si="41"/>
        <v>3.0921185233559231E-2</v>
      </c>
      <c r="J405" s="128">
        <f t="shared" si="42"/>
        <v>118.56690766395018</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0.5555971223021583</v>
      </c>
      <c r="F406" s="128">
        <f t="shared" si="38"/>
        <v>77.228000000000009</v>
      </c>
      <c r="G406" s="122">
        <f t="shared" si="39"/>
        <v>0.48322752484333165</v>
      </c>
      <c r="H406" s="128">
        <f t="shared" si="40"/>
        <v>166403.264</v>
      </c>
      <c r="I406" s="122">
        <f t="shared" si="41"/>
        <v>0.32314116015321898</v>
      </c>
      <c r="J406" s="128">
        <f t="shared" si="42"/>
        <v>114.97629868710185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0.52438129496402885</v>
      </c>
      <c r="F407" s="128">
        <f t="shared" si="38"/>
        <v>72.88900000000001</v>
      </c>
      <c r="G407" s="122">
        <f t="shared" si="39"/>
        <v>0.44883736983023481</v>
      </c>
      <c r="H407" s="128">
        <f t="shared" si="40"/>
        <v>154560.739</v>
      </c>
      <c r="I407" s="122">
        <f t="shared" si="41"/>
        <v>0.44638405422803146</v>
      </c>
      <c r="J407" s="128">
        <f t="shared" si="42"/>
        <v>116.83102393242505</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0.23318705035971227</v>
      </c>
      <c r="F408" s="128">
        <f t="shared" si="38"/>
        <v>32.413000000000004</v>
      </c>
      <c r="G408" s="122">
        <f t="shared" si="39"/>
        <v>0.19316017632812363</v>
      </c>
      <c r="H408" s="128">
        <f t="shared" si="40"/>
        <v>66516.251999999993</v>
      </c>
      <c r="I408" s="122">
        <f t="shared" si="41"/>
        <v>0.34645933366187098</v>
      </c>
      <c r="J408" s="128">
        <f t="shared" si="42"/>
        <v>120.72211508214534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0.9264028776978418</v>
      </c>
      <c r="F409" s="128">
        <f t="shared" si="38"/>
        <v>128.77000000000001</v>
      </c>
      <c r="G409" s="122">
        <f t="shared" si="39"/>
        <v>0.90266720389826871</v>
      </c>
      <c r="H409" s="128">
        <f t="shared" si="40"/>
        <v>310840.67300000001</v>
      </c>
      <c r="I409" s="122">
        <f t="shared" si="41"/>
        <v>0.28836142884522981</v>
      </c>
      <c r="J409" s="128">
        <f t="shared" si="42"/>
        <v>102.62950439509355</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6.226618705035971E-2</v>
      </c>
      <c r="F410" s="128">
        <f t="shared" si="38"/>
        <v>8.6549999999999994</v>
      </c>
      <c r="G410" s="122">
        <f t="shared" si="39"/>
        <v>8.3697785444217951E-2</v>
      </c>
      <c r="H410" s="128">
        <f t="shared" si="40"/>
        <v>28822.002000000004</v>
      </c>
      <c r="I410" s="122">
        <f t="shared" si="41"/>
        <v>-0.2923201809835434</v>
      </c>
      <c r="J410" s="128">
        <f t="shared" si="42"/>
        <v>74.394067560913228</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2.379136690647482E-2</v>
      </c>
      <c r="F411" s="128">
        <f t="shared" si="38"/>
        <v>3.3069999999999999</v>
      </c>
      <c r="G411" s="122">
        <f t="shared" si="39"/>
        <v>2.3674614790421596E-2</v>
      </c>
      <c r="H411" s="128">
        <f t="shared" si="40"/>
        <v>8152.5429999999997</v>
      </c>
      <c r="I411" s="122">
        <f t="shared" si="41"/>
        <v>6.8743899249650381E-2</v>
      </c>
      <c r="J411" s="128">
        <f t="shared" si="42"/>
        <v>100.49315318152698</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0.41317985611510799</v>
      </c>
      <c r="F412" s="128">
        <f t="shared" si="38"/>
        <v>57.432000000000009</v>
      </c>
      <c r="G412" s="122">
        <f t="shared" si="39"/>
        <v>0.42025650340633869</v>
      </c>
      <c r="H412" s="128">
        <f t="shared" si="40"/>
        <v>144718.68899999998</v>
      </c>
      <c r="I412" s="122">
        <f t="shared" si="41"/>
        <v>-6.6327544331031038E-2</v>
      </c>
      <c r="J412" s="128">
        <f t="shared" si="42"/>
        <v>98.316112366168809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0.48943165467625915</v>
      </c>
      <c r="F413" s="128">
        <f t="shared" si="38"/>
        <v>68.03100000000002</v>
      </c>
      <c r="G413" s="122">
        <f t="shared" si="39"/>
        <v>0.45870280638173072</v>
      </c>
      <c r="H413" s="128">
        <f t="shared" si="40"/>
        <v>157957.98100000003</v>
      </c>
      <c r="I413" s="122">
        <f t="shared" si="41"/>
        <v>0.22455728734755223</v>
      </c>
      <c r="J413" s="128">
        <f t="shared" si="42"/>
        <v>106.69907571242456</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8.2151079136690647E-2</v>
      </c>
      <c r="F414" s="128">
        <f t="shared" si="38"/>
        <v>11.419</v>
      </c>
      <c r="G414" s="122">
        <f t="shared" si="39"/>
        <v>0.10781694341354058</v>
      </c>
      <c r="H414" s="128">
        <f t="shared" si="40"/>
        <v>37127.627000000008</v>
      </c>
      <c r="I414" s="122">
        <f t="shared" si="41"/>
        <v>-0.29099001820132236</v>
      </c>
      <c r="J414" s="128">
        <f t="shared" si="42"/>
        <v>76.194962067876077</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9.4302158273381287E-2</v>
      </c>
      <c r="F415" s="128">
        <f t="shared" si="38"/>
        <v>13.107999999999999</v>
      </c>
      <c r="G415" s="122">
        <f t="shared" si="39"/>
        <v>9.1061058549532767E-2</v>
      </c>
      <c r="H415" s="128">
        <f t="shared" si="40"/>
        <v>31357.604000000003</v>
      </c>
      <c r="I415" s="122">
        <f t="shared" si="41"/>
        <v>0.19053308785574358</v>
      </c>
      <c r="J415" s="128">
        <f t="shared" si="42"/>
        <v>103.55925988064978</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0.23765467625899284</v>
      </c>
      <c r="F416" s="128">
        <f t="shared" si="38"/>
        <v>33.034000000000006</v>
      </c>
      <c r="G416" s="122">
        <f t="shared" si="39"/>
        <v>0.2462969264544457</v>
      </c>
      <c r="H416" s="128">
        <f t="shared" si="40"/>
        <v>84814.31700000001</v>
      </c>
      <c r="I416" s="122">
        <f t="shared" si="41"/>
        <v>-0.17477700926107928</v>
      </c>
      <c r="J416" s="128">
        <f t="shared" si="42"/>
        <v>96.491125439581438</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0.27517985611510792</v>
      </c>
      <c r="F417" s="128">
        <f t="shared" si="38"/>
        <v>38.25</v>
      </c>
      <c r="G417" s="122">
        <f t="shared" si="39"/>
        <v>0.26292756375632337</v>
      </c>
      <c r="H417" s="128">
        <f t="shared" si="40"/>
        <v>90541.21</v>
      </c>
      <c r="I417" s="122">
        <f t="shared" si="41"/>
        <v>0.27217555885807909</v>
      </c>
      <c r="J417" s="128">
        <f t="shared" si="42"/>
        <v>104.6599497533624</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0.3099712230215827</v>
      </c>
      <c r="F418" s="128">
        <f t="shared" si="38"/>
        <v>43.085999999999999</v>
      </c>
      <c r="G418" s="122">
        <f t="shared" si="39"/>
        <v>0.29149968056499342</v>
      </c>
      <c r="H418" s="128">
        <f t="shared" si="40"/>
        <v>100380.247</v>
      </c>
      <c r="I418" s="122">
        <f t="shared" si="41"/>
        <v>0.1750582341174742</v>
      </c>
      <c r="J418" s="128">
        <f t="shared" si="42"/>
        <v>106.33672819839362</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8.5604316546762593E-2</v>
      </c>
      <c r="F419" s="128">
        <f t="shared" si="38"/>
        <v>11.899000000000001</v>
      </c>
      <c r="G419" s="122">
        <f t="shared" si="39"/>
        <v>7.9214608053246913E-2</v>
      </c>
      <c r="H419" s="128">
        <f t="shared" si="40"/>
        <v>27278.184000000001</v>
      </c>
      <c r="I419" s="122">
        <f t="shared" si="41"/>
        <v>0.4098875374700337</v>
      </c>
      <c r="J419" s="128">
        <f t="shared" si="42"/>
        <v>108.06632596000551</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0.22087769784172664</v>
      </c>
      <c r="F420" s="128">
        <f t="shared" si="38"/>
        <v>30.702000000000002</v>
      </c>
      <c r="G420" s="122">
        <f t="shared" si="39"/>
        <v>0.22905700462890363</v>
      </c>
      <c r="H420" s="128">
        <f t="shared" si="40"/>
        <v>78877.611999999994</v>
      </c>
      <c r="I420" s="122">
        <f t="shared" si="41"/>
        <v>-5.4764640688756416E-2</v>
      </c>
      <c r="J420" s="128">
        <f t="shared" si="42"/>
        <v>96.429139200336479</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0.89900719424460429</v>
      </c>
      <c r="F421" s="128">
        <f t="shared" si="38"/>
        <v>124.962</v>
      </c>
      <c r="G421" s="122">
        <f t="shared" si="39"/>
        <v>0.8908630117494003</v>
      </c>
      <c r="H421" s="128">
        <f t="shared" si="40"/>
        <v>306775.80499999999</v>
      </c>
      <c r="I421" s="122">
        <f t="shared" si="41"/>
        <v>0.30914446299882531</v>
      </c>
      <c r="J421" s="128">
        <f t="shared" si="42"/>
        <v>100.91419021642972</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0.75534532374100716</v>
      </c>
      <c r="F422" s="128">
        <f t="shared" si="38"/>
        <v>104.99299999999999</v>
      </c>
      <c r="G422" s="122">
        <f t="shared" si="39"/>
        <v>0.74547488660057259</v>
      </c>
      <c r="H422" s="128">
        <f t="shared" si="40"/>
        <v>256710.24099999998</v>
      </c>
      <c r="I422" s="122">
        <f t="shared" si="41"/>
        <v>0.11557196322292727</v>
      </c>
      <c r="J422" s="128">
        <f t="shared" si="42"/>
        <v>101.32404690189425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0.3393237410071942</v>
      </c>
      <c r="F423" s="128">
        <f t="shared" si="38"/>
        <v>47.165999999999997</v>
      </c>
      <c r="G423" s="122">
        <f t="shared" si="39"/>
        <v>0.31970545478833079</v>
      </c>
      <c r="H423" s="128">
        <f t="shared" si="40"/>
        <v>110093.13100000001</v>
      </c>
      <c r="I423" s="122">
        <f t="shared" si="41"/>
        <v>0.19381150351074172</v>
      </c>
      <c r="J423" s="128">
        <f t="shared" si="42"/>
        <v>106.13636268166029</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0.51412230215827326</v>
      </c>
      <c r="F424" s="128">
        <f t="shared" si="38"/>
        <v>71.46299999999998</v>
      </c>
      <c r="G424" s="122">
        <f t="shared" si="39"/>
        <v>0.47833836588666451</v>
      </c>
      <c r="H424" s="128">
        <f t="shared" si="40"/>
        <v>164719.64300000001</v>
      </c>
      <c r="I424" s="122">
        <f t="shared" si="41"/>
        <v>0.51840194141548923</v>
      </c>
      <c r="J424" s="128">
        <f t="shared" si="42"/>
        <v>107.48088358024104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3.7035971223021588E-2</v>
      </c>
      <c r="F425" s="128">
        <f t="shared" si="38"/>
        <v>5.1480000000000006</v>
      </c>
      <c r="G425" s="122">
        <f t="shared" si="39"/>
        <v>3.6444310862532595E-2</v>
      </c>
      <c r="H425" s="128">
        <f t="shared" si="40"/>
        <v>12549.89</v>
      </c>
      <c r="I425" s="122">
        <f t="shared" si="41"/>
        <v>0.20458580136587956</v>
      </c>
      <c r="J425" s="128">
        <f t="shared" si="42"/>
        <v>101.62346425679642</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5.2949640287769786E-2</v>
      </c>
      <c r="F426" s="128">
        <f t="shared" si="38"/>
        <v>7.36</v>
      </c>
      <c r="G426" s="122">
        <f t="shared" si="39"/>
        <v>5.1186570371531952E-2</v>
      </c>
      <c r="H426" s="128">
        <f t="shared" si="40"/>
        <v>17626.505000000001</v>
      </c>
      <c r="I426" s="122">
        <f t="shared" si="41"/>
        <v>0.13055283391963537</v>
      </c>
      <c r="J426" s="128">
        <f t="shared" si="42"/>
        <v>103.44439938726269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0.16577697841726619</v>
      </c>
      <c r="F427" s="128">
        <f t="shared" si="38"/>
        <v>23.042999999999999</v>
      </c>
      <c r="G427" s="122">
        <f t="shared" si="39"/>
        <v>0.15659387323657359</v>
      </c>
      <c r="H427" s="128">
        <f t="shared" si="40"/>
        <v>53924.35300000001</v>
      </c>
      <c r="I427" s="122">
        <f t="shared" si="41"/>
        <v>0.18309287208654226</v>
      </c>
      <c r="J427" s="128">
        <f t="shared" si="42"/>
        <v>105.86428127160458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0.49915107913669066</v>
      </c>
      <c r="F428" s="128">
        <f t="shared" si="38"/>
        <v>69.382000000000005</v>
      </c>
      <c r="G428" s="122">
        <f t="shared" si="39"/>
        <v>0.50313625935799378</v>
      </c>
      <c r="H428" s="128">
        <f t="shared" si="40"/>
        <v>173258.99600000001</v>
      </c>
      <c r="I428" s="122">
        <f t="shared" si="41"/>
        <v>-4.4062721459483145E-2</v>
      </c>
      <c r="J428" s="128">
        <f t="shared" si="42"/>
        <v>99.207932215740485</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0.22877697841726621</v>
      </c>
      <c r="F429" s="128">
        <f t="shared" si="38"/>
        <v>31.800000000000004</v>
      </c>
      <c r="G429" s="122">
        <f t="shared" si="39"/>
        <v>0.23801458656398283</v>
      </c>
      <c r="H429" s="128">
        <f t="shared" si="40"/>
        <v>81962.226999999999</v>
      </c>
      <c r="I429" s="122">
        <f t="shared" si="41"/>
        <v>-0.25195410485476954</v>
      </c>
      <c r="J429" s="128">
        <f t="shared" si="42"/>
        <v>96.118889904996067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0.1120431654676259</v>
      </c>
      <c r="F430" s="128">
        <f t="shared" si="38"/>
        <v>15.574</v>
      </c>
      <c r="G430" s="122">
        <f t="shared" si="39"/>
        <v>0.12384198711805738</v>
      </c>
      <c r="H430" s="128">
        <f t="shared" si="40"/>
        <v>42645.979000000007</v>
      </c>
      <c r="I430" s="122">
        <f t="shared" si="41"/>
        <v>-0.30719841905105083</v>
      </c>
      <c r="J430" s="128">
        <f t="shared" si="42"/>
        <v>90.472680610991986</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0.27149640287769788</v>
      </c>
      <c r="F431" s="128">
        <f t="shared" si="38"/>
        <v>37.738000000000007</v>
      </c>
      <c r="G431" s="122">
        <f t="shared" si="39"/>
        <v>0.27017154531040372</v>
      </c>
      <c r="H431" s="128">
        <f t="shared" si="40"/>
        <v>93035.733000000007</v>
      </c>
      <c r="I431" s="122">
        <f t="shared" si="41"/>
        <v>-0.10694775450223533</v>
      </c>
      <c r="J431" s="128">
        <f t="shared" si="42"/>
        <v>100.49037642575276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0.12544604316546762</v>
      </c>
      <c r="F432" s="128">
        <f t="shared" si="38"/>
        <v>17.436999999999998</v>
      </c>
      <c r="G432" s="122">
        <f t="shared" si="39"/>
        <v>0.13325262372298599</v>
      </c>
      <c r="H432" s="128">
        <f t="shared" si="40"/>
        <v>45886.607000000011</v>
      </c>
      <c r="I432" s="122">
        <f t="shared" si="41"/>
        <v>-0.24994952927006553</v>
      </c>
      <c r="J432" s="128">
        <f t="shared" si="42"/>
        <v>94.141518313555167</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0.17111510791366907</v>
      </c>
      <c r="F433" s="128">
        <f t="shared" si="38"/>
        <v>23.785</v>
      </c>
      <c r="G433" s="122">
        <f t="shared" si="39"/>
        <v>0.17208546338403638</v>
      </c>
      <c r="H433" s="128">
        <f t="shared" si="40"/>
        <v>59259.006000000001</v>
      </c>
      <c r="I433" s="122">
        <f t="shared" si="41"/>
        <v>-0.15688514086568608</v>
      </c>
      <c r="J433" s="128">
        <f t="shared" si="42"/>
        <v>99.436120023571192</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0.18789928057553962</v>
      </c>
      <c r="F434" s="128">
        <f t="shared" si="38"/>
        <v>26.118000000000006</v>
      </c>
      <c r="G434" s="122">
        <f t="shared" si="39"/>
        <v>0.19332662519819493</v>
      </c>
      <c r="H434" s="128">
        <f t="shared" si="40"/>
        <v>66573.570000000007</v>
      </c>
      <c r="I434" s="122">
        <f t="shared" si="41"/>
        <v>-0.21034308983581854</v>
      </c>
      <c r="J434" s="128">
        <f t="shared" si="42"/>
        <v>97.19265537424485</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0.46142446043165464</v>
      </c>
      <c r="F435" s="128">
        <f t="shared" si="38"/>
        <v>64.137999999999991</v>
      </c>
      <c r="G435" s="122">
        <f t="shared" si="39"/>
        <v>0.46452148055221598</v>
      </c>
      <c r="H435" s="128">
        <f t="shared" si="40"/>
        <v>159961.68799999999</v>
      </c>
      <c r="I435" s="122">
        <f t="shared" si="41"/>
        <v>-0.16097942023998901</v>
      </c>
      <c r="J435" s="128">
        <f t="shared" si="42"/>
        <v>99.333288071656085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0.2310575539568345</v>
      </c>
      <c r="F436" s="128">
        <f t="shared" si="38"/>
        <v>32.116999999999997</v>
      </c>
      <c r="G436" s="122">
        <f t="shared" si="39"/>
        <v>0.23235926274400481</v>
      </c>
      <c r="H436" s="128">
        <f t="shared" si="40"/>
        <v>80014.771000000008</v>
      </c>
      <c r="I436" s="122">
        <f t="shared" si="41"/>
        <v>-0.16120784171723557</v>
      </c>
      <c r="J436" s="128">
        <f t="shared" si="42"/>
        <v>99.439786143320475</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0.21865467625899279</v>
      </c>
      <c r="F437" s="128">
        <f t="shared" si="38"/>
        <v>30.392999999999997</v>
      </c>
      <c r="G437" s="122">
        <f t="shared" si="39"/>
        <v>0.22004102997461947</v>
      </c>
      <c r="H437" s="128">
        <f t="shared" si="40"/>
        <v>75772.88900000001</v>
      </c>
      <c r="I437" s="122">
        <f t="shared" si="41"/>
        <v>-0.15051134839618935</v>
      </c>
      <c r="J437" s="128">
        <f t="shared" si="42"/>
        <v>99.369956723168144</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0.70403597122302175</v>
      </c>
      <c r="F438" s="128">
        <f t="shared" si="38"/>
        <v>97.861000000000018</v>
      </c>
      <c r="G438" s="122">
        <f t="shared" si="39"/>
        <v>0.69329815482724377</v>
      </c>
      <c r="H438" s="128">
        <f t="shared" si="40"/>
        <v>238742.766</v>
      </c>
      <c r="I438" s="122">
        <f t="shared" si="41"/>
        <v>7.8161380306318945E-2</v>
      </c>
      <c r="J438" s="128">
        <f t="shared" si="42"/>
        <v>101.548802102099</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0.31806474820143882</v>
      </c>
      <c r="F439" s="128">
        <f t="shared" si="38"/>
        <v>44.210999999999999</v>
      </c>
      <c r="G439" s="122">
        <f t="shared" si="39"/>
        <v>0.32257697802867946</v>
      </c>
      <c r="H439" s="128">
        <f t="shared" si="40"/>
        <v>111081.963</v>
      </c>
      <c r="I439" s="122">
        <f t="shared" si="41"/>
        <v>-0.13791738313888455</v>
      </c>
      <c r="J439" s="128">
        <f t="shared" si="42"/>
        <v>98.601192851760345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0.22605755395683455</v>
      </c>
      <c r="F440" s="128">
        <f t="shared" si="38"/>
        <v>31.422000000000004</v>
      </c>
      <c r="G440" s="122">
        <f t="shared" si="39"/>
        <v>0.2230050790166048</v>
      </c>
      <c r="H440" s="128">
        <f t="shared" si="40"/>
        <v>76793.582999999999</v>
      </c>
      <c r="I440" s="122">
        <f t="shared" si="41"/>
        <v>-0.11529735717323726</v>
      </c>
      <c r="J440" s="128">
        <f t="shared" si="42"/>
        <v>101.36879166774604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5.1697841726618704E-2</v>
      </c>
      <c r="F441" s="128">
        <f t="shared" si="38"/>
        <v>7.1859999999999999</v>
      </c>
      <c r="G441" s="122">
        <f t="shared" si="39"/>
        <v>5.8141628770059066E-2</v>
      </c>
      <c r="H441" s="128">
        <f t="shared" si="40"/>
        <v>20021.535</v>
      </c>
      <c r="I441" s="122">
        <f t="shared" si="41"/>
        <v>-0.21010861278008519</v>
      </c>
      <c r="J441" s="128">
        <f t="shared" si="42"/>
        <v>88.917085434732968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5.1669064748201446E-2</v>
      </c>
      <c r="F442" s="128">
        <f t="shared" si="38"/>
        <v>7.1820000000000013</v>
      </c>
      <c r="G442" s="122">
        <f t="shared" si="39"/>
        <v>5.5400388549126205E-2</v>
      </c>
      <c r="H442" s="128">
        <f t="shared" si="40"/>
        <v>19077.567000000003</v>
      </c>
      <c r="I442" s="122">
        <f t="shared" si="41"/>
        <v>-0.18993641521572233</v>
      </c>
      <c r="J442" s="128">
        <f t="shared" si="42"/>
        <v>93.264805719519444</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0.83133812949640284</v>
      </c>
      <c r="F443" s="128">
        <f t="shared" si="38"/>
        <v>115.556</v>
      </c>
      <c r="G443" s="122">
        <f t="shared" si="39"/>
        <v>0.79969338885694541</v>
      </c>
      <c r="H443" s="128">
        <f t="shared" si="40"/>
        <v>275380.81599999999</v>
      </c>
      <c r="I443" s="122">
        <f t="shared" si="41"/>
        <v>0.33138629910963102</v>
      </c>
      <c r="J443" s="128">
        <f t="shared" si="42"/>
        <v>103.95710919714985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0.62246043165467635</v>
      </c>
      <c r="F444" s="128">
        <f t="shared" si="38"/>
        <v>86.522000000000006</v>
      </c>
      <c r="G444" s="122">
        <f t="shared" si="39"/>
        <v>0.6228359933557519</v>
      </c>
      <c r="H444" s="128">
        <f t="shared" si="40"/>
        <v>214478.557</v>
      </c>
      <c r="I444" s="122">
        <f t="shared" si="41"/>
        <v>3.5660102795991418E-2</v>
      </c>
      <c r="J444" s="128">
        <f t="shared" si="42"/>
        <v>99.939701349138147</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0.43924460431654683</v>
      </c>
      <c r="F445" s="128">
        <f t="shared" si="38"/>
        <v>61.055000000000007</v>
      </c>
      <c r="G445" s="122">
        <f t="shared" si="39"/>
        <v>0.45385110263156364</v>
      </c>
      <c r="H445" s="128">
        <f t="shared" si="40"/>
        <v>156287.258</v>
      </c>
      <c r="I445" s="122">
        <f t="shared" si="41"/>
        <v>-0.28848971872704654</v>
      </c>
      <c r="J445" s="128">
        <f t="shared" si="42"/>
        <v>96.781654108511802</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5.0223021582733805E-2</v>
      </c>
      <c r="F446" s="128">
        <f t="shared" si="38"/>
        <v>6.980999999999999</v>
      </c>
      <c r="G446" s="122">
        <f t="shared" si="39"/>
        <v>5.3759218603894779E-2</v>
      </c>
      <c r="H446" s="128">
        <f t="shared" si="40"/>
        <v>18512.416999999998</v>
      </c>
      <c r="I446" s="122">
        <f t="shared" si="41"/>
        <v>-0.19138872916147401</v>
      </c>
      <c r="J446" s="128">
        <f t="shared" si="42"/>
        <v>93.422156956528411</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0.36496402877697842</v>
      </c>
      <c r="F447" s="128">
        <f t="shared" si="38"/>
        <v>50.73</v>
      </c>
      <c r="G447" s="122">
        <f t="shared" si="39"/>
        <v>0.36903170247242689</v>
      </c>
      <c r="H447" s="128">
        <f t="shared" si="40"/>
        <v>127079.01899999999</v>
      </c>
      <c r="I447" s="122">
        <f t="shared" si="41"/>
        <v>-0.131016875890095</v>
      </c>
      <c r="J447" s="128">
        <f t="shared" si="42"/>
        <v>98.897744104857125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0.15180575539568344</v>
      </c>
      <c r="F448" s="128">
        <f t="shared" si="38"/>
        <v>21.100999999999999</v>
      </c>
      <c r="G448" s="122">
        <f t="shared" si="39"/>
        <v>0.15134248950220408</v>
      </c>
      <c r="H448" s="128">
        <f t="shared" si="40"/>
        <v>52115.996999999996</v>
      </c>
      <c r="I448" s="122">
        <f t="shared" si="41"/>
        <v>-0.1075243209405554</v>
      </c>
      <c r="J448" s="128">
        <f t="shared" si="42"/>
        <v>100.30610431677391</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0.15161870503597125</v>
      </c>
      <c r="F449" s="128">
        <f t="shared" si="38"/>
        <v>21.075000000000003</v>
      </c>
      <c r="G449" s="122">
        <f t="shared" si="39"/>
        <v>0.15580200837500507</v>
      </c>
      <c r="H449" s="128">
        <f t="shared" si="40"/>
        <v>53651.667999999998</v>
      </c>
      <c r="I449" s="122">
        <f t="shared" si="41"/>
        <v>-0.18542227160617844</v>
      </c>
      <c r="J449" s="128">
        <f t="shared" si="42"/>
        <v>97.314987539207522</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0.1009136690647482</v>
      </c>
      <c r="F450" s="128">
        <f t="shared" si="38"/>
        <v>14.027000000000001</v>
      </c>
      <c r="G450" s="122">
        <f t="shared" si="39"/>
        <v>0.10880955865697908</v>
      </c>
      <c r="H450" s="128">
        <f t="shared" si="40"/>
        <v>37469.442000000003</v>
      </c>
      <c r="I450" s="122">
        <f t="shared" si="41"/>
        <v>-0.23711632520221487</v>
      </c>
      <c r="J450" s="128">
        <f t="shared" si="42"/>
        <v>92.743386068569038</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0.10556115107913668</v>
      </c>
      <c r="F451" s="128">
        <f t="shared" si="38"/>
        <v>14.672999999999998</v>
      </c>
      <c r="G451" s="122">
        <f t="shared" si="39"/>
        <v>0.10666840613547529</v>
      </c>
      <c r="H451" s="128">
        <f t="shared" si="40"/>
        <v>36732.118999999999</v>
      </c>
      <c r="I451" s="122">
        <f t="shared" si="41"/>
        <v>-0.15703560121544843</v>
      </c>
      <c r="J451" s="128">
        <f t="shared" si="42"/>
        <v>98.961965312454055</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0.1909712230215827</v>
      </c>
      <c r="F452" s="128">
        <f t="shared" si="38"/>
        <v>26.544999999999995</v>
      </c>
      <c r="G452" s="122">
        <f t="shared" si="39"/>
        <v>0.19736794266432026</v>
      </c>
      <c r="H452" s="128">
        <f t="shared" si="40"/>
        <v>67965.23</v>
      </c>
      <c r="I452" s="122">
        <f t="shared" si="41"/>
        <v>-0.18539705788247032</v>
      </c>
      <c r="J452" s="128">
        <f t="shared" si="42"/>
        <v>96.75898752533638</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0.1427697841726619</v>
      </c>
      <c r="F453" s="128">
        <f t="shared" si="38"/>
        <v>19.845000000000002</v>
      </c>
      <c r="G453" s="122">
        <f t="shared" si="39"/>
        <v>0.14492190394879748</v>
      </c>
      <c r="H453" s="128">
        <f t="shared" si="40"/>
        <v>49905.017</v>
      </c>
      <c r="I453" s="122">
        <f t="shared" si="41"/>
        <v>-0.16668248199018182</v>
      </c>
      <c r="J453" s="128">
        <f t="shared" si="42"/>
        <v>98.514979642486651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6.5640287769784172E-2</v>
      </c>
      <c r="F454" s="128">
        <f t="shared" si="38"/>
        <v>9.1240000000000006</v>
      </c>
      <c r="G454" s="122">
        <f t="shared" si="39"/>
        <v>6.8419177135423032E-2</v>
      </c>
      <c r="H454" s="128">
        <f t="shared" si="40"/>
        <v>23560.691000000003</v>
      </c>
      <c r="I454" s="122">
        <f t="shared" si="41"/>
        <v>-0.16621171037213231</v>
      </c>
      <c r="J454" s="128">
        <f t="shared" si="42"/>
        <v>95.938434979803162</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6.0705035971223016E-2</v>
      </c>
      <c r="F455" s="128">
        <f t="shared" si="38"/>
        <v>8.4379999999999988</v>
      </c>
      <c r="G455" s="122">
        <f t="shared" si="39"/>
        <v>6.3243955418488901E-2</v>
      </c>
      <c r="H455" s="128">
        <f t="shared" si="40"/>
        <v>21778.562000000002</v>
      </c>
      <c r="I455" s="122">
        <f t="shared" si="41"/>
        <v>-0.15811356515772454</v>
      </c>
      <c r="J455" s="128">
        <f t="shared" si="42"/>
        <v>95.985514456732332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0.29843165467625904</v>
      </c>
      <c r="F456" s="128">
        <f t="shared" si="38"/>
        <v>41.482000000000006</v>
      </c>
      <c r="G456" s="122">
        <f t="shared" si="39"/>
        <v>0.29981515167354905</v>
      </c>
      <c r="H456" s="128">
        <f t="shared" si="40"/>
        <v>103243.74600000001</v>
      </c>
      <c r="I456" s="122">
        <f t="shared" si="41"/>
        <v>-9.5131576871708146E-2</v>
      </c>
      <c r="J456" s="128">
        <f t="shared" si="42"/>
        <v>99.538550006706657</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5.1179856115107919E-2</v>
      </c>
      <c r="F457" s="128">
        <f t="shared" ref="F457:F520" si="44">SUMPRODUCT($K$2:$AI$2,$K457:$AI457)</f>
        <v>7.1140000000000008</v>
      </c>
      <c r="G457" s="122">
        <f t="shared" ref="G457:G520" si="45">SUMPRODUCT($K$3:$AI$3,$K457:$AI457)/$J$3</f>
        <v>5.4315537899511546E-2</v>
      </c>
      <c r="H457" s="128">
        <f t="shared" ref="H457:H520" si="46">SUMPRODUCT($K$3:$AI$3,$K457:$AI457)</f>
        <v>18703.989999999998</v>
      </c>
      <c r="I457" s="122">
        <f t="shared" ref="I457:I520" si="47">CORREL($K$4:$AI$4,$K457:$AI457)</f>
        <v>-0.17780149884930027</v>
      </c>
      <c r="J457" s="128">
        <f t="shared" si="42"/>
        <v>94.226915712029012</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0.57094244604316546</v>
      </c>
      <c r="F458" s="128">
        <f t="shared" si="44"/>
        <v>79.361000000000004</v>
      </c>
      <c r="G458" s="122">
        <f t="shared" si="45"/>
        <v>0.55152783730884725</v>
      </c>
      <c r="H458" s="128">
        <f t="shared" si="46"/>
        <v>189923.02300000002</v>
      </c>
      <c r="I458" s="122">
        <f t="shared" si="47"/>
        <v>9.4139295531461845E-2</v>
      </c>
      <c r="J458" s="128">
        <f t="shared" ref="J458:J521" si="48">$E458/$G458*100</f>
        <v>103.52015028453521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0.58316546762589927</v>
      </c>
      <c r="F459" s="128">
        <f t="shared" si="44"/>
        <v>81.06</v>
      </c>
      <c r="G459" s="122">
        <f t="shared" si="45"/>
        <v>0.57111973585628906</v>
      </c>
      <c r="H459" s="128">
        <f t="shared" si="46"/>
        <v>196669.65</v>
      </c>
      <c r="I459" s="122">
        <f t="shared" si="47"/>
        <v>0.10322165941073154</v>
      </c>
      <c r="J459" s="128">
        <f t="shared" si="48"/>
        <v>102.10914297184108</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0.42356834532374099</v>
      </c>
      <c r="F460" s="128">
        <f t="shared" si="44"/>
        <v>58.875999999999998</v>
      </c>
      <c r="G460" s="122">
        <f t="shared" si="45"/>
        <v>0.422644219097567</v>
      </c>
      <c r="H460" s="128">
        <f t="shared" si="46"/>
        <v>145540.91799999998</v>
      </c>
      <c r="I460" s="122">
        <f t="shared" si="47"/>
        <v>-2.1004353647624548E-2</v>
      </c>
      <c r="J460" s="128">
        <f t="shared" si="48"/>
        <v>100.2186534641707</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0.256863309352518</v>
      </c>
      <c r="F461" s="128">
        <f t="shared" si="44"/>
        <v>35.704000000000001</v>
      </c>
      <c r="G461" s="122">
        <f t="shared" si="45"/>
        <v>0.25144161018474959</v>
      </c>
      <c r="H461" s="128">
        <f t="shared" si="46"/>
        <v>86585.93</v>
      </c>
      <c r="I461" s="122">
        <f t="shared" si="47"/>
        <v>-1.0565209865083365E-2</v>
      </c>
      <c r="J461" s="128">
        <f t="shared" si="48"/>
        <v>102.15624580346298</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0.11897122302158272</v>
      </c>
      <c r="F462" s="128">
        <f t="shared" si="44"/>
        <v>16.536999999999999</v>
      </c>
      <c r="G462" s="122">
        <f t="shared" si="45"/>
        <v>0.11578725338165516</v>
      </c>
      <c r="H462" s="128">
        <f t="shared" si="46"/>
        <v>39872.267000000007</v>
      </c>
      <c r="I462" s="122">
        <f t="shared" si="47"/>
        <v>-5.629442513123243E-2</v>
      </c>
      <c r="J462" s="128">
        <f t="shared" si="48"/>
        <v>102.7498446909632</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0.10125179856115109</v>
      </c>
      <c r="F463" s="128">
        <f t="shared" si="44"/>
        <v>14.074000000000002</v>
      </c>
      <c r="G463" s="122">
        <f t="shared" si="45"/>
        <v>9.969056621306896E-2</v>
      </c>
      <c r="H463" s="128">
        <f t="shared" si="46"/>
        <v>34329.243999999999</v>
      </c>
      <c r="I463" s="122">
        <f t="shared" si="47"/>
        <v>-0.12403934071165</v>
      </c>
      <c r="J463" s="128">
        <f t="shared" si="48"/>
        <v>101.56607832354499</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0.11205035971223021</v>
      </c>
      <c r="F464" s="128">
        <f t="shared" si="44"/>
        <v>15.574999999999999</v>
      </c>
      <c r="G464" s="122">
        <f t="shared" si="45"/>
        <v>0.11134390953600617</v>
      </c>
      <c r="H464" s="128">
        <f t="shared" si="46"/>
        <v>38342.166000000012</v>
      </c>
      <c r="I464" s="122">
        <f t="shared" si="47"/>
        <v>-0.12331268144473483</v>
      </c>
      <c r="J464" s="128">
        <f t="shared" si="48"/>
        <v>100.63447581387071</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4.6841726618705046E-2</v>
      </c>
      <c r="F465" s="128">
        <f t="shared" si="44"/>
        <v>6.511000000000001</v>
      </c>
      <c r="G465" s="122">
        <f t="shared" si="45"/>
        <v>4.9041271002851688E-2</v>
      </c>
      <c r="H465" s="128">
        <f t="shared" si="46"/>
        <v>16887.754000000001</v>
      </c>
      <c r="I465" s="122">
        <f t="shared" si="47"/>
        <v>-0.19165106397701312</v>
      </c>
      <c r="J465" s="128">
        <f t="shared" si="48"/>
        <v>95.514911544566743</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5.9194244604316548E-2</v>
      </c>
      <c r="F466" s="128">
        <f t="shared" si="44"/>
        <v>8.2279999999999998</v>
      </c>
      <c r="G466" s="122">
        <f t="shared" si="45"/>
        <v>5.9740052503499265E-2</v>
      </c>
      <c r="H466" s="128">
        <f t="shared" si="46"/>
        <v>20571.965</v>
      </c>
      <c r="I466" s="122">
        <f t="shared" si="47"/>
        <v>-0.16260002469286222</v>
      </c>
      <c r="J466" s="128">
        <f t="shared" si="48"/>
        <v>99.086361868947563</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0.10300000000000001</v>
      </c>
      <c r="F467" s="128">
        <f t="shared" si="44"/>
        <v>14.317000000000002</v>
      </c>
      <c r="G467" s="122">
        <f t="shared" si="45"/>
        <v>0.10251265253021566</v>
      </c>
      <c r="H467" s="128">
        <f t="shared" si="46"/>
        <v>35301.052000000003</v>
      </c>
      <c r="I467" s="122">
        <f t="shared" si="47"/>
        <v>-0.13326361528920527</v>
      </c>
      <c r="J467" s="128">
        <f t="shared" si="48"/>
        <v>100.47540226279941</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0.20225899280575543</v>
      </c>
      <c r="F468" s="128">
        <f t="shared" si="44"/>
        <v>28.114000000000004</v>
      </c>
      <c r="G468" s="122">
        <f t="shared" si="45"/>
        <v>0.19622728962300859</v>
      </c>
      <c r="H468" s="128">
        <f t="shared" si="46"/>
        <v>67572.436999999991</v>
      </c>
      <c r="I468" s="122">
        <f t="shared" si="47"/>
        <v>3.5623774895142707E-2</v>
      </c>
      <c r="J468" s="128">
        <f t="shared" si="48"/>
        <v>103.07383503810044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0.47589208633093538</v>
      </c>
      <c r="F469" s="128">
        <f t="shared" si="44"/>
        <v>66.149000000000015</v>
      </c>
      <c r="G469" s="122">
        <f t="shared" si="45"/>
        <v>0.46933739015791709</v>
      </c>
      <c r="H469" s="128">
        <f t="shared" si="46"/>
        <v>161620.08500000002</v>
      </c>
      <c r="I469" s="122">
        <f t="shared" si="47"/>
        <v>9.3220352045404048E-3</v>
      </c>
      <c r="J469" s="128">
        <f t="shared" si="48"/>
        <v>101.39658512414978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0.22014388489208636</v>
      </c>
      <c r="F470" s="128">
        <f t="shared" si="44"/>
        <v>30.600000000000005</v>
      </c>
      <c r="G470" s="122">
        <f t="shared" si="45"/>
        <v>0.23612239297475301</v>
      </c>
      <c r="H470" s="128">
        <f t="shared" si="46"/>
        <v>81310.634999999995</v>
      </c>
      <c r="I470" s="122">
        <f t="shared" si="47"/>
        <v>-0.31396066482895751</v>
      </c>
      <c r="J470" s="128">
        <f t="shared" si="48"/>
        <v>93.232955213877105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0.29845323741007196</v>
      </c>
      <c r="F471" s="128">
        <f t="shared" si="44"/>
        <v>41.484999999999999</v>
      </c>
      <c r="G471" s="122">
        <f t="shared" si="45"/>
        <v>0.28491074695520358</v>
      </c>
      <c r="H471" s="128">
        <f t="shared" si="46"/>
        <v>98111.294999999998</v>
      </c>
      <c r="I471" s="122">
        <f t="shared" si="47"/>
        <v>0.13294973863583828</v>
      </c>
      <c r="J471" s="128">
        <f t="shared" si="48"/>
        <v>104.75323960208411</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0.18303597122302159</v>
      </c>
      <c r="F472" s="128">
        <f t="shared" si="44"/>
        <v>25.442</v>
      </c>
      <c r="G472" s="122">
        <f t="shared" si="45"/>
        <v>0.18249210124347337</v>
      </c>
      <c r="H472" s="128">
        <f t="shared" si="46"/>
        <v>62842.615000000005</v>
      </c>
      <c r="I472" s="122">
        <f t="shared" si="47"/>
        <v>-6.1854192905061792E-2</v>
      </c>
      <c r="J472" s="128">
        <f t="shared" si="48"/>
        <v>100.29802384642534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0.15917266187050363</v>
      </c>
      <c r="F473" s="128">
        <f t="shared" si="44"/>
        <v>22.125000000000004</v>
      </c>
      <c r="G473" s="122">
        <f t="shared" si="45"/>
        <v>0.1587430319609244</v>
      </c>
      <c r="H473" s="128">
        <f t="shared" si="46"/>
        <v>54664.433000000005</v>
      </c>
      <c r="I473" s="122">
        <f t="shared" si="47"/>
        <v>-0.11782303373892085</v>
      </c>
      <c r="J473" s="128">
        <f t="shared" si="48"/>
        <v>100.27064489336766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7.3834532374100717E-2</v>
      </c>
      <c r="F474" s="128">
        <f t="shared" si="44"/>
        <v>10.263</v>
      </c>
      <c r="G474" s="122">
        <f t="shared" si="45"/>
        <v>7.8200332212406853E-2</v>
      </c>
      <c r="H474" s="128">
        <f t="shared" si="46"/>
        <v>26928.91</v>
      </c>
      <c r="I474" s="122">
        <f t="shared" si="47"/>
        <v>-0.22720136885847741</v>
      </c>
      <c r="J474" s="128">
        <f t="shared" si="48"/>
        <v>94.417159473890976</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5.4338129496402883E-2</v>
      </c>
      <c r="F475" s="128">
        <f t="shared" si="44"/>
        <v>7.5530000000000008</v>
      </c>
      <c r="G475" s="122">
        <f t="shared" si="45"/>
        <v>5.6228939069224465E-2</v>
      </c>
      <c r="H475" s="128">
        <f t="shared" si="46"/>
        <v>19362.884999999998</v>
      </c>
      <c r="I475" s="122">
        <f t="shared" si="47"/>
        <v>-0.18579695492835988</v>
      </c>
      <c r="J475" s="128">
        <f t="shared" si="48"/>
        <v>96.637301709545369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5.4453237410071936E-2</v>
      </c>
      <c r="F476" s="128">
        <f t="shared" si="44"/>
        <v>7.5689999999999991</v>
      </c>
      <c r="G476" s="122">
        <f t="shared" si="45"/>
        <v>6.1540765714750346E-2</v>
      </c>
      <c r="H476" s="128">
        <f t="shared" si="46"/>
        <v>21192.055</v>
      </c>
      <c r="I476" s="122">
        <f t="shared" si="47"/>
        <v>-0.33221713181505624</v>
      </c>
      <c r="J476" s="128">
        <f t="shared" si="48"/>
        <v>88.483197726966793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0.13080575539568345</v>
      </c>
      <c r="F477" s="128">
        <f t="shared" si="44"/>
        <v>18.181999999999999</v>
      </c>
      <c r="G477" s="122">
        <f t="shared" si="45"/>
        <v>0.13677954919008709</v>
      </c>
      <c r="H477" s="128">
        <f t="shared" si="46"/>
        <v>47101.132000000005</v>
      </c>
      <c r="I477" s="122">
        <f t="shared" si="47"/>
        <v>-0.2653606277074026</v>
      </c>
      <c r="J477" s="128">
        <f t="shared" si="48"/>
        <v>95.632538760526515</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0.60705755395683458</v>
      </c>
      <c r="F478" s="128">
        <f t="shared" si="44"/>
        <v>84.381</v>
      </c>
      <c r="G478" s="122">
        <f t="shared" si="45"/>
        <v>0.5957161907085069</v>
      </c>
      <c r="H478" s="128">
        <f t="shared" si="46"/>
        <v>205139.63600000003</v>
      </c>
      <c r="I478" s="122">
        <f t="shared" si="47"/>
        <v>9.6249054312710566E-2</v>
      </c>
      <c r="J478" s="128">
        <f t="shared" si="48"/>
        <v>101.9038198768509</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0.205705035971223</v>
      </c>
      <c r="F479" s="128">
        <f t="shared" si="44"/>
        <v>28.592999999999996</v>
      </c>
      <c r="G479" s="122">
        <f t="shared" si="45"/>
        <v>0.20474180068417175</v>
      </c>
      <c r="H479" s="128">
        <f t="shared" si="46"/>
        <v>70504.477000000014</v>
      </c>
      <c r="I479" s="122">
        <f t="shared" si="47"/>
        <v>-0.12089762104684243</v>
      </c>
      <c r="J479" s="128">
        <f t="shared" si="48"/>
        <v>100.47046342458282</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0.28616546762589923</v>
      </c>
      <c r="F480" s="128">
        <f t="shared" si="44"/>
        <v>39.776999999999994</v>
      </c>
      <c r="G480" s="122">
        <f t="shared" si="45"/>
        <v>0.28183175938993726</v>
      </c>
      <c r="H480" s="128">
        <f t="shared" si="46"/>
        <v>97051.021000000008</v>
      </c>
      <c r="I480" s="122">
        <f t="shared" si="47"/>
        <v>-4.4085748270100622E-3</v>
      </c>
      <c r="J480" s="128">
        <f t="shared" si="48"/>
        <v>101.53769335483796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0.55412949640287779</v>
      </c>
      <c r="F481" s="128">
        <f t="shared" si="44"/>
        <v>77.024000000000015</v>
      </c>
      <c r="G481" s="122">
        <f t="shared" si="45"/>
        <v>0.53567599416885914</v>
      </c>
      <c r="H481" s="128">
        <f t="shared" si="46"/>
        <v>184464.31399999998</v>
      </c>
      <c r="I481" s="122">
        <f t="shared" si="47"/>
        <v>0.11920143409271625</v>
      </c>
      <c r="J481" s="128">
        <f t="shared" si="48"/>
        <v>103.44489998336599</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0.85391366906474808</v>
      </c>
      <c r="F482" s="128">
        <f t="shared" si="44"/>
        <v>118.69399999999999</v>
      </c>
      <c r="G482" s="122">
        <f t="shared" si="45"/>
        <v>0.82697181421660015</v>
      </c>
      <c r="H482" s="128">
        <f t="shared" si="46"/>
        <v>284774.36</v>
      </c>
      <c r="I482" s="122">
        <f t="shared" si="47"/>
        <v>0.286586427986117</v>
      </c>
      <c r="J482" s="128">
        <f t="shared" si="48"/>
        <v>103.25789275825201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0.52094244604316553</v>
      </c>
      <c r="F483" s="128">
        <f t="shared" si="44"/>
        <v>72.411000000000001</v>
      </c>
      <c r="G483" s="122">
        <f t="shared" si="45"/>
        <v>0.50597006313197312</v>
      </c>
      <c r="H483" s="128">
        <f t="shared" si="46"/>
        <v>174234.83900000001</v>
      </c>
      <c r="I483" s="122">
        <f t="shared" si="47"/>
        <v>0.25120519704113831</v>
      </c>
      <c r="J483" s="128">
        <f t="shared" si="48"/>
        <v>102.95914402890021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0.75405755395683483</v>
      </c>
      <c r="F484" s="128">
        <f t="shared" si="44"/>
        <v>104.81400000000004</v>
      </c>
      <c r="G484" s="122">
        <f t="shared" si="45"/>
        <v>0.73347747112017148</v>
      </c>
      <c r="H484" s="128">
        <f t="shared" si="46"/>
        <v>252578.83500000002</v>
      </c>
      <c r="I484" s="122">
        <f t="shared" si="47"/>
        <v>0.32916960408182783</v>
      </c>
      <c r="J484" s="128">
        <f t="shared" si="48"/>
        <v>102.80582344338856</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0.76237410071942446</v>
      </c>
      <c r="F485" s="128">
        <f t="shared" si="44"/>
        <v>105.97</v>
      </c>
      <c r="G485" s="122">
        <f t="shared" si="45"/>
        <v>0.73961776407111191</v>
      </c>
      <c r="H485" s="128">
        <f t="shared" si="46"/>
        <v>254693.29399999997</v>
      </c>
      <c r="I485" s="122">
        <f t="shared" si="47"/>
        <v>0.34135241697060942</v>
      </c>
      <c r="J485" s="128">
        <f t="shared" si="48"/>
        <v>103.07676988760434</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0.60998561151079134</v>
      </c>
      <c r="F486" s="128">
        <f t="shared" si="44"/>
        <v>84.787999999999997</v>
      </c>
      <c r="G486" s="122">
        <f t="shared" si="45"/>
        <v>0.59665411577486216</v>
      </c>
      <c r="H486" s="128">
        <f t="shared" si="46"/>
        <v>205462.61799999999</v>
      </c>
      <c r="I486" s="122">
        <f t="shared" si="47"/>
        <v>0.30449356717584902</v>
      </c>
      <c r="J486" s="128">
        <f t="shared" si="48"/>
        <v>102.23437589441846</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0.35143165467625903</v>
      </c>
      <c r="F487" s="128">
        <f t="shared" si="44"/>
        <v>48.849000000000004</v>
      </c>
      <c r="G487" s="122">
        <f t="shared" si="45"/>
        <v>0.33917393816899849</v>
      </c>
      <c r="H487" s="128">
        <f t="shared" si="46"/>
        <v>116797.25899999999</v>
      </c>
      <c r="I487" s="122">
        <f t="shared" si="47"/>
        <v>0.36308341981918602</v>
      </c>
      <c r="J487" s="128">
        <f t="shared" si="48"/>
        <v>103.61399126755811</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0.8285467625899281</v>
      </c>
      <c r="F488" s="128">
        <f t="shared" si="44"/>
        <v>115.16800000000001</v>
      </c>
      <c r="G488" s="122">
        <f t="shared" si="45"/>
        <v>0.79985514493637433</v>
      </c>
      <c r="H488" s="128">
        <f t="shared" si="46"/>
        <v>275436.51799999998</v>
      </c>
      <c r="I488" s="122">
        <f t="shared" si="47"/>
        <v>0.37618034831938518</v>
      </c>
      <c r="J488" s="128">
        <f t="shared" si="48"/>
        <v>103.5871017190039</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0.69956115107913663</v>
      </c>
      <c r="F489" s="128">
        <f t="shared" si="44"/>
        <v>97.23899999999999</v>
      </c>
      <c r="G489" s="122">
        <f t="shared" si="45"/>
        <v>0.6805132449369552</v>
      </c>
      <c r="H489" s="128">
        <f t="shared" si="46"/>
        <v>234340.18000000002</v>
      </c>
      <c r="I489" s="122">
        <f t="shared" si="47"/>
        <v>0.37715041531663834</v>
      </c>
      <c r="J489" s="128">
        <f t="shared" si="48"/>
        <v>102.7990500234784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0.67753237410071943</v>
      </c>
      <c r="F490" s="128">
        <f t="shared" si="44"/>
        <v>94.176999999999992</v>
      </c>
      <c r="G490" s="122">
        <f t="shared" si="45"/>
        <v>0.66156907056028902</v>
      </c>
      <c r="H490" s="128">
        <f t="shared" si="46"/>
        <v>227816.60200000001</v>
      </c>
      <c r="I490" s="122">
        <f t="shared" si="47"/>
        <v>0.36348571584275657</v>
      </c>
      <c r="J490" s="128">
        <f t="shared" si="48"/>
        <v>102.41294586624356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0.82292805755395693</v>
      </c>
      <c r="F491" s="128">
        <f t="shared" si="44"/>
        <v>114.38700000000001</v>
      </c>
      <c r="G491" s="122">
        <f t="shared" si="45"/>
        <v>0.79862892687261511</v>
      </c>
      <c r="H491" s="128">
        <f t="shared" si="46"/>
        <v>275014.26</v>
      </c>
      <c r="I491" s="122">
        <f t="shared" si="47"/>
        <v>0.36789878407298682</v>
      </c>
      <c r="J491" s="128">
        <f t="shared" si="48"/>
        <v>103.04260587911533</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0.77226618705035965</v>
      </c>
      <c r="F492" s="128">
        <f t="shared" si="44"/>
        <v>107.345</v>
      </c>
      <c r="G492" s="122">
        <f t="shared" si="45"/>
        <v>0.74615377310821884</v>
      </c>
      <c r="H492" s="128">
        <f t="shared" si="46"/>
        <v>256944.02100000001</v>
      </c>
      <c r="I492" s="122">
        <f t="shared" si="47"/>
        <v>0.34773491623161473</v>
      </c>
      <c r="J492" s="128">
        <f t="shared" si="48"/>
        <v>103.4996022111321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0.51469064748201454</v>
      </c>
      <c r="F493" s="128">
        <f t="shared" si="44"/>
        <v>71.542000000000016</v>
      </c>
      <c r="G493" s="122">
        <f t="shared" si="45"/>
        <v>0.49661126502070524</v>
      </c>
      <c r="H493" s="128">
        <f t="shared" si="46"/>
        <v>171012.06200000001</v>
      </c>
      <c r="I493" s="122">
        <f t="shared" si="47"/>
        <v>0.27583465676208485</v>
      </c>
      <c r="J493" s="128">
        <f t="shared" si="48"/>
        <v>103.64055021195612</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0.29201438848920863</v>
      </c>
      <c r="F494" s="128">
        <f t="shared" si="44"/>
        <v>40.589999999999996</v>
      </c>
      <c r="G494" s="122">
        <f t="shared" si="45"/>
        <v>0.27756814419876991</v>
      </c>
      <c r="H494" s="128">
        <f t="shared" si="46"/>
        <v>95582.811000000002</v>
      </c>
      <c r="I494" s="122">
        <f t="shared" si="47"/>
        <v>0.35246389170171971</v>
      </c>
      <c r="J494" s="128">
        <f t="shared" si="48"/>
        <v>105.20457573837925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0.77546762589928042</v>
      </c>
      <c r="F495" s="128">
        <f t="shared" si="44"/>
        <v>107.78999999999998</v>
      </c>
      <c r="G495" s="122">
        <f t="shared" si="45"/>
        <v>0.74913076507588039</v>
      </c>
      <c r="H495" s="128">
        <f t="shared" si="46"/>
        <v>257969.17200000002</v>
      </c>
      <c r="I495" s="122">
        <f t="shared" si="47"/>
        <v>0.38203859176691168</v>
      </c>
      <c r="J495" s="128">
        <f t="shared" si="48"/>
        <v>103.5156560177758</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0.6385035971223022</v>
      </c>
      <c r="F496" s="128">
        <f t="shared" si="44"/>
        <v>88.75200000000001</v>
      </c>
      <c r="G496" s="122">
        <f t="shared" si="45"/>
        <v>0.60990540948663885</v>
      </c>
      <c r="H496" s="128">
        <f t="shared" si="46"/>
        <v>210025.80699999997</v>
      </c>
      <c r="I496" s="122">
        <f t="shared" si="47"/>
        <v>0.4490838080637175</v>
      </c>
      <c r="J496" s="128">
        <f t="shared" si="48"/>
        <v>104.68895458063483</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0.52302158273381305</v>
      </c>
      <c r="F497" s="128">
        <f t="shared" si="44"/>
        <v>72.700000000000017</v>
      </c>
      <c r="G497" s="122">
        <f t="shared" si="45"/>
        <v>0.51358995870576551</v>
      </c>
      <c r="H497" s="128">
        <f t="shared" si="46"/>
        <v>176858.81100000002</v>
      </c>
      <c r="I497" s="122">
        <f t="shared" si="47"/>
        <v>8.6711493295938608E-2</v>
      </c>
      <c r="J497" s="128">
        <f t="shared" si="48"/>
        <v>101.83641129819108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9.7597122302158279E-2</v>
      </c>
      <c r="F498" s="128">
        <f t="shared" si="44"/>
        <v>13.566000000000001</v>
      </c>
      <c r="G498" s="122">
        <f t="shared" si="45"/>
        <v>9.5218116030410221E-2</v>
      </c>
      <c r="H498" s="128">
        <f t="shared" si="46"/>
        <v>32789.120000000003</v>
      </c>
      <c r="I498" s="122">
        <f t="shared" si="47"/>
        <v>0.11498241300406212</v>
      </c>
      <c r="J498" s="128">
        <f t="shared" si="48"/>
        <v>102.49848072082027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0.47044604316546768</v>
      </c>
      <c r="F499" s="128">
        <f t="shared" si="44"/>
        <v>65.39200000000001</v>
      </c>
      <c r="G499" s="122">
        <f t="shared" si="45"/>
        <v>0.45539625622172275</v>
      </c>
      <c r="H499" s="128">
        <f t="shared" si="46"/>
        <v>156819.34400000001</v>
      </c>
      <c r="I499" s="122">
        <f t="shared" si="47"/>
        <v>0.33913691001244362</v>
      </c>
      <c r="J499" s="128">
        <f t="shared" si="48"/>
        <v>103.30476738403785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0.42753956834532375</v>
      </c>
      <c r="F500" s="128">
        <f t="shared" si="44"/>
        <v>59.428000000000004</v>
      </c>
      <c r="G500" s="122">
        <f t="shared" si="45"/>
        <v>0.40473697431161759</v>
      </c>
      <c r="H500" s="128">
        <f t="shared" si="46"/>
        <v>139374.41500000001</v>
      </c>
      <c r="I500" s="122">
        <f t="shared" si="47"/>
        <v>0.27250415461823962</v>
      </c>
      <c r="J500" s="128">
        <f t="shared" si="48"/>
        <v>105.63392906528719</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0.44117985611510796</v>
      </c>
      <c r="F501" s="128">
        <f t="shared" si="44"/>
        <v>61.324000000000005</v>
      </c>
      <c r="G501" s="122">
        <f t="shared" si="45"/>
        <v>0.4273794568443306</v>
      </c>
      <c r="H501" s="128">
        <f t="shared" si="46"/>
        <v>147171.535</v>
      </c>
      <c r="I501" s="122">
        <f t="shared" si="47"/>
        <v>0.32303270038152776</v>
      </c>
      <c r="J501" s="128">
        <f t="shared" si="48"/>
        <v>103.2290740815378</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0.23183453237410073</v>
      </c>
      <c r="F502" s="128">
        <f t="shared" si="44"/>
        <v>32.225000000000001</v>
      </c>
      <c r="G502" s="122">
        <f t="shared" si="45"/>
        <v>0.21935729676673696</v>
      </c>
      <c r="H502" s="128">
        <f t="shared" si="46"/>
        <v>75537.440000000002</v>
      </c>
      <c r="I502" s="122">
        <f t="shared" si="47"/>
        <v>0.32788221915447685</v>
      </c>
      <c r="J502" s="128">
        <f t="shared" si="48"/>
        <v>105.68808778703722</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0.52010071942446046</v>
      </c>
      <c r="F503" s="128">
        <f t="shared" si="44"/>
        <v>72.293999999999997</v>
      </c>
      <c r="G503" s="122">
        <f t="shared" si="45"/>
        <v>0.48275098879654316</v>
      </c>
      <c r="H503" s="128">
        <f t="shared" si="46"/>
        <v>166239.16500000001</v>
      </c>
      <c r="I503" s="122">
        <f t="shared" si="47"/>
        <v>0.39491212567681583</v>
      </c>
      <c r="J503" s="128">
        <f t="shared" si="48"/>
        <v>107.73685222707196</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0.38105755395683455</v>
      </c>
      <c r="F504" s="128">
        <f t="shared" si="44"/>
        <v>52.966999999999999</v>
      </c>
      <c r="G504" s="122">
        <f t="shared" si="45"/>
        <v>0.37503829735333583</v>
      </c>
      <c r="H504" s="128">
        <f t="shared" si="46"/>
        <v>129147.43800000001</v>
      </c>
      <c r="I504" s="122">
        <f t="shared" si="47"/>
        <v>0.24159071380069427</v>
      </c>
      <c r="J504" s="128">
        <f t="shared" si="48"/>
        <v>101.60497118453686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0.2044964028776978</v>
      </c>
      <c r="F505" s="128">
        <f t="shared" si="44"/>
        <v>28.424999999999994</v>
      </c>
      <c r="G505" s="122">
        <f t="shared" si="45"/>
        <v>0.20160040713443569</v>
      </c>
      <c r="H505" s="128">
        <f t="shared" si="46"/>
        <v>69422.713000000003</v>
      </c>
      <c r="I505" s="122">
        <f t="shared" si="47"/>
        <v>3.2774318673463837E-2</v>
      </c>
      <c r="J505" s="128">
        <f t="shared" si="48"/>
        <v>101.43650292399009</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0.44660431654676258</v>
      </c>
      <c r="F506" s="128">
        <f t="shared" si="44"/>
        <v>62.077999999999996</v>
      </c>
      <c r="G506" s="122">
        <f t="shared" si="45"/>
        <v>0.42866219167261976</v>
      </c>
      <c r="H506" s="128">
        <f t="shared" si="46"/>
        <v>147613.255</v>
      </c>
      <c r="I506" s="122">
        <f t="shared" si="47"/>
        <v>0.26728064194798273</v>
      </c>
      <c r="J506" s="128">
        <f t="shared" si="48"/>
        <v>104.18560937323011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0.50626618705035975</v>
      </c>
      <c r="F507" s="128">
        <f t="shared" si="44"/>
        <v>70.371000000000009</v>
      </c>
      <c r="G507" s="122">
        <f t="shared" si="45"/>
        <v>0.47631650491639516</v>
      </c>
      <c r="H507" s="128">
        <f t="shared" si="46"/>
        <v>164023.399</v>
      </c>
      <c r="I507" s="122">
        <f t="shared" si="47"/>
        <v>0.48516847740801278</v>
      </c>
      <c r="J507" s="128">
        <f t="shared" si="48"/>
        <v>106.28776912511597</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0.28854676258992806</v>
      </c>
      <c r="F508" s="128">
        <f t="shared" si="44"/>
        <v>40.108000000000004</v>
      </c>
      <c r="G508" s="122">
        <f t="shared" si="45"/>
        <v>0.27956408156627693</v>
      </c>
      <c r="H508" s="128">
        <f t="shared" si="46"/>
        <v>96270.127999999997</v>
      </c>
      <c r="I508" s="122">
        <f t="shared" si="47"/>
        <v>0.25086803473928815</v>
      </c>
      <c r="J508" s="128">
        <f t="shared" si="48"/>
        <v>103.21310268948895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0.1555971223021583</v>
      </c>
      <c r="F509" s="128">
        <f t="shared" si="44"/>
        <v>21.628000000000004</v>
      </c>
      <c r="G509" s="122">
        <f t="shared" si="45"/>
        <v>0.14038405380447094</v>
      </c>
      <c r="H509" s="128">
        <f t="shared" si="46"/>
        <v>48342.372000000003</v>
      </c>
      <c r="I509" s="122">
        <f t="shared" si="47"/>
        <v>0.45972205986619835</v>
      </c>
      <c r="J509" s="128">
        <f t="shared" si="48"/>
        <v>110.83674967733612</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0.26805755395683456</v>
      </c>
      <c r="F510" s="128">
        <f t="shared" si="44"/>
        <v>37.260000000000005</v>
      </c>
      <c r="G510" s="122">
        <f t="shared" si="45"/>
        <v>0.26963464185527852</v>
      </c>
      <c r="H510" s="128">
        <f t="shared" si="46"/>
        <v>92850.846000000005</v>
      </c>
      <c r="I510" s="122">
        <f t="shared" si="47"/>
        <v>-2.2586609575341445E-2</v>
      </c>
      <c r="J510" s="128">
        <f t="shared" si="48"/>
        <v>99.415101899521346</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0.28065467625899276</v>
      </c>
      <c r="F511" s="128">
        <f t="shared" si="44"/>
        <v>39.010999999999996</v>
      </c>
      <c r="G511" s="122">
        <f t="shared" si="45"/>
        <v>0.2662613849540304</v>
      </c>
      <c r="H511" s="128">
        <f t="shared" si="46"/>
        <v>91689.237999999998</v>
      </c>
      <c r="I511" s="122">
        <f t="shared" si="47"/>
        <v>0.21440399796376711</v>
      </c>
      <c r="J511" s="128">
        <f t="shared" si="48"/>
        <v>105.40569985672062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0.24443884892086334</v>
      </c>
      <c r="F512" s="128">
        <f t="shared" si="44"/>
        <v>33.977000000000004</v>
      </c>
      <c r="G512" s="122">
        <f t="shared" si="45"/>
        <v>0.2386099843767242</v>
      </c>
      <c r="H512" s="128">
        <f t="shared" si="46"/>
        <v>82167.256999999998</v>
      </c>
      <c r="I512" s="122">
        <f t="shared" si="47"/>
        <v>0.13850822843484034</v>
      </c>
      <c r="J512" s="128">
        <f t="shared" si="48"/>
        <v>102.44284184476386</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5.2798561151079136E-2</v>
      </c>
      <c r="F513" s="128">
        <f t="shared" si="44"/>
        <v>7.3389999999999995</v>
      </c>
      <c r="G513" s="122">
        <f t="shared" si="45"/>
        <v>4.9572729543091783E-2</v>
      </c>
      <c r="H513" s="128">
        <f t="shared" si="46"/>
        <v>17070.766</v>
      </c>
      <c r="I513" s="122">
        <f t="shared" si="47"/>
        <v>8.6635933155096503E-2</v>
      </c>
      <c r="J513" s="128">
        <f t="shared" si="48"/>
        <v>106.50727050481103</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0.51933812949640279</v>
      </c>
      <c r="F514" s="128">
        <f t="shared" si="44"/>
        <v>72.187999999999988</v>
      </c>
      <c r="G514" s="122">
        <f t="shared" si="45"/>
        <v>0.50838545931849999</v>
      </c>
      <c r="H514" s="128">
        <f t="shared" si="46"/>
        <v>175066.60000000003</v>
      </c>
      <c r="I514" s="122">
        <f t="shared" si="47"/>
        <v>0.35763684503541543</v>
      </c>
      <c r="J514" s="128">
        <f t="shared" si="48"/>
        <v>102.15440272280507</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5.6978417266187048E-2</v>
      </c>
      <c r="F515" s="128">
        <f t="shared" si="44"/>
        <v>7.92</v>
      </c>
      <c r="G515" s="122">
        <f t="shared" si="45"/>
        <v>5.6428649835345769E-2</v>
      </c>
      <c r="H515" s="128">
        <f t="shared" si="46"/>
        <v>19431.656999999999</v>
      </c>
      <c r="I515" s="122">
        <f t="shared" si="47"/>
        <v>-5.9811078590892131E-2</v>
      </c>
      <c r="J515" s="128">
        <f t="shared" si="48"/>
        <v>100.97427004269188</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0.12312230215827338</v>
      </c>
      <c r="F516" s="128">
        <f t="shared" si="44"/>
        <v>17.114000000000001</v>
      </c>
      <c r="G516" s="122">
        <f t="shared" si="45"/>
        <v>0.13877142102114659</v>
      </c>
      <c r="H516" s="128">
        <f t="shared" si="46"/>
        <v>47787.048999999999</v>
      </c>
      <c r="I516" s="122">
        <f t="shared" si="47"/>
        <v>-0.5948836668848495</v>
      </c>
      <c r="J516" s="128">
        <f t="shared" si="48"/>
        <v>88.723096767533633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7.9000000000000015E-2</v>
      </c>
      <c r="F517" s="128">
        <f t="shared" si="44"/>
        <v>10.981000000000002</v>
      </c>
      <c r="G517" s="122">
        <f t="shared" si="45"/>
        <v>7.6546858211512442E-2</v>
      </c>
      <c r="H517" s="128">
        <f t="shared" si="46"/>
        <v>26359.523000000001</v>
      </c>
      <c r="I517" s="122">
        <f t="shared" si="47"/>
        <v>9.4660466630525755E-2</v>
      </c>
      <c r="J517" s="128">
        <f t="shared" si="48"/>
        <v>103.20475829551241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3.1151079136690654E-2</v>
      </c>
      <c r="F518" s="128">
        <f t="shared" si="44"/>
        <v>4.330000000000001</v>
      </c>
      <c r="G518" s="122">
        <f t="shared" si="45"/>
        <v>3.1458209189273952E-2</v>
      </c>
      <c r="H518" s="128">
        <f t="shared" si="46"/>
        <v>10832.886</v>
      </c>
      <c r="I518" s="122">
        <f t="shared" si="47"/>
        <v>-0.13337971571972454</v>
      </c>
      <c r="J518" s="128">
        <f t="shared" si="48"/>
        <v>99.023688695261086</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3.6201438848920867E-2</v>
      </c>
      <c r="F519" s="128">
        <f t="shared" si="44"/>
        <v>5.0320000000000009</v>
      </c>
      <c r="G519" s="122">
        <f t="shared" si="45"/>
        <v>3.4724818357639436E-2</v>
      </c>
      <c r="H519" s="128">
        <f t="shared" si="46"/>
        <v>11957.769000000002</v>
      </c>
      <c r="I519" s="122">
        <f t="shared" si="47"/>
        <v>0.3856176069342474</v>
      </c>
      <c r="J519" s="128">
        <f t="shared" si="48"/>
        <v>104.25234907227836</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0.11112230215827339</v>
      </c>
      <c r="F520" s="128">
        <f t="shared" si="44"/>
        <v>15.446000000000002</v>
      </c>
      <c r="G520" s="122">
        <f t="shared" si="45"/>
        <v>0.10613897455554974</v>
      </c>
      <c r="H520" s="128">
        <f t="shared" si="46"/>
        <v>36549.805</v>
      </c>
      <c r="I520" s="122">
        <f t="shared" si="47"/>
        <v>0.33245275076486031</v>
      </c>
      <c r="J520" s="128">
        <f t="shared" si="48"/>
        <v>104.69509680453481</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0.30958992805755398</v>
      </c>
      <c r="F521" s="128">
        <f t="shared" ref="F521:F584" si="50">SUMPRODUCT($K$2:$AI$2,$K521:$AI521)</f>
        <v>43.033000000000001</v>
      </c>
      <c r="G521" s="122">
        <f t="shared" ref="G521:G584" si="51">SUMPRODUCT($K$3:$AI$3,$K521:$AI521)/$J$3</f>
        <v>0.28287198496913096</v>
      </c>
      <c r="H521" s="128">
        <f t="shared" ref="H521:H584" si="52">SUMPRODUCT($K$3:$AI$3,$K521:$AI521)</f>
        <v>97409.231</v>
      </c>
      <c r="I521" s="122">
        <f t="shared" ref="I521:I584" si="53">CORREL($K$4:$AI$4,$K521:$AI521)</f>
        <v>0.4595317758378743</v>
      </c>
      <c r="J521" s="128">
        <f t="shared" si="48"/>
        <v>109.44524184370491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0.16458273381294961</v>
      </c>
      <c r="F522" s="128">
        <f t="shared" si="50"/>
        <v>22.876999999999995</v>
      </c>
      <c r="G522" s="122">
        <f t="shared" si="51"/>
        <v>0.15536455955720502</v>
      </c>
      <c r="H522" s="128">
        <f t="shared" si="52"/>
        <v>53501.029000000002</v>
      </c>
      <c r="I522" s="122">
        <f t="shared" si="53"/>
        <v>0.42630011049006666</v>
      </c>
      <c r="J522" s="128">
        <f t="shared" ref="J522:J585" si="54">$E522/$G522*100</f>
        <v>105.93325420032518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2.5136690647482016E-2</v>
      </c>
      <c r="F523" s="128">
        <f t="shared" si="50"/>
        <v>3.4940000000000002</v>
      </c>
      <c r="G523" s="122">
        <f t="shared" si="51"/>
        <v>2.5581993158282954E-2</v>
      </c>
      <c r="H523" s="128">
        <f t="shared" si="52"/>
        <v>8809.3640000000014</v>
      </c>
      <c r="I523" s="122">
        <f t="shared" si="53"/>
        <v>-0.1860939959597851</v>
      </c>
      <c r="J523" s="128">
        <f t="shared" si="54"/>
        <v>98.259312681206168</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1.9985611510791368E-2</v>
      </c>
      <c r="F524" s="128">
        <f t="shared" si="50"/>
        <v>2.778</v>
      </c>
      <c r="G524" s="122">
        <f t="shared" si="51"/>
        <v>2.0188292416612946E-2</v>
      </c>
      <c r="H524" s="128">
        <f t="shared" si="52"/>
        <v>6952.0000000000009</v>
      </c>
      <c r="I524" s="122">
        <f t="shared" si="53"/>
        <v>-0.15794217217444756</v>
      </c>
      <c r="J524" s="128">
        <f t="shared" si="54"/>
        <v>98.996047304848872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0.1086978417266187</v>
      </c>
      <c r="F525" s="128">
        <f t="shared" si="50"/>
        <v>15.109</v>
      </c>
      <c r="G525" s="122">
        <f t="shared" si="51"/>
        <v>0.10805869763443858</v>
      </c>
      <c r="H525" s="128">
        <f t="shared" si="52"/>
        <v>37210.877</v>
      </c>
      <c r="I525" s="122">
        <f t="shared" si="53"/>
        <v>3.8074204752694858E-2</v>
      </c>
      <c r="J525" s="128">
        <f t="shared" si="54"/>
        <v>100.59147861872472</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3.6971223021582733E-2</v>
      </c>
      <c r="F526" s="128">
        <f t="shared" si="50"/>
        <v>5.1390000000000002</v>
      </c>
      <c r="G526" s="122">
        <f t="shared" si="51"/>
        <v>3.601201075624786E-2</v>
      </c>
      <c r="H526" s="128">
        <f t="shared" si="52"/>
        <v>12401.023999999999</v>
      </c>
      <c r="I526" s="122">
        <f t="shared" si="53"/>
        <v>-2.0222617760057137E-2</v>
      </c>
      <c r="J526" s="128">
        <f t="shared" si="54"/>
        <v>102.66358985569406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1.8294964028776978E-2</v>
      </c>
      <c r="F527" s="128">
        <f t="shared" si="50"/>
        <v>2.5429999999999997</v>
      </c>
      <c r="G527" s="122">
        <f t="shared" si="51"/>
        <v>1.7938395507001437E-2</v>
      </c>
      <c r="H527" s="128">
        <f t="shared" si="52"/>
        <v>6177.2300000000005</v>
      </c>
      <c r="I527" s="122">
        <f t="shared" si="53"/>
        <v>-5.8163742464608561E-3</v>
      </c>
      <c r="J527" s="128">
        <f t="shared" si="54"/>
        <v>101.98773921355659</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6.6705035971223028E-2</v>
      </c>
      <c r="F528" s="128">
        <f t="shared" si="50"/>
        <v>9.2720000000000002</v>
      </c>
      <c r="G528" s="122">
        <f t="shared" si="51"/>
        <v>6.6112775077099978E-2</v>
      </c>
      <c r="H528" s="128">
        <f t="shared" si="52"/>
        <v>22766.462999999996</v>
      </c>
      <c r="I528" s="122">
        <f t="shared" si="53"/>
        <v>0.10686063543695382</v>
      </c>
      <c r="J528" s="128">
        <f t="shared" si="54"/>
        <v>100.89583426717812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2.6618705035971225E-2</v>
      </c>
      <c r="F529" s="128">
        <f t="shared" si="50"/>
        <v>3.7</v>
      </c>
      <c r="G529" s="122">
        <f t="shared" si="51"/>
        <v>2.6926500908937792E-2</v>
      </c>
      <c r="H529" s="128">
        <f t="shared" si="52"/>
        <v>9272.3559999999998</v>
      </c>
      <c r="I529" s="122">
        <f t="shared" si="53"/>
        <v>-0.40433444608403823</v>
      </c>
      <c r="J529" s="128">
        <f t="shared" si="54"/>
        <v>98.856903561262953</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5.8402877697841728E-2</v>
      </c>
      <c r="F530" s="128">
        <f t="shared" si="50"/>
        <v>8.1180000000000003</v>
      </c>
      <c r="G530" s="122">
        <f t="shared" si="51"/>
        <v>6.134173447400669E-2</v>
      </c>
      <c r="H530" s="128">
        <f t="shared" si="52"/>
        <v>21123.516999999996</v>
      </c>
      <c r="I530" s="122">
        <f t="shared" si="53"/>
        <v>-0.34907590638291847</v>
      </c>
      <c r="J530" s="128">
        <f t="shared" si="54"/>
        <v>95.209041933089949</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2.1755395683453242E-2</v>
      </c>
      <c r="F531" s="128">
        <f t="shared" si="50"/>
        <v>3.0240000000000005</v>
      </c>
      <c r="G531" s="122">
        <f t="shared" si="51"/>
        <v>2.1934187676778235E-2</v>
      </c>
      <c r="H531" s="128">
        <f t="shared" si="52"/>
        <v>7553.2129999999997</v>
      </c>
      <c r="I531" s="122">
        <f t="shared" si="53"/>
        <v>-5.4978881755861841E-4</v>
      </c>
      <c r="J531" s="128">
        <f t="shared" si="54"/>
        <v>99.184870686985676</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7.1410071942446043E-2</v>
      </c>
      <c r="F532" s="128">
        <f t="shared" si="50"/>
        <v>9.9260000000000002</v>
      </c>
      <c r="G532" s="122">
        <f t="shared" si="51"/>
        <v>7.2996976983255815E-2</v>
      </c>
      <c r="H532" s="128">
        <f t="shared" si="52"/>
        <v>25137.093000000004</v>
      </c>
      <c r="I532" s="122">
        <f t="shared" si="53"/>
        <v>-0.14909549715550272</v>
      </c>
      <c r="J532" s="128">
        <f t="shared" si="54"/>
        <v>97.826067453212787</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0.29757553956834532</v>
      </c>
      <c r="F533" s="128">
        <f t="shared" si="50"/>
        <v>41.363</v>
      </c>
      <c r="G533" s="122">
        <f t="shared" si="51"/>
        <v>0.29695589473745343</v>
      </c>
      <c r="H533" s="128">
        <f t="shared" si="52"/>
        <v>102259.13799999999</v>
      </c>
      <c r="I533" s="122">
        <f t="shared" si="53"/>
        <v>0.11097935080331722</v>
      </c>
      <c r="J533" s="128">
        <f t="shared" si="54"/>
        <v>100.20866561057484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7.099999999999998E-2</v>
      </c>
      <c r="F534" s="128">
        <f t="shared" si="50"/>
        <v>9.868999999999998</v>
      </c>
      <c r="G534" s="122">
        <f t="shared" si="51"/>
        <v>6.8051870437161308E-2</v>
      </c>
      <c r="H534" s="128">
        <f t="shared" si="52"/>
        <v>23434.205999999995</v>
      </c>
      <c r="I534" s="122">
        <f t="shared" si="53"/>
        <v>0.19109143987208788</v>
      </c>
      <c r="J534" s="128">
        <f t="shared" si="54"/>
        <v>104.33218006191463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3.987769784172663E-2</v>
      </c>
      <c r="F535" s="128">
        <f t="shared" si="50"/>
        <v>5.543000000000001</v>
      </c>
      <c r="G535" s="122">
        <f t="shared" si="51"/>
        <v>4.0816847583038579E-2</v>
      </c>
      <c r="H535" s="128">
        <f t="shared" si="52"/>
        <v>14055.607999999998</v>
      </c>
      <c r="I535" s="122">
        <f t="shared" si="53"/>
        <v>-0.21352842187399243</v>
      </c>
      <c r="J535" s="128">
        <f t="shared" si="54"/>
        <v>97.699112506419496</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2.707913669064748E-2</v>
      </c>
      <c r="F536" s="128">
        <f t="shared" si="50"/>
        <v>3.7639999999999998</v>
      </c>
      <c r="G536" s="122">
        <f t="shared" si="51"/>
        <v>2.6926466061482534E-2</v>
      </c>
      <c r="H536" s="128">
        <f t="shared" si="52"/>
        <v>9272.3440000000028</v>
      </c>
      <c r="I536" s="122">
        <f t="shared" si="53"/>
        <v>0.11112963148258673</v>
      </c>
      <c r="J536" s="128">
        <f t="shared" si="54"/>
        <v>100.56699096278116</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2.6676258992805759E-2</v>
      </c>
      <c r="F537" s="128">
        <f t="shared" si="50"/>
        <v>3.7080000000000006</v>
      </c>
      <c r="G537" s="122">
        <f t="shared" si="51"/>
        <v>3.0547935578671033E-2</v>
      </c>
      <c r="H537" s="128">
        <f t="shared" si="52"/>
        <v>10519.425999999999</v>
      </c>
      <c r="I537" s="122">
        <f t="shared" si="53"/>
        <v>-0.46725901773400319</v>
      </c>
      <c r="J537" s="128">
        <f t="shared" si="54"/>
        <v>87.325897765188003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0.24247482014388488</v>
      </c>
      <c r="F538" s="128">
        <f t="shared" si="50"/>
        <v>33.704000000000001</v>
      </c>
      <c r="G538" s="122">
        <f t="shared" si="51"/>
        <v>0.24129156285028955</v>
      </c>
      <c r="H538" s="128">
        <f t="shared" si="52"/>
        <v>83090.680000000008</v>
      </c>
      <c r="I538" s="122">
        <f t="shared" si="53"/>
        <v>-2.6791496149384669E-2</v>
      </c>
      <c r="J538" s="128">
        <f t="shared" si="54"/>
        <v>100.49038486038133</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0.4233309352517986</v>
      </c>
      <c r="F539" s="128">
        <f t="shared" si="50"/>
        <v>58.843000000000004</v>
      </c>
      <c r="G539" s="122">
        <f t="shared" si="51"/>
        <v>0.41061925089586992</v>
      </c>
      <c r="H539" s="128">
        <f t="shared" si="52"/>
        <v>141400.02399999998</v>
      </c>
      <c r="I539" s="122">
        <f t="shared" si="53"/>
        <v>0.36425321428875934</v>
      </c>
      <c r="J539" s="128">
        <f t="shared" si="54"/>
        <v>103.09573511913894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7.1474820143884871E-2</v>
      </c>
      <c r="F540" s="128">
        <f t="shared" si="50"/>
        <v>9.9349999999999969</v>
      </c>
      <c r="G540" s="122">
        <f t="shared" si="51"/>
        <v>7.2074901701136618E-2</v>
      </c>
      <c r="H540" s="128">
        <f t="shared" si="52"/>
        <v>24819.569000000003</v>
      </c>
      <c r="I540" s="122">
        <f t="shared" si="53"/>
        <v>-3.9514787598588091E-2</v>
      </c>
      <c r="J540" s="128">
        <f t="shared" si="54"/>
        <v>99.16741952734111</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6.1884892086330939E-2</v>
      </c>
      <c r="F541" s="128">
        <f t="shared" si="50"/>
        <v>8.6020000000000003</v>
      </c>
      <c r="G541" s="122">
        <f t="shared" si="51"/>
        <v>6.6731186730089043E-2</v>
      </c>
      <c r="H541" s="128">
        <f t="shared" si="52"/>
        <v>22979.418000000001</v>
      </c>
      <c r="I541" s="122">
        <f t="shared" si="53"/>
        <v>-0.63494140838796631</v>
      </c>
      <c r="J541" s="128">
        <f t="shared" si="54"/>
        <v>92.737586604955553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1.0410071942446045E-2</v>
      </c>
      <c r="F542" s="128">
        <f t="shared" si="50"/>
        <v>1.4470000000000003</v>
      </c>
      <c r="G542" s="122">
        <f t="shared" si="51"/>
        <v>1.1030781918817043E-2</v>
      </c>
      <c r="H542" s="128">
        <f t="shared" si="52"/>
        <v>3798.5379999999996</v>
      </c>
      <c r="I542" s="122">
        <f t="shared" si="53"/>
        <v>-0.20816564407583932</v>
      </c>
      <c r="J542" s="128">
        <f t="shared" si="54"/>
        <v>94.372928583492794</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3.8338129496402876E-2</v>
      </c>
      <c r="F543" s="128">
        <f t="shared" si="50"/>
        <v>5.3289999999999997</v>
      </c>
      <c r="G543" s="122">
        <f t="shared" si="51"/>
        <v>3.7934556479013122E-2</v>
      </c>
      <c r="H543" s="128">
        <f t="shared" si="52"/>
        <v>13063.068000000001</v>
      </c>
      <c r="I543" s="122">
        <f t="shared" si="53"/>
        <v>-7.4502484797149743E-2</v>
      </c>
      <c r="J543" s="128">
        <f t="shared" si="54"/>
        <v>101.06386644486808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4.4043165467625905E-2</v>
      </c>
      <c r="F544" s="128">
        <f t="shared" si="50"/>
        <v>6.1220000000000008</v>
      </c>
      <c r="G544" s="122">
        <f t="shared" si="51"/>
        <v>4.4703715319522129E-2</v>
      </c>
      <c r="H544" s="128">
        <f t="shared" si="52"/>
        <v>15394.082000000002</v>
      </c>
      <c r="I544" s="122">
        <f t="shared" si="53"/>
        <v>-7.6709446208322832E-2</v>
      </c>
      <c r="J544" s="128">
        <f t="shared" si="54"/>
        <v>98.522382653936234</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2.6366906474820141E-2</v>
      </c>
      <c r="F545" s="128">
        <f t="shared" si="50"/>
        <v>3.6649999999999996</v>
      </c>
      <c r="G545" s="122">
        <f t="shared" si="51"/>
        <v>2.541373222053793E-2</v>
      </c>
      <c r="H545" s="128">
        <f t="shared" si="52"/>
        <v>8751.4220000000005</v>
      </c>
      <c r="I545" s="122">
        <f t="shared" si="53"/>
        <v>8.9332650060641186E-2</v>
      </c>
      <c r="J545" s="128">
        <f t="shared" si="54"/>
        <v>103.7506268107756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1.1669064748201438E-2</v>
      </c>
      <c r="F546" s="128">
        <f t="shared" si="50"/>
        <v>1.6219999999999999</v>
      </c>
      <c r="G546" s="122">
        <f t="shared" si="51"/>
        <v>1.2761358818438949E-2</v>
      </c>
      <c r="H546" s="128">
        <f t="shared" si="52"/>
        <v>4394.4759999999997</v>
      </c>
      <c r="I546" s="122">
        <f t="shared" si="53"/>
        <v>-0.41570890210552941</v>
      </c>
      <c r="J546" s="128">
        <f t="shared" si="54"/>
        <v>91.440613137064602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7.5237410071942429E-2</v>
      </c>
      <c r="F547" s="128">
        <f t="shared" si="50"/>
        <v>10.457999999999998</v>
      </c>
      <c r="G547" s="122">
        <f t="shared" si="51"/>
        <v>7.8953798082228382E-2</v>
      </c>
      <c r="H547" s="128">
        <f t="shared" si="52"/>
        <v>27188.371999999999</v>
      </c>
      <c r="I547" s="122">
        <f t="shared" si="53"/>
        <v>-0.23858463059578328</v>
      </c>
      <c r="J547" s="128">
        <f t="shared" si="54"/>
        <v>95.292958539606374</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5.1402877697841728E-2</v>
      </c>
      <c r="F548" s="128">
        <f t="shared" si="50"/>
        <v>7.1450000000000005</v>
      </c>
      <c r="G548" s="122">
        <f t="shared" si="51"/>
        <v>5.2991209729409523E-2</v>
      </c>
      <c r="H548" s="128">
        <f t="shared" si="52"/>
        <v>18247.947000000004</v>
      </c>
      <c r="I548" s="122">
        <f t="shared" si="53"/>
        <v>-0.19759321812900504</v>
      </c>
      <c r="J548" s="128">
        <f t="shared" si="54"/>
        <v>97.002649987274609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2.1589928057553956E-2</v>
      </c>
      <c r="F549" s="128">
        <f t="shared" si="50"/>
        <v>3.0009999999999999</v>
      </c>
      <c r="G549" s="122">
        <f t="shared" si="51"/>
        <v>2.0835049570505113E-2</v>
      </c>
      <c r="H549" s="128">
        <f t="shared" si="52"/>
        <v>7174.7159999999994</v>
      </c>
      <c r="I549" s="122">
        <f t="shared" si="53"/>
        <v>2.359671037780282E-2</v>
      </c>
      <c r="J549" s="128">
        <f t="shared" si="54"/>
        <v>103.6231182675825</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9.976258992805756E-2</v>
      </c>
      <c r="F550" s="128">
        <f t="shared" si="50"/>
        <v>13.867000000000001</v>
      </c>
      <c r="G550" s="122">
        <f t="shared" si="51"/>
        <v>8.4623783969008992E-2</v>
      </c>
      <c r="H550" s="128">
        <f t="shared" si="52"/>
        <v>29140.877</v>
      </c>
      <c r="I550" s="122">
        <f t="shared" si="53"/>
        <v>0.25003544724979704</v>
      </c>
      <c r="J550" s="128">
        <f t="shared" si="54"/>
        <v>117.88954032662109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9.3115107913669073E-2</v>
      </c>
      <c r="F551" s="128">
        <f t="shared" si="50"/>
        <v>12.943000000000001</v>
      </c>
      <c r="G551" s="122">
        <f t="shared" si="51"/>
        <v>0.11093982134871268</v>
      </c>
      <c r="H551" s="128">
        <f t="shared" si="52"/>
        <v>38203.014999999999</v>
      </c>
      <c r="I551" s="122">
        <f t="shared" si="53"/>
        <v>-0.6054614754211185</v>
      </c>
      <c r="J551" s="128">
        <f t="shared" si="54"/>
        <v>83.932988877802586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3.0604316546762586E-2</v>
      </c>
      <c r="F552" s="128">
        <f t="shared" si="50"/>
        <v>4.2539999999999996</v>
      </c>
      <c r="G552" s="122">
        <f t="shared" si="51"/>
        <v>2.9683794190929209E-2</v>
      </c>
      <c r="H552" s="128">
        <f t="shared" si="52"/>
        <v>10221.852000000001</v>
      </c>
      <c r="I552" s="122">
        <f t="shared" si="53"/>
        <v>5.4825248738413331E-2</v>
      </c>
      <c r="J552" s="128">
        <f t="shared" si="54"/>
        <v>103.10109398385019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0.13140287769784173</v>
      </c>
      <c r="F553" s="128">
        <f t="shared" si="50"/>
        <v>18.265000000000001</v>
      </c>
      <c r="G553" s="122">
        <f t="shared" si="51"/>
        <v>0.12003350873219151</v>
      </c>
      <c r="H553" s="128">
        <f t="shared" si="52"/>
        <v>41334.499000000003</v>
      </c>
      <c r="I553" s="122">
        <f t="shared" si="53"/>
        <v>0.42435538301491782</v>
      </c>
      <c r="J553" s="128">
        <f t="shared" si="54"/>
        <v>109.47182922979997</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8.316546762589927E-2</v>
      </c>
      <c r="F554" s="128">
        <f t="shared" si="50"/>
        <v>11.559999999999999</v>
      </c>
      <c r="G554" s="122">
        <f t="shared" si="51"/>
        <v>8.4059865024189939E-2</v>
      </c>
      <c r="H554" s="128">
        <f t="shared" si="52"/>
        <v>28946.686999999998</v>
      </c>
      <c r="I554" s="122">
        <f t="shared" si="53"/>
        <v>-2.0772787173955067E-2</v>
      </c>
      <c r="J554" s="128">
        <f t="shared" si="54"/>
        <v>98.935999483185839</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0.18212949640287773</v>
      </c>
      <c r="F555" s="128">
        <f t="shared" si="50"/>
        <v>25.316000000000006</v>
      </c>
      <c r="G555" s="122">
        <f t="shared" si="51"/>
        <v>0.16799840572892166</v>
      </c>
      <c r="H555" s="128">
        <f t="shared" si="52"/>
        <v>57851.595000000001</v>
      </c>
      <c r="I555" s="122">
        <f t="shared" si="53"/>
        <v>0.49264456003039175</v>
      </c>
      <c r="J555" s="128">
        <f t="shared" si="54"/>
        <v>108.4114433185501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7.9856115107913669E-2</v>
      </c>
      <c r="F556" s="128">
        <f t="shared" si="50"/>
        <v>11.1</v>
      </c>
      <c r="G556" s="122">
        <f t="shared" si="51"/>
        <v>7.6649370713037013E-2</v>
      </c>
      <c r="H556" s="128">
        <f t="shared" si="52"/>
        <v>26394.824000000001</v>
      </c>
      <c r="I556" s="122">
        <f t="shared" si="53"/>
        <v>0.328367571568283</v>
      </c>
      <c r="J556" s="128">
        <f t="shared" si="54"/>
        <v>104.18365391006562</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3.2165467625899287E-2</v>
      </c>
      <c r="F557" s="128">
        <f t="shared" si="50"/>
        <v>4.471000000000001</v>
      </c>
      <c r="G557" s="122">
        <f t="shared" si="51"/>
        <v>3.3212955703076447E-2</v>
      </c>
      <c r="H557" s="128">
        <f t="shared" si="52"/>
        <v>11437.146999999999</v>
      </c>
      <c r="I557" s="122">
        <f t="shared" si="53"/>
        <v>-0.31949930671353488</v>
      </c>
      <c r="J557" s="128">
        <f t="shared" si="54"/>
        <v>96.846146164943306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2.0021582733812947E-2</v>
      </c>
      <c r="F558" s="128">
        <f t="shared" si="50"/>
        <v>2.7829999999999999</v>
      </c>
      <c r="G558" s="122">
        <f t="shared" si="51"/>
        <v>1.9632513256552773E-2</v>
      </c>
      <c r="H558" s="128">
        <f t="shared" si="52"/>
        <v>6760.6130000000003</v>
      </c>
      <c r="I558" s="122">
        <f t="shared" si="53"/>
        <v>9.5472872797382494E-2</v>
      </c>
      <c r="J558" s="128">
        <f t="shared" si="54"/>
        <v>101.98176092982041</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0.10691366906474818</v>
      </c>
      <c r="F559" s="128">
        <f t="shared" si="50"/>
        <v>14.860999999999997</v>
      </c>
      <c r="G559" s="122">
        <f t="shared" si="51"/>
        <v>0.10660584333745694</v>
      </c>
      <c r="H559" s="128">
        <f t="shared" si="52"/>
        <v>36710.574999999997</v>
      </c>
      <c r="I559" s="122">
        <f t="shared" si="53"/>
        <v>6.4590039432416188E-2</v>
      </c>
      <c r="J559" s="128">
        <f t="shared" si="54"/>
        <v>100.28875127071302</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5.6035971223021584E-2</v>
      </c>
      <c r="F560" s="128">
        <f t="shared" si="50"/>
        <v>7.7890000000000006</v>
      </c>
      <c r="G560" s="122">
        <f t="shared" si="51"/>
        <v>5.4902302255211144E-2</v>
      </c>
      <c r="H560" s="128">
        <f t="shared" si="52"/>
        <v>18906.046999999999</v>
      </c>
      <c r="I560" s="122">
        <f t="shared" si="53"/>
        <v>4.1403875456691774E-2</v>
      </c>
      <c r="J560" s="128">
        <f t="shared" si="54"/>
        <v>102.06488420565793</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1.4999999999999999E-2</v>
      </c>
      <c r="F561" s="128">
        <f t="shared" si="50"/>
        <v>2.085</v>
      </c>
      <c r="G561" s="122">
        <f t="shared" si="51"/>
        <v>1.5025627399392495E-2</v>
      </c>
      <c r="H561" s="128">
        <f t="shared" si="52"/>
        <v>5174.1950000000006</v>
      </c>
      <c r="I561" s="122">
        <f t="shared" si="53"/>
        <v>-0.11822240588185044</v>
      </c>
      <c r="J561" s="128">
        <f t="shared" si="54"/>
        <v>99.829442067799903</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6.1107913669064748E-2</v>
      </c>
      <c r="F562" s="128">
        <f t="shared" si="50"/>
        <v>8.4939999999999998</v>
      </c>
      <c r="G562" s="122">
        <f t="shared" si="51"/>
        <v>6.4170566677701699E-2</v>
      </c>
      <c r="H562" s="128">
        <f t="shared" si="52"/>
        <v>22097.648000000001</v>
      </c>
      <c r="I562" s="122">
        <f t="shared" si="53"/>
        <v>-0.7634260502974346</v>
      </c>
      <c r="J562" s="128">
        <f t="shared" si="54"/>
        <v>95.227324352581761</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4.6690647482014389E-2</v>
      </c>
      <c r="F563" s="128">
        <f t="shared" si="50"/>
        <v>6.49</v>
      </c>
      <c r="G563" s="122">
        <f t="shared" si="51"/>
        <v>4.518618704952404E-2</v>
      </c>
      <c r="H563" s="128">
        <f t="shared" si="52"/>
        <v>15560.225</v>
      </c>
      <c r="I563" s="122">
        <f t="shared" si="53"/>
        <v>0.25606676165848313</v>
      </c>
      <c r="J563" s="128">
        <f t="shared" si="54"/>
        <v>103.32946975774135</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5.6043165467625902E-2</v>
      </c>
      <c r="F564" s="128">
        <f t="shared" si="50"/>
        <v>7.79</v>
      </c>
      <c r="G564" s="122">
        <f t="shared" si="51"/>
        <v>5.7736227995283981E-2</v>
      </c>
      <c r="H564" s="128">
        <f t="shared" si="52"/>
        <v>19881.932000000001</v>
      </c>
      <c r="I564" s="122">
        <f t="shared" si="53"/>
        <v>-0.25653294027525014</v>
      </c>
      <c r="J564" s="128">
        <f t="shared" si="54"/>
        <v>97.067590685355526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3.8899280575539576E-2</v>
      </c>
      <c r="F565" s="128">
        <f t="shared" si="50"/>
        <v>5.4070000000000009</v>
      </c>
      <c r="G565" s="122">
        <f t="shared" si="51"/>
        <v>3.5902671057446038E-2</v>
      </c>
      <c r="H565" s="128">
        <f t="shared" si="52"/>
        <v>12363.372000000003</v>
      </c>
      <c r="I565" s="122">
        <f t="shared" si="53"/>
        <v>0.53734843793643206</v>
      </c>
      <c r="J565" s="128">
        <f t="shared" si="54"/>
        <v>108.34648072088791</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1.8841726618705038E-2</v>
      </c>
      <c r="F566" s="128">
        <f t="shared" si="50"/>
        <v>2.6190000000000002</v>
      </c>
      <c r="G566" s="122">
        <f t="shared" si="51"/>
        <v>1.857578159938204E-2</v>
      </c>
      <c r="H566" s="128">
        <f t="shared" si="52"/>
        <v>6396.719000000001</v>
      </c>
      <c r="I566" s="122">
        <f t="shared" si="53"/>
        <v>-7.711480066506618E-2</v>
      </c>
      <c r="J566" s="128">
        <f t="shared" si="54"/>
        <v>101.43167606649641</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9.0431654676258993E-2</v>
      </c>
      <c r="F567" s="128">
        <f t="shared" si="50"/>
        <v>12.57</v>
      </c>
      <c r="G567" s="122">
        <f t="shared" si="51"/>
        <v>8.1762944377653482E-2</v>
      </c>
      <c r="H567" s="128">
        <f t="shared" si="52"/>
        <v>28155.723999999998</v>
      </c>
      <c r="I567" s="122">
        <f t="shared" si="53"/>
        <v>0.42598889714011395</v>
      </c>
      <c r="J567" s="128">
        <f t="shared" si="54"/>
        <v>110.60224820007186</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7.4366906474820138E-2</v>
      </c>
      <c r="F568" s="128">
        <f t="shared" si="50"/>
        <v>10.337</v>
      </c>
      <c r="G568" s="122">
        <f t="shared" si="51"/>
        <v>6.9273093698999297E-2</v>
      </c>
      <c r="H568" s="128">
        <f t="shared" si="52"/>
        <v>23854.743999999999</v>
      </c>
      <c r="I568" s="122">
        <f t="shared" si="53"/>
        <v>0.43200417132580449</v>
      </c>
      <c r="J568" s="128">
        <f t="shared" si="54"/>
        <v>107.35323414016145</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1.9870503597122301E-2</v>
      </c>
      <c r="F569" s="128">
        <f t="shared" si="50"/>
        <v>2.762</v>
      </c>
      <c r="G569" s="122">
        <f t="shared" si="51"/>
        <v>1.9916386435047249E-2</v>
      </c>
      <c r="H569" s="128">
        <f t="shared" si="52"/>
        <v>6858.3670000000011</v>
      </c>
      <c r="I569" s="122">
        <f t="shared" si="53"/>
        <v>-0.1318105864297659</v>
      </c>
      <c r="J569" s="128">
        <f t="shared" si="54"/>
        <v>99.769622676911879</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8.5251798561151074E-2</v>
      </c>
      <c r="F570" s="128">
        <f t="shared" si="50"/>
        <v>11.85</v>
      </c>
      <c r="G570" s="122">
        <f t="shared" si="51"/>
        <v>8.7337512124010502E-2</v>
      </c>
      <c r="H570" s="128">
        <f t="shared" si="52"/>
        <v>30075.371000000006</v>
      </c>
      <c r="I570" s="122">
        <f t="shared" si="53"/>
        <v>-0.13568336013817606</v>
      </c>
      <c r="J570" s="128">
        <f t="shared" si="54"/>
        <v>97.611892631086263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9.2503597122302161E-2</v>
      </c>
      <c r="F571" s="128">
        <f t="shared" si="50"/>
        <v>12.858000000000001</v>
      </c>
      <c r="G571" s="122">
        <f t="shared" si="51"/>
        <v>9.2911955000319457E-2</v>
      </c>
      <c r="H571" s="128">
        <f t="shared" si="52"/>
        <v>31994.975000000006</v>
      </c>
      <c r="I571" s="122">
        <f t="shared" si="53"/>
        <v>6.1442123784097033E-3</v>
      </c>
      <c r="J571" s="128">
        <f t="shared" si="54"/>
        <v>99.560489413858647</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2.8287769784172662E-2</v>
      </c>
      <c r="F572" s="128">
        <f t="shared" si="50"/>
        <v>3.9319999999999999</v>
      </c>
      <c r="G572" s="122">
        <f t="shared" si="51"/>
        <v>2.8532698528856596E-2</v>
      </c>
      <c r="H572" s="128">
        <f t="shared" si="52"/>
        <v>9825.4629999999997</v>
      </c>
      <c r="I572" s="122">
        <f t="shared" si="53"/>
        <v>-0.14962063717412924</v>
      </c>
      <c r="J572" s="128">
        <f t="shared" si="54"/>
        <v>99.141585768916229</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0.17789208633093523</v>
      </c>
      <c r="F573" s="128">
        <f t="shared" si="50"/>
        <v>24.726999999999997</v>
      </c>
      <c r="G573" s="122">
        <f t="shared" si="51"/>
        <v>0.17573269388252924</v>
      </c>
      <c r="H573" s="128">
        <f t="shared" si="52"/>
        <v>60514.959000000003</v>
      </c>
      <c r="I573" s="122">
        <f t="shared" si="53"/>
        <v>3.2473127490861967E-2</v>
      </c>
      <c r="J573" s="128">
        <f t="shared" si="54"/>
        <v>101.22879380079921</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0.14748201438848921</v>
      </c>
      <c r="F574" s="128">
        <f t="shared" si="50"/>
        <v>20.5</v>
      </c>
      <c r="G574" s="122">
        <f t="shared" si="51"/>
        <v>0.14809213086381035</v>
      </c>
      <c r="H574" s="128">
        <f t="shared" si="52"/>
        <v>50996.71</v>
      </c>
      <c r="I574" s="122">
        <f t="shared" si="53"/>
        <v>-3.5657961187298741E-2</v>
      </c>
      <c r="J574" s="128">
        <f t="shared" si="54"/>
        <v>99.588015600989493</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3.4028776978417268E-2</v>
      </c>
      <c r="F575" s="128">
        <f t="shared" si="50"/>
        <v>4.7300000000000004</v>
      </c>
      <c r="G575" s="122">
        <f t="shared" si="51"/>
        <v>3.464457338002893E-2</v>
      </c>
      <c r="H575" s="128">
        <f t="shared" si="52"/>
        <v>11930.136000000002</v>
      </c>
      <c r="I575" s="122">
        <f t="shared" si="53"/>
        <v>-9.1140942315456983E-2</v>
      </c>
      <c r="J575" s="128">
        <f t="shared" si="54"/>
        <v>98.222531434124576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3.2683453237410079E-2</v>
      </c>
      <c r="F576" s="128">
        <f t="shared" si="50"/>
        <v>4.543000000000001</v>
      </c>
      <c r="G576" s="122">
        <f t="shared" si="51"/>
        <v>3.3296336951660781E-2</v>
      </c>
      <c r="H576" s="128">
        <f t="shared" si="52"/>
        <v>11465.860000000002</v>
      </c>
      <c r="I576" s="122">
        <f t="shared" si="53"/>
        <v>-0.20810250438879491</v>
      </c>
      <c r="J576" s="128">
        <f t="shared" si="54"/>
        <v>98.159305886589038</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3.1517985611510792E-2</v>
      </c>
      <c r="F577" s="128">
        <f t="shared" si="50"/>
        <v>4.3810000000000002</v>
      </c>
      <c r="G577" s="122">
        <f t="shared" si="51"/>
        <v>3.0939469970205424E-2</v>
      </c>
      <c r="H577" s="128">
        <f t="shared" si="52"/>
        <v>10654.253999999999</v>
      </c>
      <c r="I577" s="122">
        <f t="shared" si="53"/>
        <v>5.3817553792923752E-2</v>
      </c>
      <c r="J577" s="128">
        <f t="shared" si="54"/>
        <v>101.8698304846931</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0.11587769784172662</v>
      </c>
      <c r="F578" s="128">
        <f t="shared" si="50"/>
        <v>16.106999999999999</v>
      </c>
      <c r="G578" s="122">
        <f t="shared" si="51"/>
        <v>0.10829616852229364</v>
      </c>
      <c r="H578" s="128">
        <f t="shared" si="52"/>
        <v>37292.651999999995</v>
      </c>
      <c r="I578" s="122">
        <f t="shared" si="53"/>
        <v>0.46206629888748518</v>
      </c>
      <c r="J578" s="128">
        <f t="shared" si="54"/>
        <v>107.00073642759787</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3.374100719424461E-2</v>
      </c>
      <c r="F579" s="128">
        <f t="shared" si="50"/>
        <v>4.6900000000000004</v>
      </c>
      <c r="G579" s="122">
        <f t="shared" si="51"/>
        <v>3.4865689195546494E-2</v>
      </c>
      <c r="H579" s="128">
        <f t="shared" si="52"/>
        <v>12006.279</v>
      </c>
      <c r="I579" s="122">
        <f t="shared" si="53"/>
        <v>-0.22576562674960196</v>
      </c>
      <c r="J579" s="128">
        <f t="shared" si="54"/>
        <v>96.774244171701213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2.8057553956834531E-2</v>
      </c>
      <c r="F580" s="128">
        <f t="shared" si="50"/>
        <v>3.9</v>
      </c>
      <c r="G580" s="122">
        <f t="shared" si="51"/>
        <v>2.8176014496541387E-2</v>
      </c>
      <c r="H580" s="128">
        <f t="shared" si="52"/>
        <v>9702.6359999999986</v>
      </c>
      <c r="I580" s="122">
        <f t="shared" si="53"/>
        <v>5.3186440999778609E-2</v>
      </c>
      <c r="J580" s="128">
        <f t="shared" si="54"/>
        <v>99.579569567152944</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3.120863309352518E-2</v>
      </c>
      <c r="F581" s="128">
        <f t="shared" si="50"/>
        <v>4.3380000000000001</v>
      </c>
      <c r="G581" s="122">
        <f t="shared" si="51"/>
        <v>2.9380197352754982E-2</v>
      </c>
      <c r="H581" s="128">
        <f t="shared" si="52"/>
        <v>10117.306</v>
      </c>
      <c r="I581" s="122">
        <f t="shared" si="53"/>
        <v>8.7345134012608044E-2</v>
      </c>
      <c r="J581" s="128">
        <f t="shared" si="54"/>
        <v>106.22336098977479</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3.0733812949640289E-2</v>
      </c>
      <c r="F582" s="128">
        <f t="shared" si="50"/>
        <v>4.2720000000000002</v>
      </c>
      <c r="G582" s="122">
        <f t="shared" si="51"/>
        <v>3.5764907450966721E-2</v>
      </c>
      <c r="H582" s="128">
        <f t="shared" si="52"/>
        <v>12315.931999999997</v>
      </c>
      <c r="I582" s="122">
        <f t="shared" si="53"/>
        <v>-0.58819151057132391</v>
      </c>
      <c r="J582" s="128">
        <f t="shared" si="54"/>
        <v>85.93287426166556</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1.3424460431654676E-2</v>
      </c>
      <c r="F583" s="128">
        <f t="shared" si="50"/>
        <v>1.8660000000000001</v>
      </c>
      <c r="G583" s="122">
        <f t="shared" si="51"/>
        <v>1.3802888273250513E-2</v>
      </c>
      <c r="H583" s="128">
        <f t="shared" si="52"/>
        <v>4753.1350000000002</v>
      </c>
      <c r="I583" s="122">
        <f t="shared" si="53"/>
        <v>-0.17668572055432913</v>
      </c>
      <c r="J583" s="128">
        <f t="shared" si="54"/>
        <v>97.258343079330601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1.1100719424460431E-2</v>
      </c>
      <c r="F584" s="128">
        <f t="shared" si="50"/>
        <v>1.5429999999999999</v>
      </c>
      <c r="G584" s="122">
        <f t="shared" si="51"/>
        <v>1.1048522177501319E-2</v>
      </c>
      <c r="H584" s="128">
        <f t="shared" si="52"/>
        <v>3804.6469999999995</v>
      </c>
      <c r="I584" s="122">
        <f t="shared" si="53"/>
        <v>-0.13527308596516235</v>
      </c>
      <c r="J584" s="128">
        <f t="shared" si="54"/>
        <v>100.47243645910766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2.2187050359712232E-2</v>
      </c>
      <c r="F585" s="128">
        <f t="shared" ref="F585:F648" si="56">SUMPRODUCT($K$2:$AI$2,$K585:$AI585)</f>
        <v>3.0840000000000001</v>
      </c>
      <c r="G585" s="122">
        <f t="shared" ref="G585:G648" si="57">SUMPRODUCT($K$3:$AI$3,$K585:$AI585)/$J$3</f>
        <v>2.3674510248055808E-2</v>
      </c>
      <c r="H585" s="128">
        <f t="shared" ref="H585:H648" si="58">SUMPRODUCT($K$3:$AI$3,$K585:$AI585)</f>
        <v>8152.5070000000014</v>
      </c>
      <c r="I585" s="122">
        <f t="shared" ref="I585:I648" si="59">CORREL($K$4:$AI$4,$K585:$AI585)</f>
        <v>-0.34182950394133188</v>
      </c>
      <c r="J585" s="128">
        <f t="shared" si="54"/>
        <v>93.717040509990156</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0.19330215827338132</v>
      </c>
      <c r="F586" s="128">
        <f t="shared" si="56"/>
        <v>26.869000000000003</v>
      </c>
      <c r="G586" s="122">
        <f t="shared" si="57"/>
        <v>0.18305186462925213</v>
      </c>
      <c r="H586" s="128">
        <f t="shared" si="58"/>
        <v>63035.374000000003</v>
      </c>
      <c r="I586" s="122">
        <f t="shared" si="59"/>
        <v>0.24888263460424459</v>
      </c>
      <c r="J586" s="128">
        <f t="shared" ref="J586:J649" si="60">$E586/$G586*100</f>
        <v>105.59966633767421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2.5453237410071942E-2</v>
      </c>
      <c r="F587" s="128">
        <f t="shared" si="56"/>
        <v>3.5379999999999998</v>
      </c>
      <c r="G587" s="122">
        <f t="shared" si="57"/>
        <v>2.5837305943233503E-2</v>
      </c>
      <c r="H587" s="128">
        <f t="shared" si="58"/>
        <v>8897.2830000000031</v>
      </c>
      <c r="I587" s="122">
        <f t="shared" si="59"/>
        <v>-0.19572093077795383</v>
      </c>
      <c r="J587" s="128">
        <f t="shared" si="60"/>
        <v>98.513511687304444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6.8971223021582748E-2</v>
      </c>
      <c r="F588" s="128">
        <f t="shared" si="56"/>
        <v>9.5870000000000015</v>
      </c>
      <c r="G588" s="122">
        <f t="shared" si="57"/>
        <v>6.956192102405058E-2</v>
      </c>
      <c r="H588" s="128">
        <f t="shared" si="58"/>
        <v>23954.204000000009</v>
      </c>
      <c r="I588" s="122">
        <f t="shared" si="59"/>
        <v>-0.13881964101210903</v>
      </c>
      <c r="J588" s="128">
        <f t="shared" si="60"/>
        <v>99.15083138336044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4.330215827338129E-2</v>
      </c>
      <c r="F589" s="128">
        <f t="shared" si="56"/>
        <v>6.0189999999999992</v>
      </c>
      <c r="G589" s="122">
        <f t="shared" si="57"/>
        <v>4.4644062284018377E-2</v>
      </c>
      <c r="H589" s="128">
        <f t="shared" si="58"/>
        <v>15373.54</v>
      </c>
      <c r="I589" s="122">
        <f t="shared" si="59"/>
        <v>-0.12975014203418889</v>
      </c>
      <c r="J589" s="128">
        <f t="shared" si="60"/>
        <v>96.994216157794725</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0.37885611510791367</v>
      </c>
      <c r="F590" s="128">
        <f t="shared" si="56"/>
        <v>52.661000000000001</v>
      </c>
      <c r="G590" s="122">
        <f t="shared" si="57"/>
        <v>0.387629722556177</v>
      </c>
      <c r="H590" s="128">
        <f t="shared" si="58"/>
        <v>133483.39600000001</v>
      </c>
      <c r="I590" s="122">
        <f t="shared" si="59"/>
        <v>0.10569632578527496</v>
      </c>
      <c r="J590" s="128">
        <f t="shared" si="60"/>
        <v>97.73660095247422</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0.36489208633093517</v>
      </c>
      <c r="F591" s="128">
        <f t="shared" si="56"/>
        <v>50.719999999999992</v>
      </c>
      <c r="G591" s="122">
        <f t="shared" si="57"/>
        <v>0.41128535129138866</v>
      </c>
      <c r="H591" s="128">
        <f t="shared" si="58"/>
        <v>141629.40100000001</v>
      </c>
      <c r="I591" s="122">
        <f t="shared" si="59"/>
        <v>-0.41731931888525392</v>
      </c>
      <c r="J591" s="128">
        <f t="shared" si="60"/>
        <v>88.71993256876668</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0.27142446043165463</v>
      </c>
      <c r="F592" s="128">
        <f t="shared" si="56"/>
        <v>37.727999999999994</v>
      </c>
      <c r="G592" s="122">
        <f t="shared" si="57"/>
        <v>0.24542808356419776</v>
      </c>
      <c r="H592" s="128">
        <f t="shared" si="58"/>
        <v>84515.124000000011</v>
      </c>
      <c r="I592" s="122">
        <f t="shared" si="59"/>
        <v>0.54321148255673279</v>
      </c>
      <c r="J592" s="128">
        <f t="shared" si="60"/>
        <v>110.59225842859051</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0.3037338129496403</v>
      </c>
      <c r="F593" s="128">
        <f t="shared" si="56"/>
        <v>42.219000000000001</v>
      </c>
      <c r="G593" s="122">
        <f t="shared" si="57"/>
        <v>0.30422734770210069</v>
      </c>
      <c r="H593" s="128">
        <f t="shared" si="58"/>
        <v>104763.12099999998</v>
      </c>
      <c r="I593" s="122">
        <f t="shared" si="59"/>
        <v>-3.7239617975404461E-2</v>
      </c>
      <c r="J593" s="128">
        <f t="shared" si="60"/>
        <v>99.837774363091228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0.28453237410071947</v>
      </c>
      <c r="F594" s="128">
        <f t="shared" si="56"/>
        <v>39.550000000000004</v>
      </c>
      <c r="G594" s="122">
        <f t="shared" si="57"/>
        <v>0.23621263917202445</v>
      </c>
      <c r="H594" s="128">
        <f t="shared" si="58"/>
        <v>81341.712</v>
      </c>
      <c r="I594" s="122">
        <f t="shared" si="59"/>
        <v>0.441372050163236</v>
      </c>
      <c r="J594" s="128">
        <f t="shared" si="60"/>
        <v>120.45603279234589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0.3365323741007194</v>
      </c>
      <c r="F595" s="128">
        <f t="shared" si="56"/>
        <v>46.777999999999999</v>
      </c>
      <c r="G595" s="122">
        <f t="shared" si="57"/>
        <v>0.33809391679589262</v>
      </c>
      <c r="H595" s="128">
        <f t="shared" si="58"/>
        <v>116425.345</v>
      </c>
      <c r="I595" s="122">
        <f t="shared" si="59"/>
        <v>8.2312673075733894E-2</v>
      </c>
      <c r="J595" s="128">
        <f t="shared" si="60"/>
        <v>99.538133454168019</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0.48984172661870501</v>
      </c>
      <c r="F596" s="128">
        <f t="shared" si="56"/>
        <v>68.087999999999994</v>
      </c>
      <c r="G596" s="122">
        <f t="shared" si="57"/>
        <v>0.44136792233663796</v>
      </c>
      <c r="H596" s="128">
        <f t="shared" si="58"/>
        <v>151988.57499999998</v>
      </c>
      <c r="I596" s="122">
        <f t="shared" si="59"/>
        <v>0.24629495352821679</v>
      </c>
      <c r="J596" s="128">
        <f t="shared" si="60"/>
        <v>110.98262964500066</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0.63823021582733808</v>
      </c>
      <c r="F597" s="128">
        <f t="shared" si="56"/>
        <v>88.713999999999999</v>
      </c>
      <c r="G597" s="122">
        <f t="shared" si="57"/>
        <v>0.61338915024480345</v>
      </c>
      <c r="H597" s="128">
        <f t="shared" si="58"/>
        <v>211225.46100000001</v>
      </c>
      <c r="I597" s="122">
        <f t="shared" si="59"/>
        <v>0.29445785802405616</v>
      </c>
      <c r="J597" s="128">
        <f t="shared" si="60"/>
        <v>104.04980518038518</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0.22306474820143884</v>
      </c>
      <c r="F598" s="128">
        <f t="shared" si="56"/>
        <v>31.006</v>
      </c>
      <c r="G598" s="122">
        <f t="shared" si="57"/>
        <v>0.16665503342451751</v>
      </c>
      <c r="H598" s="128">
        <f t="shared" si="58"/>
        <v>57388.994000000006</v>
      </c>
      <c r="I598" s="122">
        <f t="shared" si="59"/>
        <v>0.34046107526725267</v>
      </c>
      <c r="J598" s="128">
        <f t="shared" si="60"/>
        <v>133.84819145139758</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7.0762589928057562E-2</v>
      </c>
      <c r="F599" s="128">
        <f t="shared" si="56"/>
        <v>9.8360000000000003</v>
      </c>
      <c r="G599" s="122">
        <f t="shared" si="57"/>
        <v>9.3816984068905054E-2</v>
      </c>
      <c r="H599" s="128">
        <f t="shared" si="58"/>
        <v>32306.629000000004</v>
      </c>
      <c r="I599" s="122">
        <f t="shared" si="59"/>
        <v>-0.41703783338375799</v>
      </c>
      <c r="J599" s="128">
        <f t="shared" si="60"/>
        <v>75.426204146666123</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2.7244604316546763E-2</v>
      </c>
      <c r="F600" s="128">
        <f t="shared" si="56"/>
        <v>3.7869999999999999</v>
      </c>
      <c r="G600" s="122">
        <f t="shared" si="57"/>
        <v>3.6433200332212402E-2</v>
      </c>
      <c r="H600" s="128">
        <f t="shared" si="58"/>
        <v>12546.063999999998</v>
      </c>
      <c r="I600" s="122">
        <f t="shared" si="59"/>
        <v>-0.4642304293075678</v>
      </c>
      <c r="J600" s="128">
        <f t="shared" si="60"/>
        <v>74.779607797612158</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5.4820143884892099E-3</v>
      </c>
      <c r="F601" s="128">
        <f t="shared" si="56"/>
        <v>0.76200000000000012</v>
      </c>
      <c r="G601" s="122">
        <f t="shared" si="57"/>
        <v>8.233184650857539E-3</v>
      </c>
      <c r="H601" s="128">
        <f t="shared" si="58"/>
        <v>2835.1630000000005</v>
      </c>
      <c r="I601" s="122">
        <f t="shared" si="59"/>
        <v>-0.29741536343379399</v>
      </c>
      <c r="J601" s="128">
        <f t="shared" si="60"/>
        <v>66.584373130975777</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1.1100719424460432E-2</v>
      </c>
      <c r="F602" s="128">
        <f t="shared" si="56"/>
        <v>1.5430000000000001</v>
      </c>
      <c r="G602" s="122">
        <f t="shared" si="57"/>
        <v>1.7824119085370457E-2</v>
      </c>
      <c r="H602" s="128">
        <f t="shared" si="58"/>
        <v>6137.8779999999997</v>
      </c>
      <c r="I602" s="122">
        <f t="shared" si="59"/>
        <v>-0.47128585579380855</v>
      </c>
      <c r="J602" s="128">
        <f t="shared" si="60"/>
        <v>62.279203652603485</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9.3057553956834529E-2</v>
      </c>
      <c r="F603" s="128">
        <f t="shared" si="56"/>
        <v>12.935</v>
      </c>
      <c r="G603" s="122">
        <f t="shared" si="57"/>
        <v>7.941962144047765E-2</v>
      </c>
      <c r="H603" s="128">
        <f t="shared" si="58"/>
        <v>27348.782000000003</v>
      </c>
      <c r="I603" s="122">
        <f t="shared" si="59"/>
        <v>0.65906456696914806</v>
      </c>
      <c r="J603" s="128">
        <f t="shared" si="60"/>
        <v>117.17199385869404</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1.8676258992805755E-2</v>
      </c>
      <c r="F604" s="128">
        <f t="shared" si="56"/>
        <v>2.5960000000000001</v>
      </c>
      <c r="G604" s="122">
        <f t="shared" si="57"/>
        <v>1.7664953333449491E-2</v>
      </c>
      <c r="H604" s="128">
        <f t="shared" si="58"/>
        <v>6083.0680000000002</v>
      </c>
      <c r="I604" s="122">
        <f t="shared" si="59"/>
        <v>0.31811247989313901</v>
      </c>
      <c r="J604" s="128">
        <f t="shared" si="60"/>
        <v>105.7249268665845</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3.6510791366906478E-2</v>
      </c>
      <c r="F605" s="128">
        <f t="shared" si="56"/>
        <v>5.0750000000000002</v>
      </c>
      <c r="G605" s="122">
        <f t="shared" si="57"/>
        <v>2.6396654063503677E-2</v>
      </c>
      <c r="H605" s="128">
        <f t="shared" si="58"/>
        <v>9089.8989999999994</v>
      </c>
      <c r="I605" s="122">
        <f t="shared" si="59"/>
        <v>0.49475004364158454</v>
      </c>
      <c r="J605" s="128">
        <f t="shared" si="60"/>
        <v>138.31598231757232</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2.2014388489208635E-2</v>
      </c>
      <c r="F606" s="128">
        <f t="shared" si="56"/>
        <v>3.06</v>
      </c>
      <c r="G606" s="122">
        <f t="shared" si="57"/>
        <v>1.9460886635420116E-2</v>
      </c>
      <c r="H606" s="128">
        <f t="shared" si="58"/>
        <v>6701.5119999999997</v>
      </c>
      <c r="I606" s="122">
        <f t="shared" si="59"/>
        <v>5.1053287939360842E-2</v>
      </c>
      <c r="J606" s="128">
        <f t="shared" si="60"/>
        <v>113.12119998243541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3.9827338129496397E-2</v>
      </c>
      <c r="F607" s="128">
        <f t="shared" si="56"/>
        <v>5.5359999999999996</v>
      </c>
      <c r="G607" s="122">
        <f t="shared" si="57"/>
        <v>3.0477613413947117E-2</v>
      </c>
      <c r="H607" s="128">
        <f t="shared" si="58"/>
        <v>10495.210000000001</v>
      </c>
      <c r="I607" s="122">
        <f t="shared" si="59"/>
        <v>0.26445851786822305</v>
      </c>
      <c r="J607" s="128">
        <f t="shared" si="60"/>
        <v>130.67735189288371</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2.6597122302158275E-2</v>
      </c>
      <c r="F608" s="128">
        <f t="shared" si="56"/>
        <v>3.6970000000000001</v>
      </c>
      <c r="G608" s="122">
        <f t="shared" si="57"/>
        <v>2.5510041875025407E-2</v>
      </c>
      <c r="H608" s="128">
        <f t="shared" si="58"/>
        <v>8784.5869999999995</v>
      </c>
      <c r="I608" s="122">
        <f t="shared" si="59"/>
        <v>-9.4493617657926368E-2</v>
      </c>
      <c r="J608" s="128">
        <f t="shared" si="60"/>
        <v>104.2613823703564</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1.8748201438848922E-2</v>
      </c>
      <c r="F609" s="128">
        <f t="shared" si="56"/>
        <v>2.6059999999999999</v>
      </c>
      <c r="G609" s="122">
        <f t="shared" si="57"/>
        <v>2.279926994581221E-2</v>
      </c>
      <c r="H609" s="128">
        <f t="shared" si="58"/>
        <v>7851.1110000000008</v>
      </c>
      <c r="I609" s="122">
        <f t="shared" si="59"/>
        <v>-0.53549164629858836</v>
      </c>
      <c r="J609" s="128">
        <f t="shared" si="60"/>
        <v>82.231586728032951</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9.1510791366906478E-3</v>
      </c>
      <c r="F610" s="128">
        <f t="shared" si="56"/>
        <v>1.272</v>
      </c>
      <c r="G610" s="122">
        <f t="shared" si="57"/>
        <v>1.1911542638765473E-2</v>
      </c>
      <c r="H610" s="128">
        <f t="shared" si="58"/>
        <v>4101.8350000000009</v>
      </c>
      <c r="I610" s="122">
        <f t="shared" si="59"/>
        <v>-0.34417649521234361</v>
      </c>
      <c r="J610" s="128">
        <f t="shared" si="60"/>
        <v>76.825306462900571</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8.1453237410071919E-2</v>
      </c>
      <c r="F611" s="128">
        <f t="shared" si="56"/>
        <v>11.321999999999997</v>
      </c>
      <c r="G611" s="122">
        <f t="shared" si="57"/>
        <v>7.957349328315301E-2</v>
      </c>
      <c r="H611" s="128">
        <f t="shared" si="58"/>
        <v>27401.769000000004</v>
      </c>
      <c r="I611" s="122">
        <f t="shared" si="59"/>
        <v>-1.4644091751969868E-2</v>
      </c>
      <c r="J611" s="128">
        <f t="shared" si="60"/>
        <v>102.36227423148317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2.1007194244604316E-2</v>
      </c>
      <c r="F612" s="128">
        <f t="shared" si="56"/>
        <v>2.92</v>
      </c>
      <c r="G612" s="122">
        <f t="shared" si="57"/>
        <v>2.3498257627236774E-2</v>
      </c>
      <c r="H612" s="128">
        <f t="shared" si="58"/>
        <v>8091.813000000001</v>
      </c>
      <c r="I612" s="122">
        <f t="shared" si="59"/>
        <v>-0.45055702160393996</v>
      </c>
      <c r="J612" s="128">
        <f t="shared" si="60"/>
        <v>89.398944287064623</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4.3992805755395686E-2</v>
      </c>
      <c r="F613" s="128">
        <f t="shared" si="56"/>
        <v>6.1150000000000002</v>
      </c>
      <c r="G613" s="122">
        <f t="shared" si="57"/>
        <v>4.1766362332224027E-2</v>
      </c>
      <c r="H613" s="128">
        <f t="shared" si="58"/>
        <v>14382.581000000002</v>
      </c>
      <c r="I613" s="122">
        <f t="shared" si="59"/>
        <v>2.726778419311696E-2</v>
      </c>
      <c r="J613" s="128">
        <f t="shared" si="60"/>
        <v>105.33070944857911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2.6230215827338133E-2</v>
      </c>
      <c r="F614" s="128">
        <f t="shared" si="56"/>
        <v>3.6460000000000004</v>
      </c>
      <c r="G614" s="122">
        <f t="shared" si="57"/>
        <v>2.7651075334390374E-2</v>
      </c>
      <c r="H614" s="128">
        <f t="shared" si="58"/>
        <v>9521.8690000000006</v>
      </c>
      <c r="I614" s="122">
        <f t="shared" si="59"/>
        <v>-0.23076461651451302</v>
      </c>
      <c r="J614" s="128">
        <f t="shared" si="60"/>
        <v>94.861467447940157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2.5345323741007196E-2</v>
      </c>
      <c r="F615" s="128">
        <f t="shared" si="56"/>
        <v>3.5230000000000001</v>
      </c>
      <c r="G615" s="122">
        <f t="shared" si="57"/>
        <v>2.9886298561380892E-2</v>
      </c>
      <c r="H615" s="128">
        <f t="shared" si="58"/>
        <v>10291.586000000001</v>
      </c>
      <c r="I615" s="122">
        <f t="shared" si="59"/>
        <v>-0.3054097086316292</v>
      </c>
      <c r="J615" s="128">
        <f t="shared" si="60"/>
        <v>84.80583063490657</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2.5251798561151079E-2</v>
      </c>
      <c r="F616" s="128">
        <f t="shared" si="56"/>
        <v>3.5100000000000002</v>
      </c>
      <c r="G616" s="122">
        <f t="shared" si="57"/>
        <v>2.6913104966343169E-2</v>
      </c>
      <c r="H616" s="128">
        <f t="shared" si="58"/>
        <v>9267.7430000000004</v>
      </c>
      <c r="I616" s="122">
        <f t="shared" si="59"/>
        <v>-0.22136049201706781</v>
      </c>
      <c r="J616" s="128">
        <f t="shared" si="60"/>
        <v>93.827147007862237</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1.7532374100719422E-2</v>
      </c>
      <c r="F617" s="128">
        <f t="shared" si="56"/>
        <v>2.4369999999999998</v>
      </c>
      <c r="G617" s="122">
        <f t="shared" si="57"/>
        <v>2.1564035103003278E-2</v>
      </c>
      <c r="H617" s="128">
        <f t="shared" si="58"/>
        <v>7425.7480000000032</v>
      </c>
      <c r="I617" s="122">
        <f t="shared" si="59"/>
        <v>-0.41270541223471546</v>
      </c>
      <c r="J617" s="128">
        <f t="shared" si="60"/>
        <v>81.303772772460576</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2.0079136690647485E-2</v>
      </c>
      <c r="F618" s="128">
        <f t="shared" si="56"/>
        <v>2.7910000000000004</v>
      </c>
      <c r="G618" s="122">
        <f t="shared" si="57"/>
        <v>2.2848436801235928E-2</v>
      </c>
      <c r="H618" s="128">
        <f t="shared" si="58"/>
        <v>7868.0420000000013</v>
      </c>
      <c r="I618" s="122">
        <f t="shared" si="59"/>
        <v>-0.3404003552731581</v>
      </c>
      <c r="J618" s="128">
        <f t="shared" si="60"/>
        <v>87.879695514055271</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6.4035971223021598E-2</v>
      </c>
      <c r="F619" s="128">
        <f t="shared" si="56"/>
        <v>8.9010000000000016</v>
      </c>
      <c r="G619" s="122">
        <f t="shared" si="57"/>
        <v>5.4830769141416782E-2</v>
      </c>
      <c r="H619" s="128">
        <f t="shared" si="58"/>
        <v>18881.414000000001</v>
      </c>
      <c r="I619" s="122">
        <f t="shared" si="59"/>
        <v>0.31069342932165633</v>
      </c>
      <c r="J619" s="128">
        <f t="shared" si="60"/>
        <v>116.78838766215958</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0.13817266187050359</v>
      </c>
      <c r="F620" s="128">
        <f t="shared" si="56"/>
        <v>19.206</v>
      </c>
      <c r="G620" s="122">
        <f t="shared" si="57"/>
        <v>0.14454765970298353</v>
      </c>
      <c r="H620" s="128">
        <f t="shared" si="58"/>
        <v>49776.143000000004</v>
      </c>
      <c r="I620" s="122">
        <f t="shared" si="59"/>
        <v>-0.36190845377565151</v>
      </c>
      <c r="J620" s="128">
        <f t="shared" si="60"/>
        <v>95.589691423867194</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8.3158273381294973E-2</v>
      </c>
      <c r="F621" s="128">
        <f t="shared" si="56"/>
        <v>11.559000000000001</v>
      </c>
      <c r="G621" s="122">
        <f t="shared" si="57"/>
        <v>9.439453708059635E-2</v>
      </c>
      <c r="H621" s="128">
        <f t="shared" si="58"/>
        <v>32505.513999999996</v>
      </c>
      <c r="I621" s="122">
        <f t="shared" si="59"/>
        <v>-0.62283172331589187</v>
      </c>
      <c r="J621" s="128">
        <f t="shared" si="60"/>
        <v>88.096489429565622</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3.4604316546762597E-2</v>
      </c>
      <c r="F622" s="128">
        <f t="shared" si="56"/>
        <v>4.8100000000000005</v>
      </c>
      <c r="G622" s="122">
        <f t="shared" si="57"/>
        <v>3.6928748569802362E-2</v>
      </c>
      <c r="H622" s="128">
        <f t="shared" si="58"/>
        <v>12716.710000000001</v>
      </c>
      <c r="I622" s="122">
        <f t="shared" si="59"/>
        <v>-0.19976496140683997</v>
      </c>
      <c r="J622" s="128">
        <f t="shared" si="60"/>
        <v>93.705630130828439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0.14589208633093526</v>
      </c>
      <c r="F623" s="128">
        <f t="shared" si="56"/>
        <v>20.279</v>
      </c>
      <c r="G623" s="122">
        <f t="shared" si="57"/>
        <v>0.13815567810243989</v>
      </c>
      <c r="H623" s="128">
        <f t="shared" si="58"/>
        <v>47575.012999999999</v>
      </c>
      <c r="I623" s="122">
        <f t="shared" si="59"/>
        <v>0.43318876798531836</v>
      </c>
      <c r="J623" s="128">
        <f t="shared" si="60"/>
        <v>105.59977579984729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0.13155395683453236</v>
      </c>
      <c r="F624" s="128">
        <f t="shared" si="56"/>
        <v>18.285999999999998</v>
      </c>
      <c r="G624" s="122">
        <f t="shared" si="57"/>
        <v>0.12578277838760824</v>
      </c>
      <c r="H624" s="128">
        <f t="shared" si="58"/>
        <v>43314.305999999997</v>
      </c>
      <c r="I624" s="122">
        <f t="shared" si="59"/>
        <v>0.50696408384848679</v>
      </c>
      <c r="J624" s="128">
        <f t="shared" si="60"/>
        <v>104.58821034238872</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4.2661870503597127E-2</v>
      </c>
      <c r="F625" s="128">
        <f t="shared" si="56"/>
        <v>5.9300000000000006</v>
      </c>
      <c r="G625" s="122">
        <f t="shared" si="57"/>
        <v>4.2300579629339238E-2</v>
      </c>
      <c r="H625" s="128">
        <f t="shared" si="58"/>
        <v>14566.543000000001</v>
      </c>
      <c r="I625" s="122">
        <f t="shared" si="59"/>
        <v>2.9298797364895324E-2</v>
      </c>
      <c r="J625" s="128">
        <f t="shared" si="60"/>
        <v>100.85410383834858</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6.8028776978417277E-2</v>
      </c>
      <c r="F626" s="128">
        <f t="shared" si="56"/>
        <v>9.4560000000000013</v>
      </c>
      <c r="G626" s="122">
        <f t="shared" si="57"/>
        <v>6.463494096260286E-2</v>
      </c>
      <c r="H626" s="128">
        <f t="shared" si="58"/>
        <v>22257.558999999997</v>
      </c>
      <c r="I626" s="122">
        <f t="shared" si="59"/>
        <v>0.43388027029677995</v>
      </c>
      <c r="J626" s="128">
        <f t="shared" si="60"/>
        <v>105.25077607447348</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0.27515827338129495</v>
      </c>
      <c r="F627" s="128">
        <f t="shared" si="56"/>
        <v>38.247</v>
      </c>
      <c r="G627" s="122">
        <f t="shared" si="57"/>
        <v>0.24879962132431946</v>
      </c>
      <c r="H627" s="128">
        <f t="shared" si="58"/>
        <v>85676.14</v>
      </c>
      <c r="I627" s="122">
        <f t="shared" si="59"/>
        <v>0.63333356474577462</v>
      </c>
      <c r="J627" s="128">
        <f t="shared" si="60"/>
        <v>110.59432965238159</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4.5956834532374098E-2</v>
      </c>
      <c r="F628" s="128">
        <f t="shared" si="56"/>
        <v>6.3879999999999999</v>
      </c>
      <c r="G628" s="122">
        <f t="shared" si="57"/>
        <v>3.8512791920036711E-2</v>
      </c>
      <c r="H628" s="128">
        <f t="shared" si="58"/>
        <v>13262.188000000002</v>
      </c>
      <c r="I628" s="122">
        <f t="shared" si="59"/>
        <v>0.26650885088658643</v>
      </c>
      <c r="J628" s="128">
        <f t="shared" si="60"/>
        <v>119.32875348999184</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0.31810791366906466</v>
      </c>
      <c r="F629" s="128">
        <f t="shared" si="56"/>
        <v>44.216999999999985</v>
      </c>
      <c r="G629" s="122">
        <f t="shared" si="57"/>
        <v>0.29666453806794085</v>
      </c>
      <c r="H629" s="128">
        <f t="shared" si="58"/>
        <v>102158.80699999997</v>
      </c>
      <c r="I629" s="122">
        <f t="shared" si="59"/>
        <v>0.54261017761733688</v>
      </c>
      <c r="J629" s="128">
        <f t="shared" si="60"/>
        <v>107.22815599760457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3.3618705035971225E-2</v>
      </c>
      <c r="F630" s="128">
        <f t="shared" si="56"/>
        <v>4.673</v>
      </c>
      <c r="G630" s="122">
        <f t="shared" si="57"/>
        <v>3.0581069700718447E-2</v>
      </c>
      <c r="H630" s="128">
        <f t="shared" si="58"/>
        <v>10530.836000000003</v>
      </c>
      <c r="I630" s="122">
        <f t="shared" si="59"/>
        <v>0.46849754311623004</v>
      </c>
      <c r="J630" s="128">
        <f t="shared" si="60"/>
        <v>109.93305781969234</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9.412949640287771E-2</v>
      </c>
      <c r="F631" s="128">
        <f t="shared" si="56"/>
        <v>13.084000000000001</v>
      </c>
      <c r="G631" s="122">
        <f t="shared" si="57"/>
        <v>9.4037609116094309E-2</v>
      </c>
      <c r="H631" s="128">
        <f t="shared" si="58"/>
        <v>32382.603000000003</v>
      </c>
      <c r="I631" s="122">
        <f t="shared" si="59"/>
        <v>0.12491844382058259</v>
      </c>
      <c r="J631" s="128">
        <f t="shared" si="60"/>
        <v>100.09771333793691</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0.28991366906474819</v>
      </c>
      <c r="F632" s="128">
        <f t="shared" si="56"/>
        <v>40.298000000000002</v>
      </c>
      <c r="G632" s="122">
        <f t="shared" si="57"/>
        <v>0.25842952392568203</v>
      </c>
      <c r="H632" s="128">
        <f t="shared" si="58"/>
        <v>88992.274000000019</v>
      </c>
      <c r="I632" s="122">
        <f t="shared" si="59"/>
        <v>0.59424923043295708</v>
      </c>
      <c r="J632" s="128">
        <f t="shared" si="60"/>
        <v>112.18287471988697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2.585611510791367E-2</v>
      </c>
      <c r="F633" s="128">
        <f t="shared" si="56"/>
        <v>3.5940000000000003</v>
      </c>
      <c r="G633" s="122">
        <f t="shared" si="57"/>
        <v>2.8205222471962318E-2</v>
      </c>
      <c r="H633" s="128">
        <f t="shared" si="58"/>
        <v>9712.6939999999995</v>
      </c>
      <c r="I633" s="122">
        <f t="shared" si="59"/>
        <v>-0.30105362644098949</v>
      </c>
      <c r="J633" s="128">
        <f t="shared" si="60"/>
        <v>91.671374454203288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0.19862589928057556</v>
      </c>
      <c r="F634" s="128">
        <f t="shared" si="56"/>
        <v>27.609000000000002</v>
      </c>
      <c r="G634" s="122">
        <f t="shared" si="57"/>
        <v>0.17748885171826995</v>
      </c>
      <c r="H634" s="128">
        <f t="shared" si="58"/>
        <v>61119.706000000006</v>
      </c>
      <c r="I634" s="122">
        <f t="shared" si="59"/>
        <v>0.46852284936698058</v>
      </c>
      <c r="J634" s="128">
        <f t="shared" si="60"/>
        <v>111.90894377741351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0.29856834532374105</v>
      </c>
      <c r="F635" s="128">
        <f t="shared" si="56"/>
        <v>41.501000000000005</v>
      </c>
      <c r="G635" s="122">
        <f t="shared" si="57"/>
        <v>0.29673344600677209</v>
      </c>
      <c r="H635" s="128">
        <f t="shared" si="58"/>
        <v>102182.53600000002</v>
      </c>
      <c r="I635" s="122">
        <f t="shared" si="59"/>
        <v>-5.4087396147205376E-2</v>
      </c>
      <c r="J635" s="128">
        <f t="shared" si="60"/>
        <v>100.6183661941927</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0.38082733812949637</v>
      </c>
      <c r="F636" s="128">
        <f t="shared" si="56"/>
        <v>52.934999999999995</v>
      </c>
      <c r="G636" s="122">
        <f t="shared" si="57"/>
        <v>0.3638983993402215</v>
      </c>
      <c r="H636" s="128">
        <f t="shared" si="58"/>
        <v>125311.325</v>
      </c>
      <c r="I636" s="122">
        <f t="shared" si="59"/>
        <v>0.40632246110931858</v>
      </c>
      <c r="J636" s="128">
        <f t="shared" si="60"/>
        <v>104.65210586800285</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0.26055395683453236</v>
      </c>
      <c r="F637" s="128">
        <f t="shared" si="56"/>
        <v>36.216999999999999</v>
      </c>
      <c r="G637" s="122">
        <f t="shared" si="57"/>
        <v>0.24315133959425944</v>
      </c>
      <c r="H637" s="128">
        <f t="shared" si="58"/>
        <v>83731.108999999997</v>
      </c>
      <c r="I637" s="122">
        <f t="shared" si="59"/>
        <v>0.56409371208483317</v>
      </c>
      <c r="J637" s="128">
        <f t="shared" si="60"/>
        <v>107.15711345424303</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0.21757553956834533</v>
      </c>
      <c r="F638" s="128">
        <f t="shared" si="56"/>
        <v>30.243000000000002</v>
      </c>
      <c r="G638" s="122">
        <f t="shared" si="57"/>
        <v>0.20322513488869143</v>
      </c>
      <c r="H638" s="128">
        <f t="shared" si="58"/>
        <v>69982.201000000001</v>
      </c>
      <c r="I638" s="122">
        <f t="shared" si="59"/>
        <v>0.45326311371487688</v>
      </c>
      <c r="J638" s="128">
        <f t="shared" si="60"/>
        <v>107.06133357348429</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0.47514388489208637</v>
      </c>
      <c r="F639" s="128">
        <f t="shared" si="56"/>
        <v>66.045000000000002</v>
      </c>
      <c r="G639" s="122">
        <f t="shared" si="57"/>
        <v>0.44714553168504878</v>
      </c>
      <c r="H639" s="128">
        <f t="shared" si="58"/>
        <v>153978.14100000003</v>
      </c>
      <c r="I639" s="122">
        <f t="shared" si="59"/>
        <v>0.23165996936251693</v>
      </c>
      <c r="J639" s="128">
        <f t="shared" si="60"/>
        <v>106.26157508530321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0.36863309352517981</v>
      </c>
      <c r="F640" s="128">
        <f t="shared" si="56"/>
        <v>51.239999999999995</v>
      </c>
      <c r="G640" s="122">
        <f t="shared" si="57"/>
        <v>0.34093259630965445</v>
      </c>
      <c r="H640" s="128">
        <f t="shared" si="58"/>
        <v>117402.86699999998</v>
      </c>
      <c r="I640" s="122">
        <f t="shared" si="59"/>
        <v>0.36485825358239771</v>
      </c>
      <c r="J640" s="128">
        <f t="shared" si="60"/>
        <v>108.12491897676048</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0.39782014388489212</v>
      </c>
      <c r="F641" s="128">
        <f t="shared" si="56"/>
        <v>55.297000000000004</v>
      </c>
      <c r="G641" s="122">
        <f t="shared" si="57"/>
        <v>0.37776583962039506</v>
      </c>
      <c r="H641" s="128">
        <f t="shared" si="58"/>
        <v>130086.689</v>
      </c>
      <c r="I641" s="122">
        <f t="shared" si="59"/>
        <v>0.31339528109195447</v>
      </c>
      <c r="J641" s="128">
        <f t="shared" si="60"/>
        <v>105.30866006430043</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5.3877697841726621E-2</v>
      </c>
      <c r="F642" s="128">
        <f t="shared" si="56"/>
        <v>7.4889999999999999</v>
      </c>
      <c r="G642" s="122">
        <f t="shared" si="57"/>
        <v>6.8019883377183052E-2</v>
      </c>
      <c r="H642" s="128">
        <f t="shared" si="58"/>
        <v>23423.191000000003</v>
      </c>
      <c r="I642" s="122">
        <f t="shared" si="59"/>
        <v>-0.66863224163511703</v>
      </c>
      <c r="J642" s="128">
        <f t="shared" si="60"/>
        <v>79.208747746544418</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0.36850359712230218</v>
      </c>
      <c r="F643" s="128">
        <f t="shared" si="56"/>
        <v>51.222000000000001</v>
      </c>
      <c r="G643" s="122">
        <f t="shared" si="57"/>
        <v>0.344440849348643</v>
      </c>
      <c r="H643" s="128">
        <f t="shared" si="58"/>
        <v>118610.962</v>
      </c>
      <c r="I643" s="122">
        <f t="shared" si="59"/>
        <v>0.44081057062964296</v>
      </c>
      <c r="J643" s="128">
        <f t="shared" si="60"/>
        <v>106.98603194689689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3.9093525179856113E-2</v>
      </c>
      <c r="F644" s="128">
        <f t="shared" si="56"/>
        <v>5.4340000000000002</v>
      </c>
      <c r="G644" s="122">
        <f t="shared" si="57"/>
        <v>3.0921291214375739E-2</v>
      </c>
      <c r="H644" s="128">
        <f t="shared" si="58"/>
        <v>10647.994000000001</v>
      </c>
      <c r="I644" s="122">
        <f t="shared" si="59"/>
        <v>0.64530706705366081</v>
      </c>
      <c r="J644" s="128">
        <f t="shared" si="60"/>
        <v>126.42914847514837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0.41105755395683458</v>
      </c>
      <c r="F645" s="128">
        <f t="shared" si="56"/>
        <v>57.137000000000008</v>
      </c>
      <c r="G645" s="122">
        <f t="shared" si="57"/>
        <v>0.37632926489293123</v>
      </c>
      <c r="H645" s="128">
        <f t="shared" si="58"/>
        <v>129591.993</v>
      </c>
      <c r="I645" s="122">
        <f t="shared" si="59"/>
        <v>0.37464937767536233</v>
      </c>
      <c r="J645" s="128">
        <f t="shared" si="60"/>
        <v>109.22816594499602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0.22754676258992804</v>
      </c>
      <c r="F646" s="128">
        <f t="shared" si="56"/>
        <v>31.628999999999998</v>
      </c>
      <c r="G646" s="122">
        <f t="shared" si="57"/>
        <v>0.19701554196504795</v>
      </c>
      <c r="H646" s="128">
        <f t="shared" si="58"/>
        <v>67843.877999999982</v>
      </c>
      <c r="I646" s="122">
        <f t="shared" si="59"/>
        <v>0.69407507002352131</v>
      </c>
      <c r="J646" s="128">
        <f t="shared" si="60"/>
        <v>115.49685893831492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5.4992805755395675E-2</v>
      </c>
      <c r="F647" s="128">
        <f t="shared" si="56"/>
        <v>7.6439999999999992</v>
      </c>
      <c r="G647" s="122">
        <f t="shared" si="57"/>
        <v>5.1711184290767175E-2</v>
      </c>
      <c r="H647" s="128">
        <f t="shared" si="58"/>
        <v>17807.160000000003</v>
      </c>
      <c r="I647" s="122">
        <f t="shared" si="59"/>
        <v>-1.7778808421682259E-2</v>
      </c>
      <c r="J647" s="128">
        <f t="shared" si="60"/>
        <v>106.34605745282539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0.47978417266187051</v>
      </c>
      <c r="F648" s="128">
        <f t="shared" si="56"/>
        <v>66.69</v>
      </c>
      <c r="G648" s="122">
        <f t="shared" si="57"/>
        <v>0.47670287607664114</v>
      </c>
      <c r="H648" s="128">
        <f t="shared" si="58"/>
        <v>164156.44899999999</v>
      </c>
      <c r="I648" s="122">
        <f t="shared" si="59"/>
        <v>0.16595258641324787</v>
      </c>
      <c r="J648" s="128">
        <f t="shared" si="60"/>
        <v>100.64637675580836</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0.3873237410071943</v>
      </c>
      <c r="F649" s="128">
        <f t="shared" ref="F649:F712" si="62">SUMPRODUCT($K$2:$AI$2,$K649:$AI649)</f>
        <v>53.838000000000008</v>
      </c>
      <c r="G649" s="122">
        <f t="shared" ref="G649:G712" si="63">SUMPRODUCT($K$3:$AI$3,$K649:$AI649)/$J$3</f>
        <v>0.362868195308371</v>
      </c>
      <c r="H649" s="128">
        <f t="shared" ref="H649:H712" si="64">SUMPRODUCT($K$3:$AI$3,$K649:$AI649)</f>
        <v>124956.56600000002</v>
      </c>
      <c r="I649" s="122">
        <f t="shared" ref="I649:I712" si="65">CORREL($K$4:$AI$4,$K649:$AI649)</f>
        <v>0.32598687000369803</v>
      </c>
      <c r="J649" s="128">
        <f t="shared" si="60"/>
        <v>106.73951203633061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0.41994964028776977</v>
      </c>
      <c r="F650" s="128">
        <f t="shared" si="62"/>
        <v>58.372999999999998</v>
      </c>
      <c r="G650" s="122">
        <f t="shared" si="63"/>
        <v>0.42127719117894752</v>
      </c>
      <c r="H650" s="128">
        <f t="shared" si="64"/>
        <v>145070.171</v>
      </c>
      <c r="I650" s="122">
        <f t="shared" si="65"/>
        <v>-1.8201265994615381E-2</v>
      </c>
      <c r="J650" s="128">
        <f t="shared" ref="J650:J713" si="66">$E650/$G650*100</f>
        <v>99.684874728806804</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0.49537410071942445</v>
      </c>
      <c r="F651" s="128">
        <f t="shared" si="62"/>
        <v>68.856999999999999</v>
      </c>
      <c r="G651" s="122">
        <f t="shared" si="63"/>
        <v>0.51115419418163666</v>
      </c>
      <c r="H651" s="128">
        <f t="shared" si="64"/>
        <v>176020.03600000005</v>
      </c>
      <c r="I651" s="122">
        <f t="shared" si="65"/>
        <v>-0.71739100215413587</v>
      </c>
      <c r="J651" s="128">
        <f t="shared" si="66"/>
        <v>96.912850634537733</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0.17960431654676259</v>
      </c>
      <c r="F652" s="128">
        <f t="shared" si="62"/>
        <v>24.965</v>
      </c>
      <c r="G652" s="122">
        <f t="shared" si="63"/>
        <v>0.17487472339832386</v>
      </c>
      <c r="H652" s="128">
        <f t="shared" si="64"/>
        <v>60219.51</v>
      </c>
      <c r="I652" s="122">
        <f t="shared" si="65"/>
        <v>-5.2416310068503558E-2</v>
      </c>
      <c r="J652" s="128">
        <f t="shared" si="66"/>
        <v>102.70456076014247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0.60192086330935246</v>
      </c>
      <c r="F653" s="128">
        <f t="shared" si="62"/>
        <v>83.666999999999987</v>
      </c>
      <c r="G653" s="122">
        <f t="shared" si="63"/>
        <v>0.58007843581389129</v>
      </c>
      <c r="H653" s="128">
        <f t="shared" si="64"/>
        <v>199754.65</v>
      </c>
      <c r="I653" s="122">
        <f t="shared" si="65"/>
        <v>0.53726838693304002</v>
      </c>
      <c r="J653" s="128">
        <f t="shared" si="66"/>
        <v>103.76542656077443</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4.2316546762589925E-2</v>
      </c>
      <c r="F654" s="128">
        <f t="shared" si="62"/>
        <v>5.8819999999999997</v>
      </c>
      <c r="G654" s="122">
        <f t="shared" si="63"/>
        <v>4.3213400008131071E-2</v>
      </c>
      <c r="H654" s="128">
        <f t="shared" si="64"/>
        <v>14880.88</v>
      </c>
      <c r="I654" s="122">
        <f t="shared" si="65"/>
        <v>-0.18935537810082145</v>
      </c>
      <c r="J654" s="128">
        <f t="shared" si="66"/>
        <v>97.924594580911489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0.11043884892086331</v>
      </c>
      <c r="F655" s="128">
        <f t="shared" si="62"/>
        <v>15.350999999999999</v>
      </c>
      <c r="G655" s="122">
        <f t="shared" si="63"/>
        <v>0.10324389733939679</v>
      </c>
      <c r="H655" s="128">
        <f t="shared" si="64"/>
        <v>35552.862000000001</v>
      </c>
      <c r="I655" s="122">
        <f t="shared" si="65"/>
        <v>-2.6080780356934626E-2</v>
      </c>
      <c r="J655" s="128">
        <f t="shared" si="66"/>
        <v>106.96888800876465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1.3366906474820145E-2</v>
      </c>
      <c r="F656" s="128">
        <f t="shared" si="62"/>
        <v>1.8580000000000001</v>
      </c>
      <c r="G656" s="122">
        <f t="shared" si="63"/>
        <v>1.116989005627864E-2</v>
      </c>
      <c r="H656" s="128">
        <f t="shared" si="64"/>
        <v>3846.4409999999998</v>
      </c>
      <c r="I656" s="122">
        <f t="shared" si="65"/>
        <v>0.24973200983178331</v>
      </c>
      <c r="J656" s="128">
        <f t="shared" si="66"/>
        <v>119.66909618153809</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2.0812949640287768E-2</v>
      </c>
      <c r="F657" s="128">
        <f t="shared" si="62"/>
        <v>2.8929999999999998</v>
      </c>
      <c r="G657" s="122">
        <f t="shared" si="63"/>
        <v>1.8625680251366312E-2</v>
      </c>
      <c r="H657" s="128">
        <f t="shared" si="64"/>
        <v>6413.902000000001</v>
      </c>
      <c r="I657" s="122">
        <f t="shared" si="65"/>
        <v>8.6243880501078507E-2</v>
      </c>
      <c r="J657" s="128">
        <f t="shared" si="66"/>
        <v>111.74329935552826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0.38933093525179852</v>
      </c>
      <c r="F658" s="128">
        <f t="shared" si="62"/>
        <v>54.116999999999997</v>
      </c>
      <c r="G658" s="122">
        <f t="shared" si="63"/>
        <v>0.3605021024631343</v>
      </c>
      <c r="H658" s="128">
        <f t="shared" si="64"/>
        <v>124141.783</v>
      </c>
      <c r="I658" s="122">
        <f t="shared" si="65"/>
        <v>0.37038902196349283</v>
      </c>
      <c r="J658" s="128">
        <f t="shared" si="66"/>
        <v>107.99685566094925</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0.23177697841726619</v>
      </c>
      <c r="F659" s="128">
        <f t="shared" si="62"/>
        <v>32.216999999999999</v>
      </c>
      <c r="G659" s="122">
        <f t="shared" si="63"/>
        <v>0.22225113689822798</v>
      </c>
      <c r="H659" s="128">
        <f t="shared" si="64"/>
        <v>76533.956999999995</v>
      </c>
      <c r="I659" s="122">
        <f t="shared" si="65"/>
        <v>9.048458625908451E-2</v>
      </c>
      <c r="J659" s="128">
        <f t="shared" si="66"/>
        <v>104.28607099697322</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8.6820143884892079E-2</v>
      </c>
      <c r="F660" s="128">
        <f t="shared" si="62"/>
        <v>12.068</v>
      </c>
      <c r="G660" s="122">
        <f t="shared" si="63"/>
        <v>7.474026449218546E-2</v>
      </c>
      <c r="H660" s="128">
        <f t="shared" si="64"/>
        <v>25737.407999999999</v>
      </c>
      <c r="I660" s="122">
        <f t="shared" si="65"/>
        <v>0.30081392584558997</v>
      </c>
      <c r="J660" s="128">
        <f t="shared" si="66"/>
        <v>116.16247878540709</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0.24946043165467624</v>
      </c>
      <c r="F661" s="128">
        <f t="shared" si="62"/>
        <v>34.674999999999997</v>
      </c>
      <c r="G661" s="122">
        <f t="shared" si="63"/>
        <v>0.22761341975502242</v>
      </c>
      <c r="H661" s="128">
        <f t="shared" si="64"/>
        <v>78380.502000000008</v>
      </c>
      <c r="I661" s="122">
        <f t="shared" si="65"/>
        <v>0.54430650632750244</v>
      </c>
      <c r="J661" s="128">
        <f t="shared" si="66"/>
        <v>109.59829693836485</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3.7330935251798564E-2</v>
      </c>
      <c r="F662" s="128">
        <f t="shared" si="62"/>
        <v>5.1890000000000001</v>
      </c>
      <c r="G662" s="122">
        <f t="shared" si="63"/>
        <v>3.0729604074829105E-2</v>
      </c>
      <c r="H662" s="128">
        <f t="shared" si="64"/>
        <v>10581.985000000001</v>
      </c>
      <c r="I662" s="122">
        <f t="shared" si="65"/>
        <v>0.62157401216816233</v>
      </c>
      <c r="J662" s="128">
        <f t="shared" si="66"/>
        <v>121.48199228631347</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0.20781294964028779</v>
      </c>
      <c r="F663" s="128">
        <f t="shared" si="62"/>
        <v>28.886000000000003</v>
      </c>
      <c r="G663" s="122">
        <f t="shared" si="63"/>
        <v>0.20155373767997256</v>
      </c>
      <c r="H663" s="128">
        <f t="shared" si="64"/>
        <v>69406.641999999993</v>
      </c>
      <c r="I663" s="122">
        <f t="shared" si="65"/>
        <v>0.39296193762989629</v>
      </c>
      <c r="J663" s="128">
        <f t="shared" si="66"/>
        <v>103.10548047005391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0.17002877697841726</v>
      </c>
      <c r="F664" s="128">
        <f t="shared" si="62"/>
        <v>23.634</v>
      </c>
      <c r="G664" s="122">
        <f t="shared" si="63"/>
        <v>0.14710246023034168</v>
      </c>
      <c r="H664" s="128">
        <f t="shared" si="64"/>
        <v>50655.909</v>
      </c>
      <c r="I664" s="122">
        <f t="shared" si="65"/>
        <v>0.56356996718376007</v>
      </c>
      <c r="J664" s="128">
        <f t="shared" si="66"/>
        <v>115.58527077805239</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0.12832374100719424</v>
      </c>
      <c r="F665" s="128">
        <f t="shared" si="62"/>
        <v>17.837</v>
      </c>
      <c r="G665" s="122">
        <f t="shared" si="63"/>
        <v>0.14447637632928526</v>
      </c>
      <c r="H665" s="128">
        <f t="shared" si="64"/>
        <v>49751.596000000012</v>
      </c>
      <c r="I665" s="122">
        <f t="shared" si="65"/>
        <v>-0.39633167912665901</v>
      </c>
      <c r="J665" s="128">
        <f t="shared" si="66"/>
        <v>88.819877870360955</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0.47997122302158268</v>
      </c>
      <c r="F666" s="128">
        <f t="shared" si="62"/>
        <v>66.715999999999994</v>
      </c>
      <c r="G666" s="122">
        <f t="shared" si="63"/>
        <v>0.46453834672056404</v>
      </c>
      <c r="H666" s="128">
        <f t="shared" si="64"/>
        <v>159967.49599999998</v>
      </c>
      <c r="I666" s="122">
        <f t="shared" si="65"/>
        <v>0.46047433557452089</v>
      </c>
      <c r="J666" s="128">
        <f t="shared" si="66"/>
        <v>103.32219641499307</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0.3232805755395684</v>
      </c>
      <c r="F667" s="128">
        <f t="shared" si="62"/>
        <v>44.936000000000007</v>
      </c>
      <c r="G667" s="122">
        <f t="shared" si="63"/>
        <v>0.3262824531446924</v>
      </c>
      <c r="H667" s="128">
        <f t="shared" si="64"/>
        <v>112357.97299999998</v>
      </c>
      <c r="I667" s="122">
        <f t="shared" si="65"/>
        <v>-0.1114716124417712</v>
      </c>
      <c r="J667" s="128">
        <f t="shared" si="66"/>
        <v>99.079975776756584</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0.52480575539568353</v>
      </c>
      <c r="F668" s="128">
        <f t="shared" si="62"/>
        <v>72.948000000000008</v>
      </c>
      <c r="G668" s="122">
        <f t="shared" si="63"/>
        <v>0.5211222797205235</v>
      </c>
      <c r="H668" s="128">
        <f t="shared" si="64"/>
        <v>179452.62600000002</v>
      </c>
      <c r="I668" s="122">
        <f t="shared" si="65"/>
        <v>0.23851009898231623</v>
      </c>
      <c r="J668" s="128">
        <f t="shared" si="66"/>
        <v>100.70683519367766</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0.11445323741007193</v>
      </c>
      <c r="F669" s="128">
        <f t="shared" si="62"/>
        <v>15.908999999999999</v>
      </c>
      <c r="G669" s="122">
        <f t="shared" si="63"/>
        <v>0.11974645862735873</v>
      </c>
      <c r="H669" s="128">
        <f t="shared" si="64"/>
        <v>41235.650999999998</v>
      </c>
      <c r="I669" s="122">
        <f t="shared" si="65"/>
        <v>-0.23320570051267764</v>
      </c>
      <c r="J669" s="128">
        <f t="shared" si="66"/>
        <v>95.57964279030675</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7.4474820143884901E-2</v>
      </c>
      <c r="F670" s="128">
        <f t="shared" si="62"/>
        <v>10.352</v>
      </c>
      <c r="G670" s="122">
        <f t="shared" si="63"/>
        <v>9.0213469703041602E-2</v>
      </c>
      <c r="H670" s="128">
        <f t="shared" si="64"/>
        <v>31065.73</v>
      </c>
      <c r="I670" s="122">
        <f t="shared" si="65"/>
        <v>-0.29603253144042846</v>
      </c>
      <c r="J670" s="128">
        <f t="shared" si="66"/>
        <v>82.553991537002076</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0.23666187050359713</v>
      </c>
      <c r="F671" s="128">
        <f t="shared" si="62"/>
        <v>32.896000000000001</v>
      </c>
      <c r="G671" s="122">
        <f t="shared" si="63"/>
        <v>0.23795315340430598</v>
      </c>
      <c r="H671" s="128">
        <f t="shared" si="64"/>
        <v>81941.072</v>
      </c>
      <c r="I671" s="122">
        <f t="shared" si="65"/>
        <v>-0.18439357762535308</v>
      </c>
      <c r="J671" s="128">
        <f t="shared" si="66"/>
        <v>99.457337344668488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0.13932374100719425</v>
      </c>
      <c r="F672" s="128">
        <f t="shared" si="62"/>
        <v>19.366</v>
      </c>
      <c r="G672" s="122">
        <f t="shared" si="63"/>
        <v>0.1668264800004646</v>
      </c>
      <c r="H672" s="128">
        <f t="shared" si="64"/>
        <v>57448.032999999989</v>
      </c>
      <c r="I672" s="122">
        <f t="shared" si="65"/>
        <v>-0.56751124490475169</v>
      </c>
      <c r="J672" s="128">
        <f t="shared" si="66"/>
        <v>83.514164541987725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0.42607194244604313</v>
      </c>
      <c r="F673" s="128">
        <f t="shared" si="62"/>
        <v>59.223999999999997</v>
      </c>
      <c r="G673" s="122">
        <f t="shared" si="63"/>
        <v>0.42451987756927384</v>
      </c>
      <c r="H673" s="128">
        <f t="shared" si="64"/>
        <v>146186.81599999999</v>
      </c>
      <c r="I673" s="122">
        <f t="shared" si="65"/>
        <v>0.14385510347264888</v>
      </c>
      <c r="J673" s="128">
        <f t="shared" si="66"/>
        <v>100.36560475934746</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0.30017985611510789</v>
      </c>
      <c r="F674" s="128">
        <f t="shared" si="62"/>
        <v>41.724999999999994</v>
      </c>
      <c r="G674" s="122">
        <f t="shared" si="63"/>
        <v>0.29969067946729855</v>
      </c>
      <c r="H674" s="128">
        <f t="shared" si="64"/>
        <v>103200.88299999999</v>
      </c>
      <c r="I674" s="122">
        <f t="shared" si="65"/>
        <v>-5.3848036327200977E-2</v>
      </c>
      <c r="J674" s="128">
        <f t="shared" si="66"/>
        <v>100.16322718099838</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0.49389208633093523</v>
      </c>
      <c r="F675" s="128">
        <f t="shared" si="62"/>
        <v>68.650999999999996</v>
      </c>
      <c r="G675" s="122">
        <f t="shared" si="63"/>
        <v>0.49694785949506043</v>
      </c>
      <c r="H675" s="128">
        <f t="shared" si="64"/>
        <v>171127.97100000002</v>
      </c>
      <c r="I675" s="122">
        <f t="shared" si="65"/>
        <v>-0.13377486169022937</v>
      </c>
      <c r="J675" s="128">
        <f t="shared" si="66"/>
        <v>99.385091794694489</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8.3115107913669065E-2</v>
      </c>
      <c r="F676" s="128">
        <f t="shared" si="62"/>
        <v>11.553000000000001</v>
      </c>
      <c r="G676" s="122">
        <f t="shared" si="63"/>
        <v>8.8270308806532749E-2</v>
      </c>
      <c r="H676" s="128">
        <f t="shared" si="64"/>
        <v>30396.587000000003</v>
      </c>
      <c r="I676" s="122">
        <f t="shared" si="65"/>
        <v>-0.20979324586742484</v>
      </c>
      <c r="J676" s="128">
        <f t="shared" si="66"/>
        <v>94.159756590222614</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8.9805755395683445E-2</v>
      </c>
      <c r="F677" s="128">
        <f t="shared" si="62"/>
        <v>12.482999999999999</v>
      </c>
      <c r="G677" s="122">
        <f t="shared" si="63"/>
        <v>0.10484807090295564</v>
      </c>
      <c r="H677" s="128">
        <f t="shared" si="64"/>
        <v>36105.271999999997</v>
      </c>
      <c r="I677" s="122">
        <f t="shared" si="65"/>
        <v>-0.51206124241113848</v>
      </c>
      <c r="J677" s="128">
        <f t="shared" si="66"/>
        <v>85.653226256117833</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0.29633812949640287</v>
      </c>
      <c r="F678" s="128">
        <f t="shared" si="62"/>
        <v>41.190999999999995</v>
      </c>
      <c r="G678" s="122">
        <f t="shared" si="63"/>
        <v>0.30810866017342414</v>
      </c>
      <c r="H678" s="128">
        <f t="shared" si="64"/>
        <v>106099.68199999999</v>
      </c>
      <c r="I678" s="122">
        <f t="shared" si="65"/>
        <v>-9.6766675700438121E-2</v>
      </c>
      <c r="J678" s="128">
        <f t="shared" si="66"/>
        <v>96.179746888517826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0.12218705035971222</v>
      </c>
      <c r="F679" s="128">
        <f t="shared" si="62"/>
        <v>16.983999999999998</v>
      </c>
      <c r="G679" s="122">
        <f t="shared" si="63"/>
        <v>0.13878995986734738</v>
      </c>
      <c r="H679" s="128">
        <f t="shared" si="64"/>
        <v>47793.433000000005</v>
      </c>
      <c r="I679" s="122">
        <f t="shared" si="65"/>
        <v>-0.34232521763595158</v>
      </c>
      <c r="J679" s="128">
        <f t="shared" si="66"/>
        <v>88.037384315476501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0.22546043165467627</v>
      </c>
      <c r="F680" s="128">
        <f t="shared" si="62"/>
        <v>31.339000000000002</v>
      </c>
      <c r="G680" s="122">
        <f t="shared" si="63"/>
        <v>0.23123159618768843</v>
      </c>
      <c r="H680" s="128">
        <f t="shared" si="64"/>
        <v>79626.450000000012</v>
      </c>
      <c r="I680" s="122">
        <f t="shared" si="65"/>
        <v>-0.18111084753456669</v>
      </c>
      <c r="J680" s="128">
        <f t="shared" si="66"/>
        <v>97.504162654169562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0.23699280575539569</v>
      </c>
      <c r="F681" s="128">
        <f t="shared" si="62"/>
        <v>32.942</v>
      </c>
      <c r="G681" s="122">
        <f t="shared" si="63"/>
        <v>0.2437573745927204</v>
      </c>
      <c r="H681" s="128">
        <f t="shared" si="64"/>
        <v>83939.802000000011</v>
      </c>
      <c r="I681" s="122">
        <f t="shared" si="65"/>
        <v>-0.22714331013781405</v>
      </c>
      <c r="J681" s="128">
        <f t="shared" si="66"/>
        <v>97.224876232513083</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0.4820935251798561</v>
      </c>
      <c r="F682" s="128">
        <f t="shared" si="62"/>
        <v>67.010999999999996</v>
      </c>
      <c r="G682" s="122">
        <f t="shared" si="63"/>
        <v>0.4896248729519862</v>
      </c>
      <c r="H682" s="128">
        <f t="shared" si="64"/>
        <v>168606.24200000006</v>
      </c>
      <c r="I682" s="122">
        <f t="shared" si="65"/>
        <v>-0.26816797035052448</v>
      </c>
      <c r="J682" s="128">
        <f t="shared" si="66"/>
        <v>98.461812667578954</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0.15512949640287765</v>
      </c>
      <c r="F683" s="128">
        <f t="shared" si="62"/>
        <v>21.562999999999995</v>
      </c>
      <c r="G683" s="122">
        <f t="shared" si="63"/>
        <v>0.15259199437794388</v>
      </c>
      <c r="H683" s="128">
        <f t="shared" si="64"/>
        <v>52546.273999999998</v>
      </c>
      <c r="I683" s="122">
        <f t="shared" si="65"/>
        <v>5.2691149189253841E-2</v>
      </c>
      <c r="J683" s="128">
        <f t="shared" si="66"/>
        <v>101.66293260356034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9.4834532374100736E-2</v>
      </c>
      <c r="F684" s="128">
        <f t="shared" si="62"/>
        <v>13.182000000000002</v>
      </c>
      <c r="G684" s="122">
        <f t="shared" si="63"/>
        <v>0.10023453789370364</v>
      </c>
      <c r="H684" s="128">
        <f t="shared" si="64"/>
        <v>34516.564999999995</v>
      </c>
      <c r="I684" s="122">
        <f t="shared" si="65"/>
        <v>-0.14915505881893432</v>
      </c>
      <c r="J684" s="128">
        <f t="shared" si="66"/>
        <v>94.612629904744523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0.30753237410071943</v>
      </c>
      <c r="F685" s="128">
        <f t="shared" si="62"/>
        <v>42.747</v>
      </c>
      <c r="G685" s="122">
        <f t="shared" si="63"/>
        <v>0.3094652309515098</v>
      </c>
      <c r="H685" s="128">
        <f t="shared" si="64"/>
        <v>106566.82800000001</v>
      </c>
      <c r="I685" s="122">
        <f t="shared" si="65"/>
        <v>0.14336464866630463</v>
      </c>
      <c r="J685" s="128">
        <f t="shared" si="66"/>
        <v>99.37542035179608</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0.11628776978417267</v>
      </c>
      <c r="F686" s="128">
        <f t="shared" si="62"/>
        <v>16.164000000000001</v>
      </c>
      <c r="G686" s="122">
        <f t="shared" si="63"/>
        <v>0.12876834282926489</v>
      </c>
      <c r="H686" s="128">
        <f t="shared" si="64"/>
        <v>44342.409</v>
      </c>
      <c r="I686" s="122">
        <f t="shared" si="65"/>
        <v>-0.26954879020295958</v>
      </c>
      <c r="J686" s="128">
        <f t="shared" si="66"/>
        <v>90.30773187658373</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0.20819424460431654</v>
      </c>
      <c r="F687" s="128">
        <f t="shared" si="62"/>
        <v>28.939</v>
      </c>
      <c r="G687" s="122">
        <f t="shared" si="63"/>
        <v>0.21698081647587686</v>
      </c>
      <c r="H687" s="128">
        <f t="shared" si="64"/>
        <v>74719.08</v>
      </c>
      <c r="I687" s="122">
        <f t="shared" si="65"/>
        <v>-0.25061949575328196</v>
      </c>
      <c r="J687" s="128">
        <f t="shared" si="66"/>
        <v>95.950530551839279</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0.17278417266187049</v>
      </c>
      <c r="F688" s="128">
        <f t="shared" si="62"/>
        <v>24.016999999999999</v>
      </c>
      <c r="G688" s="122">
        <f t="shared" si="63"/>
        <v>0.1764788475946544</v>
      </c>
      <c r="H688" s="128">
        <f t="shared" si="64"/>
        <v>60771.903000000006</v>
      </c>
      <c r="I688" s="122">
        <f t="shared" si="65"/>
        <v>-0.21246105961662221</v>
      </c>
      <c r="J688" s="128">
        <f t="shared" si="66"/>
        <v>97.906448855972798</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0.6796546762589929</v>
      </c>
      <c r="F689" s="128">
        <f t="shared" si="62"/>
        <v>94.472000000000008</v>
      </c>
      <c r="G689" s="122">
        <f t="shared" si="63"/>
        <v>0.67503632556815862</v>
      </c>
      <c r="H689" s="128">
        <f t="shared" si="64"/>
        <v>232454.15899999999</v>
      </c>
      <c r="I689" s="122">
        <f t="shared" si="65"/>
        <v>0.19121431050138379</v>
      </c>
      <c r="J689" s="128">
        <f t="shared" si="66"/>
        <v>100.68416328364953</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7.5366906474820153E-2</v>
      </c>
      <c r="F690" s="128">
        <f t="shared" si="62"/>
        <v>10.476000000000001</v>
      </c>
      <c r="G690" s="122">
        <f t="shared" si="63"/>
        <v>8.4239198740845303E-2</v>
      </c>
      <c r="H690" s="128">
        <f t="shared" si="64"/>
        <v>29008.442000000006</v>
      </c>
      <c r="I690" s="122">
        <f t="shared" si="65"/>
        <v>-0.28520176467519742</v>
      </c>
      <c r="J690" s="128">
        <f t="shared" si="66"/>
        <v>89.4677390114785</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5.1136690647482011E-2</v>
      </c>
      <c r="F691" s="128">
        <f t="shared" si="62"/>
        <v>7.1079999999999997</v>
      </c>
      <c r="G691" s="122">
        <f t="shared" si="63"/>
        <v>6.3149452023765984E-2</v>
      </c>
      <c r="H691" s="128">
        <f t="shared" si="64"/>
        <v>21746.019000000008</v>
      </c>
      <c r="I691" s="122">
        <f t="shared" si="65"/>
        <v>-0.32155491070657216</v>
      </c>
      <c r="J691" s="128">
        <f t="shared" si="66"/>
        <v>80.977251597111206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0.38607194244604315</v>
      </c>
      <c r="F692" s="128">
        <f t="shared" si="62"/>
        <v>53.663999999999994</v>
      </c>
      <c r="G692" s="122">
        <f t="shared" si="63"/>
        <v>0.38446753088355723</v>
      </c>
      <c r="H692" s="128">
        <f t="shared" si="64"/>
        <v>132394.47</v>
      </c>
      <c r="I692" s="122">
        <f t="shared" si="65"/>
        <v>0.16248409665966831</v>
      </c>
      <c r="J692" s="128">
        <f t="shared" si="66"/>
        <v>100.41730742744355</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0.11562589928057555</v>
      </c>
      <c r="F693" s="128">
        <f t="shared" si="62"/>
        <v>16.072000000000003</v>
      </c>
      <c r="G693" s="122">
        <f t="shared" si="63"/>
        <v>0.12276038308969156</v>
      </c>
      <c r="H693" s="128">
        <f t="shared" si="64"/>
        <v>42273.520000000004</v>
      </c>
      <c r="I693" s="122">
        <f t="shared" si="65"/>
        <v>-0.36294942315437784</v>
      </c>
      <c r="J693" s="128">
        <f t="shared" si="66"/>
        <v>94.18828482809198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0.40974820143884894</v>
      </c>
      <c r="F694" s="128">
        <f t="shared" si="62"/>
        <v>56.955000000000005</v>
      </c>
      <c r="G694" s="122">
        <f t="shared" si="63"/>
        <v>0.39870904407622304</v>
      </c>
      <c r="H694" s="128">
        <f t="shared" si="64"/>
        <v>137298.649</v>
      </c>
      <c r="I694" s="122">
        <f t="shared" si="65"/>
        <v>0.25388787380625827</v>
      </c>
      <c r="J694" s="128">
        <f t="shared" si="66"/>
        <v>102.76872509581585</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0.31495683453237411</v>
      </c>
      <c r="F695" s="128">
        <f t="shared" si="62"/>
        <v>43.779000000000003</v>
      </c>
      <c r="G695" s="122">
        <f t="shared" si="63"/>
        <v>0.31337709592923646</v>
      </c>
      <c r="H695" s="128">
        <f t="shared" si="64"/>
        <v>107913.91</v>
      </c>
      <c r="I695" s="122">
        <f t="shared" si="65"/>
        <v>-3.7685275301634576E-2</v>
      </c>
      <c r="J695" s="128">
        <f t="shared" si="66"/>
        <v>100.50410148784275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0.32923741007194246</v>
      </c>
      <c r="F696" s="128">
        <f t="shared" si="62"/>
        <v>45.764000000000003</v>
      </c>
      <c r="G696" s="122">
        <f t="shared" si="63"/>
        <v>0.33114991084859363</v>
      </c>
      <c r="H696" s="128">
        <f t="shared" si="64"/>
        <v>114034.12100000001</v>
      </c>
      <c r="I696" s="122">
        <f t="shared" si="65"/>
        <v>-6.2206484390278684E-2</v>
      </c>
      <c r="J696" s="128">
        <f t="shared" si="66"/>
        <v>99.422466769883684</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0.12269784172661868</v>
      </c>
      <c r="F697" s="128">
        <f t="shared" si="62"/>
        <v>17.054999999999996</v>
      </c>
      <c r="G697" s="122">
        <f t="shared" si="63"/>
        <v>0.12527643034284089</v>
      </c>
      <c r="H697" s="128">
        <f t="shared" si="64"/>
        <v>43139.941000000006</v>
      </c>
      <c r="I697" s="122">
        <f t="shared" si="65"/>
        <v>-0.21896187162070876</v>
      </c>
      <c r="J697" s="128">
        <f t="shared" si="66"/>
        <v>97.941680961721659</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8.9913669064748208E-2</v>
      </c>
      <c r="F698" s="128">
        <f t="shared" si="62"/>
        <v>12.498000000000001</v>
      </c>
      <c r="G698" s="122">
        <f t="shared" si="63"/>
        <v>8.9382799296081422E-2</v>
      </c>
      <c r="H698" s="128">
        <f t="shared" si="64"/>
        <v>30779.682000000004</v>
      </c>
      <c r="I698" s="122">
        <f t="shared" si="65"/>
        <v>-0.11459413957677614</v>
      </c>
      <c r="J698" s="128">
        <f t="shared" si="66"/>
        <v>100.59392833167853</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0.2238920863309353</v>
      </c>
      <c r="F699" s="128">
        <f t="shared" si="62"/>
        <v>31.121000000000006</v>
      </c>
      <c r="G699" s="122">
        <f t="shared" si="63"/>
        <v>0.22186827661909983</v>
      </c>
      <c r="H699" s="128">
        <f t="shared" si="64"/>
        <v>76402.11599999998</v>
      </c>
      <c r="I699" s="122">
        <f t="shared" si="65"/>
        <v>0.13787104324618263</v>
      </c>
      <c r="J699" s="128">
        <f t="shared" si="66"/>
        <v>100.91216722943672</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0.15276978417266188</v>
      </c>
      <c r="F700" s="128">
        <f t="shared" si="62"/>
        <v>21.234999999999999</v>
      </c>
      <c r="G700" s="122">
        <f t="shared" si="63"/>
        <v>0.16510659255774518</v>
      </c>
      <c r="H700" s="128">
        <f t="shared" si="64"/>
        <v>56855.776000000013</v>
      </c>
      <c r="I700" s="122">
        <f t="shared" si="65"/>
        <v>-0.37893559666263604</v>
      </c>
      <c r="J700" s="128">
        <f t="shared" si="66"/>
        <v>92.527973478243425</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0.38450359712230214</v>
      </c>
      <c r="F701" s="128">
        <f t="shared" si="62"/>
        <v>53.445999999999998</v>
      </c>
      <c r="G701" s="122">
        <f t="shared" si="63"/>
        <v>0.38221396337532448</v>
      </c>
      <c r="H701" s="128">
        <f t="shared" si="64"/>
        <v>131618.43599999999</v>
      </c>
      <c r="I701" s="122">
        <f t="shared" si="65"/>
        <v>3.5158441385807988E-2</v>
      </c>
      <c r="J701" s="128">
        <f t="shared" si="66"/>
        <v>100.59904502879957</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0.27833093525179858</v>
      </c>
      <c r="F702" s="128">
        <f t="shared" si="62"/>
        <v>38.688000000000002</v>
      </c>
      <c r="G702" s="122">
        <f t="shared" si="63"/>
        <v>0.27676442829845682</v>
      </c>
      <c r="H702" s="128">
        <f t="shared" si="64"/>
        <v>95306.044999999998</v>
      </c>
      <c r="I702" s="122">
        <f t="shared" si="65"/>
        <v>9.3079202750817144E-2</v>
      </c>
      <c r="J702" s="128">
        <f t="shared" si="66"/>
        <v>100.56600733084544</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0.39215107913669067</v>
      </c>
      <c r="F703" s="128">
        <f t="shared" si="62"/>
        <v>54.509</v>
      </c>
      <c r="G703" s="122">
        <f t="shared" si="63"/>
        <v>0.4029699411658797</v>
      </c>
      <c r="H703" s="128">
        <f t="shared" si="64"/>
        <v>138765.92300000001</v>
      </c>
      <c r="I703" s="122">
        <f t="shared" si="65"/>
        <v>-0.32651134926485609</v>
      </c>
      <c r="J703" s="128">
        <f t="shared" si="66"/>
        <v>97.315218599708032</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0.12023741007194245</v>
      </c>
      <c r="F704" s="128">
        <f t="shared" si="62"/>
        <v>16.713000000000001</v>
      </c>
      <c r="G704" s="122">
        <f t="shared" si="63"/>
        <v>0.11949797594364003</v>
      </c>
      <c r="H704" s="128">
        <f t="shared" si="64"/>
        <v>41150.083999999995</v>
      </c>
      <c r="I704" s="122">
        <f t="shared" si="65"/>
        <v>-5.6907726114164753E-2</v>
      </c>
      <c r="J704" s="128">
        <f t="shared" si="66"/>
        <v>100.61878380990417</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9.7187050359712215E-2</v>
      </c>
      <c r="F705" s="128">
        <f t="shared" si="62"/>
        <v>13.508999999999999</v>
      </c>
      <c r="G705" s="122">
        <f t="shared" si="63"/>
        <v>0.1051040312697832</v>
      </c>
      <c r="H705" s="128">
        <f t="shared" si="64"/>
        <v>36193.414000000004</v>
      </c>
      <c r="I705" s="122">
        <f t="shared" si="65"/>
        <v>-0.56770999980421677</v>
      </c>
      <c r="J705" s="128">
        <f t="shared" si="66"/>
        <v>92.467481204646177</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0.27491366906474823</v>
      </c>
      <c r="F706" s="128">
        <f t="shared" si="62"/>
        <v>38.213000000000001</v>
      </c>
      <c r="G706" s="122">
        <f t="shared" si="63"/>
        <v>0.26789842837976757</v>
      </c>
      <c r="H706" s="128">
        <f t="shared" si="64"/>
        <v>92252.967000000004</v>
      </c>
      <c r="I706" s="122">
        <f t="shared" si="65"/>
        <v>0.32568810095100587</v>
      </c>
      <c r="J706" s="128">
        <f t="shared" si="66"/>
        <v>102.61861957436945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0.12061151079136691</v>
      </c>
      <c r="F707" s="128">
        <f t="shared" si="62"/>
        <v>16.765000000000001</v>
      </c>
      <c r="G707" s="122">
        <f t="shared" si="63"/>
        <v>0.13624762892106471</v>
      </c>
      <c r="H707" s="128">
        <f t="shared" si="64"/>
        <v>46917.961000000003</v>
      </c>
      <c r="I707" s="122">
        <f t="shared" si="65"/>
        <v>-0.35433084565535694</v>
      </c>
      <c r="J707" s="128">
        <f t="shared" si="66"/>
        <v>88.523750282100977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0.25564748201438847</v>
      </c>
      <c r="F708" s="128">
        <f t="shared" si="62"/>
        <v>35.534999999999997</v>
      </c>
      <c r="G708" s="122">
        <f t="shared" si="63"/>
        <v>0.25901523704981438</v>
      </c>
      <c r="H708" s="128">
        <f t="shared" si="64"/>
        <v>89193.968999999983</v>
      </c>
      <c r="I708" s="122">
        <f t="shared" si="65"/>
        <v>-0.17066342572159948</v>
      </c>
      <c r="J708" s="128">
        <f t="shared" si="66"/>
        <v>98.69978497258127</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45.591999999999992</v>
      </c>
      <c r="G709" s="122">
        <f t="shared" si="63"/>
        <v>0.32799999999999996</v>
      </c>
      <c r="H709" s="128">
        <f t="shared" si="64"/>
        <v>112949.42399999998</v>
      </c>
      <c r="I709" s="122">
        <f t="shared" si="65"/>
        <v>0.10278276466574318</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0.24607913669064752</v>
      </c>
      <c r="F710" s="128">
        <f t="shared" si="62"/>
        <v>34.205000000000005</v>
      </c>
      <c r="G710" s="122">
        <f t="shared" si="63"/>
        <v>0.26271369621150081</v>
      </c>
      <c r="H710" s="128">
        <f t="shared" si="64"/>
        <v>90467.562999999995</v>
      </c>
      <c r="I710" s="122">
        <f t="shared" si="65"/>
        <v>-0.40067812951637527</v>
      </c>
      <c r="J710" s="128">
        <f t="shared" si="66"/>
        <v>93.668179557923978</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0.17400719424460431</v>
      </c>
      <c r="F711" s="128">
        <f t="shared" si="62"/>
        <v>24.186999999999998</v>
      </c>
      <c r="G711" s="122">
        <f t="shared" si="63"/>
        <v>0.17909578403870388</v>
      </c>
      <c r="H711" s="128">
        <f t="shared" si="64"/>
        <v>61673.065999999992</v>
      </c>
      <c r="I711" s="122">
        <f t="shared" si="65"/>
        <v>-0.23489795054818935</v>
      </c>
      <c r="J711" s="128">
        <f t="shared" si="66"/>
        <v>97.158732785691996</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0.13568345323741013</v>
      </c>
      <c r="F712" s="128">
        <f t="shared" si="62"/>
        <v>18.860000000000007</v>
      </c>
      <c r="G712" s="122">
        <f t="shared" si="63"/>
        <v>0.13890601350919685</v>
      </c>
      <c r="H712" s="128">
        <f t="shared" si="64"/>
        <v>47833.397000000012</v>
      </c>
      <c r="I712" s="122">
        <f t="shared" si="65"/>
        <v>-0.18839007811346159</v>
      </c>
      <c r="J712" s="128">
        <f t="shared" si="66"/>
        <v>97.680042648712714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0.26985611510791363</v>
      </c>
      <c r="F713" s="128">
        <f t="shared" ref="F713:F776" si="68">SUMPRODUCT($K$2:$AI$2,$K713:$AI713)</f>
        <v>37.51</v>
      </c>
      <c r="G713" s="122">
        <f t="shared" ref="G713:G776" si="69">SUMPRODUCT($K$3:$AI$3,$K713:$AI713)/$J$3</f>
        <v>0.26167490518588216</v>
      </c>
      <c r="H713" s="128">
        <f t="shared" ref="H713:H776" si="70">SUMPRODUCT($K$3:$AI$3,$K713:$AI713)</f>
        <v>90109.847000000009</v>
      </c>
      <c r="I713" s="122">
        <f t="shared" ref="I713:I776" si="71">CORREL($K$4:$AI$4,$K713:$AI713)</f>
        <v>0.33874219137190215</v>
      </c>
      <c r="J713" s="128">
        <f t="shared" si="66"/>
        <v>103.12647860375451</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0.10462589928057554</v>
      </c>
      <c r="F714" s="128">
        <f t="shared" si="68"/>
        <v>14.543000000000001</v>
      </c>
      <c r="G714" s="122">
        <f t="shared" si="69"/>
        <v>0.13033759343473947</v>
      </c>
      <c r="H714" s="128">
        <f t="shared" si="70"/>
        <v>44882.793000000012</v>
      </c>
      <c r="I714" s="122">
        <f t="shared" si="71"/>
        <v>-0.46317792554362608</v>
      </c>
      <c r="J714" s="128">
        <f t="shared" ref="J714:J777" si="72">$E714/$G714*100</f>
        <v>80.273002227068218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0.32348920863309361</v>
      </c>
      <c r="F715" s="128">
        <f t="shared" si="68"/>
        <v>44.965000000000011</v>
      </c>
      <c r="G715" s="122">
        <f t="shared" si="69"/>
        <v>0.32266527857636534</v>
      </c>
      <c r="H715" s="128">
        <f t="shared" si="70"/>
        <v>111112.37000000001</v>
      </c>
      <c r="I715" s="122">
        <f t="shared" si="71"/>
        <v>-1.0524076989265257E-2</v>
      </c>
      <c r="J715" s="128">
        <f t="shared" si="72"/>
        <v>100.25535132269685</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0.19211510791366906</v>
      </c>
      <c r="F716" s="128">
        <f t="shared" si="68"/>
        <v>26.704000000000001</v>
      </c>
      <c r="G716" s="122">
        <f t="shared" si="69"/>
        <v>0.20440495356576585</v>
      </c>
      <c r="H716" s="128">
        <f t="shared" si="70"/>
        <v>70388.481</v>
      </c>
      <c r="I716" s="122">
        <f t="shared" si="71"/>
        <v>-0.47115274951699365</v>
      </c>
      <c r="J716" s="128">
        <f t="shared" si="72"/>
        <v>93.98750106702154</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0.28162589928057552</v>
      </c>
      <c r="F717" s="128">
        <f t="shared" si="68"/>
        <v>39.146000000000001</v>
      </c>
      <c r="G717" s="122">
        <f t="shared" si="69"/>
        <v>0.29489868392777285</v>
      </c>
      <c r="H717" s="128">
        <f t="shared" si="70"/>
        <v>101550.72100000001</v>
      </c>
      <c r="I717" s="122">
        <f t="shared" si="71"/>
        <v>-0.36826936028955881</v>
      </c>
      <c r="J717" s="128">
        <f t="shared" si="72"/>
        <v>95.499205194673536</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6.4194244604316553E-2</v>
      </c>
      <c r="F718" s="128">
        <f t="shared" si="68"/>
        <v>8.923</v>
      </c>
      <c r="G718" s="122">
        <f t="shared" si="69"/>
        <v>7.6902177385163098E-2</v>
      </c>
      <c r="H718" s="128">
        <f t="shared" si="70"/>
        <v>26481.879999999994</v>
      </c>
      <c r="I718" s="122">
        <f t="shared" si="71"/>
        <v>-0.56313306210237002</v>
      </c>
      <c r="J718" s="128">
        <f t="shared" si="72"/>
        <v>83.475197695379805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7.8762589928057555E-2</v>
      </c>
      <c r="F719" s="128">
        <f t="shared" si="68"/>
        <v>10.948</v>
      </c>
      <c r="G719" s="122">
        <f t="shared" si="69"/>
        <v>8.5989235040277848E-2</v>
      </c>
      <c r="H719" s="128">
        <f t="shared" si="70"/>
        <v>29611.080999999998</v>
      </c>
      <c r="I719" s="122">
        <f t="shared" si="71"/>
        <v>-0.34743552257352295</v>
      </c>
      <c r="J719" s="128">
        <f t="shared" si="72"/>
        <v>91.595872310254549</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0.34104316546762586</v>
      </c>
      <c r="F720" s="128">
        <f t="shared" si="68"/>
        <v>47.404999999999994</v>
      </c>
      <c r="G720" s="122">
        <f t="shared" si="69"/>
        <v>0.33239118301302711</v>
      </c>
      <c r="H720" s="128">
        <f t="shared" si="70"/>
        <v>114461.56299999999</v>
      </c>
      <c r="I720" s="122">
        <f t="shared" si="71"/>
        <v>0.12222515752150792</v>
      </c>
      <c r="J720" s="128">
        <f t="shared" si="72"/>
        <v>102.60295185214335</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9.7496402877697841E-2</v>
      </c>
      <c r="F721" s="128">
        <f t="shared" si="68"/>
        <v>13.552</v>
      </c>
      <c r="G721" s="122">
        <f t="shared" si="69"/>
        <v>0.10871947508116554</v>
      </c>
      <c r="H721" s="128">
        <f t="shared" si="70"/>
        <v>37438.421000000002</v>
      </c>
      <c r="I721" s="122">
        <f t="shared" si="71"/>
        <v>-0.53820337662679463</v>
      </c>
      <c r="J721" s="128">
        <f t="shared" si="72"/>
        <v>89.677036064523847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0.34482733812949634</v>
      </c>
      <c r="F722" s="128">
        <f t="shared" si="68"/>
        <v>47.93099999999999</v>
      </c>
      <c r="G722" s="122">
        <f t="shared" si="69"/>
        <v>0.34678180556281551</v>
      </c>
      <c r="H722" s="128">
        <f t="shared" si="70"/>
        <v>119417.08900000002</v>
      </c>
      <c r="I722" s="122">
        <f t="shared" si="71"/>
        <v>-0.11089194809389495</v>
      </c>
      <c r="J722" s="128">
        <f t="shared" si="72"/>
        <v>99.436398507082245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0.40472661870503601</v>
      </c>
      <c r="F723" s="128">
        <f t="shared" si="68"/>
        <v>56.257000000000005</v>
      </c>
      <c r="G723" s="122">
        <f t="shared" si="69"/>
        <v>0.40003551246086921</v>
      </c>
      <c r="H723" s="128">
        <f t="shared" si="70"/>
        <v>137755.429</v>
      </c>
      <c r="I723" s="122">
        <f t="shared" si="71"/>
        <v>0.27252377535606265</v>
      </c>
      <c r="J723" s="128">
        <f t="shared" si="72"/>
        <v>101.17267244983049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0.1793165467625899</v>
      </c>
      <c r="F724" s="128">
        <f t="shared" si="68"/>
        <v>24.924999999999997</v>
      </c>
      <c r="G724" s="122">
        <f t="shared" si="69"/>
        <v>0.19531317117650818</v>
      </c>
      <c r="H724" s="128">
        <f t="shared" si="70"/>
        <v>67257.653000000006</v>
      </c>
      <c r="I724" s="122">
        <f t="shared" si="71"/>
        <v>-0.38471321672560094</v>
      </c>
      <c r="J724" s="128">
        <f t="shared" si="72"/>
        <v>91.809756445221083</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0.11875539568345325</v>
      </c>
      <c r="F725" s="128">
        <f t="shared" si="68"/>
        <v>16.507000000000001</v>
      </c>
      <c r="G725" s="122">
        <f t="shared" si="69"/>
        <v>0.11846041329081942</v>
      </c>
      <c r="H725" s="128">
        <f t="shared" si="70"/>
        <v>40792.790999999997</v>
      </c>
      <c r="I725" s="122">
        <f t="shared" si="71"/>
        <v>-6.3992597662002132E-2</v>
      </c>
      <c r="J725" s="128">
        <f t="shared" si="72"/>
        <v>100.24901347584331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5.6798561151079133E-2</v>
      </c>
      <c r="F726" s="128">
        <f t="shared" si="68"/>
        <v>7.8949999999999996</v>
      </c>
      <c r="G726" s="122">
        <f t="shared" si="69"/>
        <v>6.4378611793540458E-2</v>
      </c>
      <c r="H726" s="128">
        <f t="shared" si="70"/>
        <v>22169.290000000005</v>
      </c>
      <c r="I726" s="122">
        <f t="shared" si="71"/>
        <v>-0.35929990940680084</v>
      </c>
      <c r="J726" s="128">
        <f t="shared" si="72"/>
        <v>88.225824646902552</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0.25070503597122307</v>
      </c>
      <c r="F727" s="128">
        <f t="shared" si="68"/>
        <v>34.848000000000006</v>
      </c>
      <c r="G727" s="122">
        <f t="shared" si="69"/>
        <v>0.249816336487028</v>
      </c>
      <c r="H727" s="128">
        <f t="shared" si="70"/>
        <v>86026.253999999986</v>
      </c>
      <c r="I727" s="122">
        <f t="shared" si="71"/>
        <v>0.11407960907923237</v>
      </c>
      <c r="J727" s="128">
        <f t="shared" si="72"/>
        <v>100.3557411403482</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0.12160431654676258</v>
      </c>
      <c r="F728" s="128">
        <f t="shared" si="68"/>
        <v>16.902999999999999</v>
      </c>
      <c r="G728" s="122">
        <f t="shared" si="69"/>
        <v>0.14509936461473236</v>
      </c>
      <c r="H728" s="128">
        <f t="shared" si="70"/>
        <v>49966.127000000008</v>
      </c>
      <c r="I728" s="122">
        <f t="shared" si="71"/>
        <v>-0.65355850446444586</v>
      </c>
      <c r="J728" s="128">
        <f t="shared" si="72"/>
        <v>83.80761478153002</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0.17270503597122305</v>
      </c>
      <c r="F729" s="128">
        <f t="shared" si="68"/>
        <v>24.006000000000004</v>
      </c>
      <c r="G729" s="122">
        <f t="shared" si="69"/>
        <v>0.18565456879178069</v>
      </c>
      <c r="H729" s="128">
        <f t="shared" si="70"/>
        <v>63931.636000000013</v>
      </c>
      <c r="I729" s="122">
        <f t="shared" si="71"/>
        <v>-0.41180281774856142</v>
      </c>
      <c r="J729" s="128">
        <f t="shared" si="72"/>
        <v>93.024931783348094</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0.33233093525179858</v>
      </c>
      <c r="F730" s="128">
        <f t="shared" si="68"/>
        <v>46.194000000000003</v>
      </c>
      <c r="G730" s="122">
        <f t="shared" si="69"/>
        <v>0.33010140609481986</v>
      </c>
      <c r="H730" s="128">
        <f t="shared" si="70"/>
        <v>113673.05999999998</v>
      </c>
      <c r="I730" s="122">
        <f t="shared" si="71"/>
        <v>0.28593349335780194</v>
      </c>
      <c r="J730" s="128">
        <f t="shared" si="72"/>
        <v>100.6754073493217</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0.1481294964028777</v>
      </c>
      <c r="F731" s="128">
        <f t="shared" si="68"/>
        <v>20.59</v>
      </c>
      <c r="G731" s="122">
        <f t="shared" si="69"/>
        <v>0.15976067929306126</v>
      </c>
      <c r="H731" s="128">
        <f t="shared" si="70"/>
        <v>55014.867999999988</v>
      </c>
      <c r="I731" s="122">
        <f t="shared" si="71"/>
        <v>-0.32333778832839588</v>
      </c>
      <c r="J731" s="128">
        <f t="shared" si="72"/>
        <v>92.719621034630435</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0.12045323741007193</v>
      </c>
      <c r="F732" s="128">
        <f t="shared" si="68"/>
        <v>16.742999999999999</v>
      </c>
      <c r="G732" s="122">
        <f t="shared" si="69"/>
        <v>0.12491124353144115</v>
      </c>
      <c r="H732" s="128">
        <f t="shared" si="70"/>
        <v>43014.186000000009</v>
      </c>
      <c r="I732" s="122">
        <f t="shared" si="71"/>
        <v>-0.22123596246870614</v>
      </c>
      <c r="J732" s="128">
        <f t="shared" si="72"/>
        <v>96.43106097150725</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6.8482014388489221E-2</v>
      </c>
      <c r="F733" s="128">
        <f t="shared" si="68"/>
        <v>9.5190000000000019</v>
      </c>
      <c r="G733" s="122">
        <f t="shared" si="69"/>
        <v>8.393962678375412E-2</v>
      </c>
      <c r="H733" s="128">
        <f t="shared" si="70"/>
        <v>28905.281999999999</v>
      </c>
      <c r="I733" s="122">
        <f t="shared" si="71"/>
        <v>-0.40929490301190968</v>
      </c>
      <c r="J733" s="128">
        <f t="shared" si="72"/>
        <v>81.584844980205943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0.28638848920863308</v>
      </c>
      <c r="F734" s="128">
        <f t="shared" si="68"/>
        <v>39.808</v>
      </c>
      <c r="G734" s="122">
        <f t="shared" si="69"/>
        <v>0.28311022830891108</v>
      </c>
      <c r="H734" s="128">
        <f t="shared" si="70"/>
        <v>97491.272000000012</v>
      </c>
      <c r="I734" s="122">
        <f t="shared" si="71"/>
        <v>0.23982534271485087</v>
      </c>
      <c r="J734" s="128">
        <f t="shared" si="72"/>
        <v>101.15794505882174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0.11183453237410074</v>
      </c>
      <c r="F735" s="128">
        <f t="shared" si="68"/>
        <v>15.545000000000002</v>
      </c>
      <c r="G735" s="122">
        <f t="shared" si="69"/>
        <v>0.13266585936728637</v>
      </c>
      <c r="H735" s="128">
        <f t="shared" si="70"/>
        <v>45684.549999999996</v>
      </c>
      <c r="I735" s="122">
        <f t="shared" si="71"/>
        <v>-0.59342578131905899</v>
      </c>
      <c r="J735" s="128">
        <f t="shared" si="72"/>
        <v>84.297899178782714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0.15805035971223025</v>
      </c>
      <c r="F736" s="128">
        <f t="shared" si="68"/>
        <v>21.969000000000005</v>
      </c>
      <c r="G736" s="122">
        <f t="shared" si="69"/>
        <v>0.15792262122558501</v>
      </c>
      <c r="H736" s="128">
        <f t="shared" si="70"/>
        <v>54381.918000000005</v>
      </c>
      <c r="I736" s="122">
        <f t="shared" si="71"/>
        <v>-0.13453699406755057</v>
      </c>
      <c r="J736" s="128">
        <f t="shared" si="72"/>
        <v>100.08088675685212</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0.33604316546762586</v>
      </c>
      <c r="F737" s="128">
        <f t="shared" si="68"/>
        <v>46.709999999999994</v>
      </c>
      <c r="G737" s="122">
        <f t="shared" si="69"/>
        <v>0.34068084377305013</v>
      </c>
      <c r="H737" s="128">
        <f t="shared" si="70"/>
        <v>117316.174</v>
      </c>
      <c r="I737" s="122">
        <f t="shared" si="71"/>
        <v>-0.43794428912259409</v>
      </c>
      <c r="J737" s="128">
        <f t="shared" si="72"/>
        <v>98.638702941421101</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0.12484892086330934</v>
      </c>
      <c r="F738" s="128">
        <f t="shared" si="68"/>
        <v>17.353999999999999</v>
      </c>
      <c r="G738" s="122">
        <f t="shared" si="69"/>
        <v>0.13522699051568426</v>
      </c>
      <c r="H738" s="128">
        <f t="shared" si="70"/>
        <v>46566.495999999999</v>
      </c>
      <c r="I738" s="122">
        <f t="shared" si="71"/>
        <v>-0.36518783851865172</v>
      </c>
      <c r="J738" s="128">
        <f t="shared" si="72"/>
        <v>92.325445081045984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0.15687050359712229</v>
      </c>
      <c r="F739" s="128">
        <f t="shared" si="68"/>
        <v>21.805</v>
      </c>
      <c r="G739" s="122">
        <f t="shared" si="69"/>
        <v>0.15750277908455737</v>
      </c>
      <c r="H739" s="128">
        <f t="shared" si="70"/>
        <v>54237.342000000004</v>
      </c>
      <c r="I739" s="122">
        <f t="shared" si="71"/>
        <v>-6.832202856365252E-2</v>
      </c>
      <c r="J739" s="128">
        <f t="shared" si="72"/>
        <v>99.598562329433165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9.1618705035971248E-2</v>
      </c>
      <c r="F740" s="128">
        <f t="shared" si="68"/>
        <v>12.735000000000003</v>
      </c>
      <c r="G740" s="122">
        <f t="shared" si="69"/>
        <v>0.10502448614523258</v>
      </c>
      <c r="H740" s="128">
        <f t="shared" si="70"/>
        <v>36166.021999999997</v>
      </c>
      <c r="I740" s="122">
        <f t="shared" si="71"/>
        <v>-0.50842197246276255</v>
      </c>
      <c r="J740" s="128">
        <f t="shared" si="72"/>
        <v>87.23556610339115</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0.24452517985611508</v>
      </c>
      <c r="F741" s="128">
        <f t="shared" si="68"/>
        <v>33.988999999999997</v>
      </c>
      <c r="G741" s="122">
        <f t="shared" si="69"/>
        <v>0.24550224766086448</v>
      </c>
      <c r="H741" s="128">
        <f t="shared" si="70"/>
        <v>84540.662999999971</v>
      </c>
      <c r="I741" s="122">
        <f t="shared" si="71"/>
        <v>-4.486484521997703E-2</v>
      </c>
      <c r="J741" s="128">
        <f t="shared" si="72"/>
        <v>99.602012684584821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0.10205035971223021</v>
      </c>
      <c r="F742" s="128">
        <f t="shared" si="68"/>
        <v>14.184999999999999</v>
      </c>
      <c r="G742" s="122">
        <f t="shared" si="69"/>
        <v>0.12313273105314818</v>
      </c>
      <c r="H742" s="128">
        <f t="shared" si="70"/>
        <v>42401.741000000002</v>
      </c>
      <c r="I742" s="122">
        <f t="shared" si="71"/>
        <v>-0.52446498953980125</v>
      </c>
      <c r="J742" s="128">
        <f t="shared" si="72"/>
        <v>82.878336929099618</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0.16213669064748201</v>
      </c>
      <c r="F743" s="128">
        <f t="shared" si="68"/>
        <v>22.536999999999999</v>
      </c>
      <c r="G743" s="122">
        <f t="shared" si="69"/>
        <v>0.16365345948112139</v>
      </c>
      <c r="H743" s="128">
        <f t="shared" si="70"/>
        <v>56355.377999999997</v>
      </c>
      <c r="I743" s="122">
        <f t="shared" si="71"/>
        <v>-0.13858762868388461</v>
      </c>
      <c r="J743" s="128">
        <f t="shared" si="72"/>
        <v>99.073182541665517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0.25336690647482019</v>
      </c>
      <c r="F744" s="128">
        <f t="shared" si="68"/>
        <v>35.218000000000004</v>
      </c>
      <c r="G744" s="122">
        <f t="shared" si="69"/>
        <v>0.25539419150999837</v>
      </c>
      <c r="H744" s="128">
        <f t="shared" si="70"/>
        <v>87947.033000000025</v>
      </c>
      <c r="I744" s="122">
        <f t="shared" si="71"/>
        <v>-0.16757026968195576</v>
      </c>
      <c r="J744" s="128">
        <f t="shared" si="72"/>
        <v>99.206213335083305</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0.10979856115107914</v>
      </c>
      <c r="F745" s="128">
        <f t="shared" si="68"/>
        <v>15.262</v>
      </c>
      <c r="G745" s="122">
        <f t="shared" si="69"/>
        <v>0.11397156738045872</v>
      </c>
      <c r="H745" s="128">
        <f t="shared" si="70"/>
        <v>39247.021000000001</v>
      </c>
      <c r="I745" s="122">
        <f t="shared" si="71"/>
        <v>-0.32132551358641009</v>
      </c>
      <c r="J745" s="128">
        <f t="shared" si="72"/>
        <v>96.338555022719575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6.5302158273381289E-2</v>
      </c>
      <c r="F746" s="128">
        <f t="shared" si="68"/>
        <v>9.077</v>
      </c>
      <c r="G746" s="122">
        <f t="shared" si="69"/>
        <v>7.5809506385796185E-2</v>
      </c>
      <c r="H746" s="128">
        <f t="shared" si="70"/>
        <v>26105.61</v>
      </c>
      <c r="I746" s="122">
        <f t="shared" si="71"/>
        <v>-0.41174829066732693</v>
      </c>
      <c r="J746" s="128">
        <f t="shared" si="72"/>
        <v>86.139801440016271</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4.9604316546762589E-2</v>
      </c>
      <c r="F747" s="128">
        <f t="shared" si="68"/>
        <v>6.8949999999999996</v>
      </c>
      <c r="G747" s="122">
        <f t="shared" si="69"/>
        <v>6.6339382270776348E-2</v>
      </c>
      <c r="H747" s="128">
        <f t="shared" si="70"/>
        <v>22844.496999999999</v>
      </c>
      <c r="I747" s="122">
        <f t="shared" si="71"/>
        <v>-0.50612405163228724</v>
      </c>
      <c r="J747" s="128">
        <f t="shared" si="72"/>
        <v>74.773558102023742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0.31348920863309349</v>
      </c>
      <c r="F748" s="128">
        <f t="shared" si="68"/>
        <v>43.574999999999996</v>
      </c>
      <c r="G748" s="122">
        <f t="shared" si="69"/>
        <v>0.31187081757937957</v>
      </c>
      <c r="H748" s="128">
        <f t="shared" si="70"/>
        <v>107395.211</v>
      </c>
      <c r="I748" s="122">
        <f t="shared" si="71"/>
        <v>0.12667206867009162</v>
      </c>
      <c r="J748" s="128">
        <f t="shared" si="72"/>
        <v>100.51892994229958</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0.13002158273381292</v>
      </c>
      <c r="F749" s="128">
        <f t="shared" si="68"/>
        <v>18.072999999999997</v>
      </c>
      <c r="G749" s="122">
        <f t="shared" si="69"/>
        <v>0.14079967069154778</v>
      </c>
      <c r="H749" s="128">
        <f t="shared" si="70"/>
        <v>48485.493000000009</v>
      </c>
      <c r="I749" s="122">
        <f t="shared" si="71"/>
        <v>-0.30980912622092799</v>
      </c>
      <c r="J749" s="128">
        <f t="shared" si="72"/>
        <v>92.345090080965747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0.3645539568345324</v>
      </c>
      <c r="F750" s="128">
        <f t="shared" si="68"/>
        <v>50.673000000000002</v>
      </c>
      <c r="G750" s="122">
        <f t="shared" si="69"/>
        <v>0.3586770279766987</v>
      </c>
      <c r="H750" s="128">
        <f t="shared" si="70"/>
        <v>123513.304</v>
      </c>
      <c r="I750" s="122">
        <f t="shared" si="71"/>
        <v>0.25628783654477472</v>
      </c>
      <c r="J750" s="128">
        <f t="shared" si="72"/>
        <v>101.63850160435017</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51.43</v>
      </c>
      <c r="G751" s="122">
        <f t="shared" si="69"/>
        <v>0.36997343171931535</v>
      </c>
      <c r="H751" s="128">
        <f t="shared" si="70"/>
        <v>127403.31099999999</v>
      </c>
      <c r="I751" s="122">
        <f t="shared" si="71"/>
        <v>0.12848671784664581</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0.19658992805755396</v>
      </c>
      <c r="F752" s="128">
        <f t="shared" si="68"/>
        <v>27.326000000000001</v>
      </c>
      <c r="G752" s="122">
        <f t="shared" si="69"/>
        <v>0.20203560538741661</v>
      </c>
      <c r="H752" s="128">
        <f t="shared" si="70"/>
        <v>69572.577000000005</v>
      </c>
      <c r="I752" s="122">
        <f t="shared" si="71"/>
        <v>-0.15761988573429789</v>
      </c>
      <c r="J752" s="128">
        <f t="shared" si="72"/>
        <v>97.304595237349275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0.14671942446043171</v>
      </c>
      <c r="F753" s="128">
        <f t="shared" si="68"/>
        <v>20.394000000000005</v>
      </c>
      <c r="G753" s="122">
        <f t="shared" si="69"/>
        <v>0.13717821279017764</v>
      </c>
      <c r="H753" s="128">
        <f t="shared" si="70"/>
        <v>47238.414999999994</v>
      </c>
      <c r="I753" s="122">
        <f t="shared" si="71"/>
        <v>0.53781555975024287</v>
      </c>
      <c r="J753" s="128">
        <f t="shared" si="72"/>
        <v>106.95534041170805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6.5517985611510801E-2</v>
      </c>
      <c r="F754" s="128">
        <f t="shared" si="68"/>
        <v>9.1070000000000011</v>
      </c>
      <c r="G754" s="122">
        <f t="shared" si="69"/>
        <v>7.4226403916853992E-2</v>
      </c>
      <c r="H754" s="128">
        <f t="shared" si="70"/>
        <v>25560.456000000006</v>
      </c>
      <c r="I754" s="122">
        <f t="shared" si="71"/>
        <v>-0.4825799403544212</v>
      </c>
      <c r="J754" s="128">
        <f t="shared" si="72"/>
        <v>88.26776208221257</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0.2926330935251798</v>
      </c>
      <c r="F755" s="128">
        <f t="shared" si="68"/>
        <v>40.675999999999995</v>
      </c>
      <c r="G755" s="122">
        <f t="shared" si="69"/>
        <v>0.2921212168731378</v>
      </c>
      <c r="H755" s="128">
        <f t="shared" si="70"/>
        <v>100594.27799999999</v>
      </c>
      <c r="I755" s="122">
        <f t="shared" si="71"/>
        <v>9.0465398822471746E-2</v>
      </c>
      <c r="J755" s="128">
        <f t="shared" si="72"/>
        <v>100.17522748176977</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0.17889208633093526</v>
      </c>
      <c r="F756" s="128">
        <f t="shared" si="68"/>
        <v>24.866</v>
      </c>
      <c r="G756" s="122">
        <f t="shared" si="69"/>
        <v>0.19378257511078587</v>
      </c>
      <c r="H756" s="128">
        <f t="shared" si="70"/>
        <v>66730.58</v>
      </c>
      <c r="I756" s="122">
        <f t="shared" si="71"/>
        <v>-0.37428810553285519</v>
      </c>
      <c r="J756" s="128">
        <f t="shared" si="72"/>
        <v>92.315878364534228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0.25389928057553951</v>
      </c>
      <c r="F757" s="128">
        <f t="shared" si="68"/>
        <v>35.291999999999994</v>
      </c>
      <c r="G757" s="122">
        <f t="shared" si="69"/>
        <v>0.26261995655683912</v>
      </c>
      <c r="H757" s="128">
        <f t="shared" si="70"/>
        <v>90435.28300000001</v>
      </c>
      <c r="I757" s="122">
        <f t="shared" si="71"/>
        <v>-0.2534012444147915</v>
      </c>
      <c r="J757" s="128">
        <f t="shared" si="72"/>
        <v>96.679355180910562</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0.2892014388489208</v>
      </c>
      <c r="F758" s="128">
        <f t="shared" si="68"/>
        <v>40.198999999999991</v>
      </c>
      <c r="G758" s="122">
        <f t="shared" si="69"/>
        <v>0.28706151737436036</v>
      </c>
      <c r="H758" s="128">
        <f t="shared" si="70"/>
        <v>98851.93</v>
      </c>
      <c r="I758" s="122">
        <f t="shared" si="71"/>
        <v>-5.0335736858597081E-2</v>
      </c>
      <c r="J758" s="128">
        <f t="shared" si="72"/>
        <v>100.74545745251173</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0.18608633093525179</v>
      </c>
      <c r="F759" s="128">
        <f t="shared" si="68"/>
        <v>25.866</v>
      </c>
      <c r="G759" s="122">
        <f t="shared" si="69"/>
        <v>0.19035216838290381</v>
      </c>
      <c r="H759" s="128">
        <f t="shared" si="70"/>
        <v>65549.291999999987</v>
      </c>
      <c r="I759" s="122">
        <f t="shared" si="71"/>
        <v>-0.16695444425131939</v>
      </c>
      <c r="J759" s="128">
        <f t="shared" si="72"/>
        <v>97.758976173535856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0.12383453237410071</v>
      </c>
      <c r="F760" s="128">
        <f t="shared" si="68"/>
        <v>17.212999999999997</v>
      </c>
      <c r="G760" s="122">
        <f t="shared" si="69"/>
        <v>0.12405006708135138</v>
      </c>
      <c r="H760" s="128">
        <f t="shared" si="70"/>
        <v>42717.633000000002</v>
      </c>
      <c r="I760" s="122">
        <f t="shared" si="71"/>
        <v>-0.12459112526431167</v>
      </c>
      <c r="J760" s="128">
        <f t="shared" si="72"/>
        <v>99.826251841436459</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7.5115107913669057E-2</v>
      </c>
      <c r="F761" s="128">
        <f t="shared" si="68"/>
        <v>10.440999999999999</v>
      </c>
      <c r="G761" s="122">
        <f t="shared" si="69"/>
        <v>8.3479776860128127E-2</v>
      </c>
      <c r="H761" s="128">
        <f t="shared" si="70"/>
        <v>28746.929000000004</v>
      </c>
      <c r="I761" s="122">
        <f t="shared" si="71"/>
        <v>-0.56138783375519352</v>
      </c>
      <c r="J761" s="128">
        <f t="shared" si="72"/>
        <v>89.980005624027697</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0.33326618705035965</v>
      </c>
      <c r="F762" s="128">
        <f t="shared" si="68"/>
        <v>46.323999999999991</v>
      </c>
      <c r="G762" s="122">
        <f t="shared" si="69"/>
        <v>0.33017960959234283</v>
      </c>
      <c r="H762" s="128">
        <f t="shared" si="70"/>
        <v>113699.98999999999</v>
      </c>
      <c r="I762" s="122">
        <f t="shared" si="71"/>
        <v>-3.4851158800681617E-4</v>
      </c>
      <c r="J762" s="128">
        <f t="shared" si="72"/>
        <v>100.93481770780082</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0.13716546762589926</v>
      </c>
      <c r="F763" s="128">
        <f t="shared" si="68"/>
        <v>19.065999999999999</v>
      </c>
      <c r="G763" s="122">
        <f t="shared" si="69"/>
        <v>0.15290134395019137</v>
      </c>
      <c r="H763" s="128">
        <f t="shared" si="70"/>
        <v>52652.800999999999</v>
      </c>
      <c r="I763" s="122">
        <f t="shared" si="71"/>
        <v>-0.36631252097497613</v>
      </c>
      <c r="J763" s="128">
        <f t="shared" si="72"/>
        <v>89.708477428806532</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0.2073093525179856</v>
      </c>
      <c r="F764" s="128">
        <f t="shared" si="68"/>
        <v>28.815999999999999</v>
      </c>
      <c r="G764" s="122">
        <f t="shared" si="69"/>
        <v>0.21602269440524099</v>
      </c>
      <c r="H764" s="128">
        <f t="shared" si="70"/>
        <v>74389.142999999982</v>
      </c>
      <c r="I764" s="122">
        <f t="shared" si="71"/>
        <v>-0.27247006768006082</v>
      </c>
      <c r="J764" s="128">
        <f t="shared" si="72"/>
        <v>95.966469212299572</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0.31706474820143887</v>
      </c>
      <c r="F765" s="128">
        <f t="shared" si="68"/>
        <v>44.072000000000003</v>
      </c>
      <c r="G765" s="122">
        <f t="shared" si="69"/>
        <v>0.32671957962353132</v>
      </c>
      <c r="H765" s="128">
        <f t="shared" si="70"/>
        <v>112508.50099999999</v>
      </c>
      <c r="I765" s="122">
        <f t="shared" si="71"/>
        <v>-0.49318935341820913</v>
      </c>
      <c r="J765" s="128">
        <f t="shared" si="72"/>
        <v>97.044918020151286</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0.1556043165467626</v>
      </c>
      <c r="F766" s="128">
        <f t="shared" si="68"/>
        <v>21.629000000000001</v>
      </c>
      <c r="G766" s="122">
        <f t="shared" si="69"/>
        <v>0.16646938941450468</v>
      </c>
      <c r="H766" s="128">
        <f t="shared" si="70"/>
        <v>57325.065999999999</v>
      </c>
      <c r="I766" s="122">
        <f t="shared" si="71"/>
        <v>-0.27172612021108727</v>
      </c>
      <c r="J766" s="128">
        <f t="shared" si="72"/>
        <v>93.473230780772369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0.19513669064748201</v>
      </c>
      <c r="F767" s="128">
        <f t="shared" si="68"/>
        <v>27.123999999999999</v>
      </c>
      <c r="G767" s="122">
        <f t="shared" si="69"/>
        <v>0.19341597407349329</v>
      </c>
      <c r="H767" s="128">
        <f t="shared" si="70"/>
        <v>66604.338000000003</v>
      </c>
      <c r="I767" s="122">
        <f t="shared" si="71"/>
        <v>2.1784768460664353E-2</v>
      </c>
      <c r="J767" s="128">
        <f t="shared" si="72"/>
        <v>100.88964553327683</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8.4266187050359695E-2</v>
      </c>
      <c r="F768" s="128">
        <f t="shared" si="68"/>
        <v>11.712999999999997</v>
      </c>
      <c r="G768" s="122">
        <f t="shared" si="69"/>
        <v>8.8614203822765844E-2</v>
      </c>
      <c r="H768" s="128">
        <f t="shared" si="70"/>
        <v>30515.01</v>
      </c>
      <c r="I768" s="122">
        <f t="shared" si="71"/>
        <v>-0.1774971585427825</v>
      </c>
      <c r="J768" s="128">
        <f t="shared" si="72"/>
        <v>95.093318469460641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0.30976978417266188</v>
      </c>
      <c r="F769" s="128">
        <f t="shared" si="68"/>
        <v>43.058</v>
      </c>
      <c r="G769" s="122">
        <f t="shared" si="69"/>
        <v>0.31057015954326606</v>
      </c>
      <c r="H769" s="128">
        <f t="shared" si="70"/>
        <v>106947.319</v>
      </c>
      <c r="I769" s="122">
        <f t="shared" si="71"/>
        <v>-9.0326412614439619E-2</v>
      </c>
      <c r="J769" s="128">
        <f t="shared" si="72"/>
        <v>99.742288386050603</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0.12239568345323742</v>
      </c>
      <c r="F770" s="128">
        <f t="shared" si="68"/>
        <v>17.013000000000002</v>
      </c>
      <c r="G770" s="122">
        <f t="shared" si="69"/>
        <v>0.14265029417060157</v>
      </c>
      <c r="H770" s="128">
        <f t="shared" si="70"/>
        <v>49122.770000000011</v>
      </c>
      <c r="I770" s="122">
        <f t="shared" si="71"/>
        <v>-0.67734990253992855</v>
      </c>
      <c r="J770" s="128">
        <f t="shared" si="72"/>
        <v>85.80121349547251</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0.20837410071942442</v>
      </c>
      <c r="F771" s="128">
        <f t="shared" si="68"/>
        <v>28.963999999999995</v>
      </c>
      <c r="G771" s="122">
        <f t="shared" si="69"/>
        <v>0.22431416432898318</v>
      </c>
      <c r="H771" s="128">
        <f t="shared" si="70"/>
        <v>77244.376999999993</v>
      </c>
      <c r="I771" s="122">
        <f t="shared" si="71"/>
        <v>-0.35779797922173479</v>
      </c>
      <c r="J771" s="128">
        <f t="shared" si="72"/>
        <v>92.893866663640196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0.22881294964028775</v>
      </c>
      <c r="F772" s="128">
        <f t="shared" si="68"/>
        <v>31.805</v>
      </c>
      <c r="G772" s="122">
        <f t="shared" si="69"/>
        <v>0.23077428432038752</v>
      </c>
      <c r="H772" s="128">
        <f t="shared" si="70"/>
        <v>79468.971000000005</v>
      </c>
      <c r="I772" s="122">
        <f t="shared" si="71"/>
        <v>-0.18958199342731696</v>
      </c>
      <c r="J772" s="128">
        <f t="shared" si="72"/>
        <v>99.150106916862185</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0.12061870503597126</v>
      </c>
      <c r="F773" s="128">
        <f t="shared" si="68"/>
        <v>16.766000000000005</v>
      </c>
      <c r="G773" s="122">
        <f t="shared" si="69"/>
        <v>0.13210848012823864</v>
      </c>
      <c r="H773" s="128">
        <f t="shared" si="70"/>
        <v>45492.612000000001</v>
      </c>
      <c r="I773" s="122">
        <f t="shared" si="71"/>
        <v>-0.47350564336955964</v>
      </c>
      <c r="J773" s="128">
        <f t="shared" si="72"/>
        <v>91.302772478258646</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7.9158273381294969E-2</v>
      </c>
      <c r="F774" s="128">
        <f t="shared" si="68"/>
        <v>11.003</v>
      </c>
      <c r="G774" s="122">
        <f t="shared" si="69"/>
        <v>8.2399049826053117E-2</v>
      </c>
      <c r="H774" s="128">
        <f t="shared" si="70"/>
        <v>28374.772000000001</v>
      </c>
      <c r="I774" s="122">
        <f t="shared" si="71"/>
        <v>-0.27814437213607601</v>
      </c>
      <c r="J774" s="128">
        <f t="shared" si="72"/>
        <v>96.066973525059424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5.9424460431654676E-2</v>
      </c>
      <c r="F775" s="128">
        <f t="shared" si="68"/>
        <v>8.26</v>
      </c>
      <c r="G775" s="122">
        <f t="shared" si="69"/>
        <v>6.7763051823973894E-2</v>
      </c>
      <c r="H775" s="128">
        <f t="shared" si="70"/>
        <v>23334.749</v>
      </c>
      <c r="I775" s="122">
        <f t="shared" si="71"/>
        <v>-0.37294894637290954</v>
      </c>
      <c r="J775" s="128">
        <f t="shared" si="72"/>
        <v>87.694486644462032</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0.42758992805755391</v>
      </c>
      <c r="F776" s="128">
        <f t="shared" si="68"/>
        <v>59.434999999999995</v>
      </c>
      <c r="G776" s="122">
        <f t="shared" si="69"/>
        <v>0.41912293311030968</v>
      </c>
      <c r="H776" s="128">
        <f t="shared" si="70"/>
        <v>144328.33500000002</v>
      </c>
      <c r="I776" s="122">
        <f t="shared" si="71"/>
        <v>0.43502414480314977</v>
      </c>
      <c r="J776" s="128">
        <f t="shared" si="72"/>
        <v>102.02016980660321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0.17100719424460428</v>
      </c>
      <c r="F777" s="128">
        <f t="shared" ref="F777:F803" si="74">SUMPRODUCT($K$2:$AI$2,$K777:$AI777)</f>
        <v>23.769999999999996</v>
      </c>
      <c r="G777" s="122">
        <f t="shared" ref="G777:G803" si="75">SUMPRODUCT($K$3:$AI$3,$K777:$AI777)/$J$3</f>
        <v>0.19465673223796168</v>
      </c>
      <c r="H777" s="128">
        <f t="shared" ref="H777:H803" si="76">SUMPRODUCT($K$3:$AI$3,$K777:$AI777)</f>
        <v>67031.603000000003</v>
      </c>
      <c r="I777" s="122">
        <f t="shared" ref="I777:I803" si="77">CORREL($K$4:$AI$4,$K777:$AI777)</f>
        <v>-0.54876146433624351</v>
      </c>
      <c r="J777" s="128">
        <f t="shared" si="72"/>
        <v>87.850644711097587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0.40111510791366906</v>
      </c>
      <c r="F778" s="128">
        <f t="shared" si="74"/>
        <v>55.754999999999995</v>
      </c>
      <c r="G778" s="122">
        <f t="shared" si="75"/>
        <v>0.39943902276119625</v>
      </c>
      <c r="H778" s="128">
        <f t="shared" si="76"/>
        <v>137550.02300000002</v>
      </c>
      <c r="I778" s="122">
        <f t="shared" si="77"/>
        <v>2.0909382806866543E-2</v>
      </c>
      <c r="J778" s="128">
        <f t="shared" ref="J778:J803" si="78">$E778/$G778*100</f>
        <v>100.41960976693929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0.46205755395683451</v>
      </c>
      <c r="F779" s="128">
        <f t="shared" si="74"/>
        <v>64.225999999999999</v>
      </c>
      <c r="G779" s="122">
        <f t="shared" si="75"/>
        <v>0.46212393787860301</v>
      </c>
      <c r="H779" s="128">
        <f t="shared" si="76"/>
        <v>159136.07499999998</v>
      </c>
      <c r="I779" s="122">
        <f t="shared" si="77"/>
        <v>1.1365825121092946E-2</v>
      </c>
      <c r="J779" s="128">
        <f t="shared" si="78"/>
        <v>99.985635039363416</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0.37187050359712231</v>
      </c>
      <c r="F780" s="128">
        <f t="shared" si="74"/>
        <v>51.690000000000005</v>
      </c>
      <c r="G780" s="122">
        <f t="shared" si="75"/>
        <v>0.38344459254612928</v>
      </c>
      <c r="H780" s="128">
        <f t="shared" si="76"/>
        <v>132042.21299999999</v>
      </c>
      <c r="I780" s="122">
        <f t="shared" si="77"/>
        <v>-0.26424525490957979</v>
      </c>
      <c r="J780" s="128">
        <f t="shared" si="78"/>
        <v>96.981548527740784</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0.15541726618705035</v>
      </c>
      <c r="F781" s="128">
        <f t="shared" si="74"/>
        <v>21.602999999999998</v>
      </c>
      <c r="G781" s="122">
        <f t="shared" si="75"/>
        <v>0.16460955459144261</v>
      </c>
      <c r="H781" s="128">
        <f t="shared" si="76"/>
        <v>56684.616999999991</v>
      </c>
      <c r="I781" s="122">
        <f t="shared" si="77"/>
        <v>-0.3248357846460197</v>
      </c>
      <c r="J781" s="128">
        <f t="shared" si="78"/>
        <v>94.415701793734073</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9.8064748201438859E-2</v>
      </c>
      <c r="F782" s="128">
        <f t="shared" si="74"/>
        <v>13.631000000000002</v>
      </c>
      <c r="G782" s="122">
        <f t="shared" si="75"/>
        <v>0.11289886687691299</v>
      </c>
      <c r="H782" s="128">
        <f t="shared" si="76"/>
        <v>38877.628000000004</v>
      </c>
      <c r="I782" s="122">
        <f t="shared" si="77"/>
        <v>-0.3680911066451365</v>
      </c>
      <c r="J782" s="128">
        <f t="shared" si="78"/>
        <v>86.860701895576241</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0.38940287769784176</v>
      </c>
      <c r="F783" s="128">
        <f t="shared" si="74"/>
        <v>54.127000000000002</v>
      </c>
      <c r="G783" s="122">
        <f t="shared" si="75"/>
        <v>0.38827859669297654</v>
      </c>
      <c r="H783" s="128">
        <f t="shared" si="76"/>
        <v>133706.84100000001</v>
      </c>
      <c r="I783" s="122">
        <f t="shared" si="77"/>
        <v>0.15002081380345866</v>
      </c>
      <c r="J783" s="128">
        <f t="shared" si="78"/>
        <v>100.28955523545228</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0.24717985611510795</v>
      </c>
      <c r="F784" s="128">
        <f t="shared" si="74"/>
        <v>34.358000000000004</v>
      </c>
      <c r="G784" s="122">
        <f t="shared" si="75"/>
        <v>0.25858963055889511</v>
      </c>
      <c r="H784" s="128">
        <f t="shared" si="76"/>
        <v>89047.40800000001</v>
      </c>
      <c r="I784" s="122">
        <f t="shared" si="77"/>
        <v>-0.41132057614306367</v>
      </c>
      <c r="J784" s="128">
        <f t="shared" si="78"/>
        <v>95.587690651350954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0.37446762589928057</v>
      </c>
      <c r="F785" s="128">
        <f t="shared" si="74"/>
        <v>52.050999999999995</v>
      </c>
      <c r="G785" s="122">
        <f t="shared" si="75"/>
        <v>0.37364267419371699</v>
      </c>
      <c r="H785" s="128">
        <f t="shared" si="76"/>
        <v>128666.844</v>
      </c>
      <c r="I785" s="122">
        <f t="shared" si="77"/>
        <v>1.2452808578731413E-2</v>
      </c>
      <c r="J785" s="128">
        <f t="shared" si="78"/>
        <v>100.22078626520479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0.36994244604316545</v>
      </c>
      <c r="F786" s="128">
        <f t="shared" si="74"/>
        <v>51.421999999999997</v>
      </c>
      <c r="G786" s="122">
        <f t="shared" si="75"/>
        <v>0.3685558517589253</v>
      </c>
      <c r="H786" s="128">
        <f t="shared" si="76"/>
        <v>126915.156</v>
      </c>
      <c r="I786" s="122">
        <f t="shared" si="77"/>
        <v>5.9995928160074249E-2</v>
      </c>
      <c r="J786" s="128">
        <f t="shared" si="78"/>
        <v>100.37622365175392</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0.38782014388489205</v>
      </c>
      <c r="F787" s="128">
        <f t="shared" si="74"/>
        <v>53.906999999999996</v>
      </c>
      <c r="G787" s="122">
        <f t="shared" si="75"/>
        <v>0.39290110292195912</v>
      </c>
      <c r="H787" s="128">
        <f t="shared" si="76"/>
        <v>135298.63800000001</v>
      </c>
      <c r="I787" s="122">
        <f t="shared" si="77"/>
        <v>-0.17942738871529457</v>
      </c>
      <c r="J787" s="128">
        <f t="shared" si="78"/>
        <v>98.706809678242038</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0.12167625899280576</v>
      </c>
      <c r="F788" s="128">
        <f t="shared" si="74"/>
        <v>16.913</v>
      </c>
      <c r="G788" s="122">
        <f t="shared" si="75"/>
        <v>0.12711017894168281</v>
      </c>
      <c r="H788" s="128">
        <f t="shared" si="76"/>
        <v>43771.407000000007</v>
      </c>
      <c r="I788" s="122">
        <f t="shared" si="77"/>
        <v>-0.26622716627957499</v>
      </c>
      <c r="J788" s="128">
        <f t="shared" si="78"/>
        <v>95.725031626798284</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0.10635251798561152</v>
      </c>
      <c r="F789" s="128">
        <f t="shared" si="74"/>
        <v>14.783000000000001</v>
      </c>
      <c r="G789" s="122">
        <f t="shared" si="75"/>
        <v>0.11673594921564188</v>
      </c>
      <c r="H789" s="128">
        <f t="shared" si="76"/>
        <v>40198.958000000006</v>
      </c>
      <c r="I789" s="122">
        <f t="shared" si="77"/>
        <v>-0.29617327530863885</v>
      </c>
      <c r="J789" s="128">
        <f t="shared" si="78"/>
        <v>91.105198270286508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0.4416690647482015</v>
      </c>
      <c r="F790" s="128">
        <f t="shared" si="74"/>
        <v>61.39200000000001</v>
      </c>
      <c r="G790" s="122">
        <f t="shared" si="75"/>
        <v>0.43871547343171929</v>
      </c>
      <c r="H790" s="128">
        <f t="shared" si="76"/>
        <v>151075.18299999999</v>
      </c>
      <c r="I790" s="122">
        <f t="shared" si="77"/>
        <v>0.37647863145239263</v>
      </c>
      <c r="J790" s="128">
        <f t="shared" si="78"/>
        <v>100.67323618503323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0.21384892086330934</v>
      </c>
      <c r="F791" s="128">
        <f t="shared" si="74"/>
        <v>29.724999999999998</v>
      </c>
      <c r="G791" s="122">
        <f t="shared" si="75"/>
        <v>0.2178966424476852</v>
      </c>
      <c r="H791" s="128">
        <f t="shared" si="76"/>
        <v>75034.451999999976</v>
      </c>
      <c r="I791" s="122">
        <f t="shared" si="77"/>
        <v>-0.13630039805897573</v>
      </c>
      <c r="J791" s="128">
        <f t="shared" si="78"/>
        <v>98.14236624350572</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0.20923741007194246</v>
      </c>
      <c r="F792" s="128">
        <f t="shared" si="74"/>
        <v>29.084000000000003</v>
      </c>
      <c r="G792" s="122">
        <f t="shared" si="75"/>
        <v>0.21916697158190021</v>
      </c>
      <c r="H792" s="128">
        <f t="shared" si="76"/>
        <v>75471.899999999994</v>
      </c>
      <c r="I792" s="122">
        <f t="shared" si="77"/>
        <v>-0.30566959455651266</v>
      </c>
      <c r="J792" s="128">
        <f t="shared" si="78"/>
        <v>95.469407895592894</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0.38472661870503605</v>
      </c>
      <c r="F793" s="128">
        <f t="shared" si="74"/>
        <v>53.477000000000011</v>
      </c>
      <c r="G793" s="122">
        <f t="shared" si="75"/>
        <v>0.38223842628892019</v>
      </c>
      <c r="H793" s="128">
        <f t="shared" si="76"/>
        <v>131626.85999999999</v>
      </c>
      <c r="I793" s="122">
        <f t="shared" si="77"/>
        <v>2.0858661147120542E-2</v>
      </c>
      <c r="J793" s="128">
        <f t="shared" si="78"/>
        <v>100.65095297724858</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0.29286330935251798</v>
      </c>
      <c r="F794" s="128">
        <f t="shared" si="74"/>
        <v>40.707999999999998</v>
      </c>
      <c r="G794" s="122">
        <f t="shared" si="75"/>
        <v>0.3048715958392138</v>
      </c>
      <c r="H794" s="128">
        <f t="shared" si="76"/>
        <v>104984.97299999998</v>
      </c>
      <c r="I794" s="122">
        <f t="shared" si="77"/>
        <v>-0.30543739304101392</v>
      </c>
      <c r="J794" s="128">
        <f t="shared" si="78"/>
        <v>96.061198665083609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0.20024460431654678</v>
      </c>
      <c r="F795" s="128">
        <f t="shared" si="74"/>
        <v>27.834000000000003</v>
      </c>
      <c r="G795" s="122">
        <f t="shared" si="75"/>
        <v>0.20333243891531488</v>
      </c>
      <c r="H795" s="128">
        <f t="shared" si="76"/>
        <v>70019.152000000002</v>
      </c>
      <c r="I795" s="122">
        <f t="shared" si="77"/>
        <v>-0.10764432513020789</v>
      </c>
      <c r="J795" s="128">
        <f t="shared" si="78"/>
        <v>98.481386140234051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0.11453237410071944</v>
      </c>
      <c r="F796" s="128">
        <f t="shared" si="74"/>
        <v>15.920000000000002</v>
      </c>
      <c r="G796" s="122">
        <f t="shared" si="75"/>
        <v>0.1228028389060222</v>
      </c>
      <c r="H796" s="128">
        <f t="shared" si="76"/>
        <v>42288.139999999992</v>
      </c>
      <c r="I796" s="122">
        <f t="shared" si="77"/>
        <v>-0.33600109463412242</v>
      </c>
      <c r="J796" s="128">
        <f t="shared" si="78"/>
        <v>93.265249501575511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0.37717266187050358</v>
      </c>
      <c r="F797" s="128">
        <f t="shared" si="74"/>
        <v>52.427</v>
      </c>
      <c r="G797" s="122">
        <f t="shared" si="75"/>
        <v>0.37634847745660038</v>
      </c>
      <c r="H797" s="128">
        <f t="shared" si="76"/>
        <v>129598.609</v>
      </c>
      <c r="I797" s="122">
        <f t="shared" si="77"/>
        <v>-3.5856562318641982E-2</v>
      </c>
      <c r="J797" s="128">
        <f t="shared" si="78"/>
        <v>100.21899501745646</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0.21659712230215827</v>
      </c>
      <c r="F798" s="128">
        <f t="shared" si="74"/>
        <v>30.106999999999999</v>
      </c>
      <c r="G798" s="122">
        <f t="shared" si="75"/>
        <v>0.23345694596902064</v>
      </c>
      <c r="H798" s="128">
        <f t="shared" si="76"/>
        <v>80392.767000000007</v>
      </c>
      <c r="I798" s="122">
        <f t="shared" si="77"/>
        <v>-0.45648247989466478</v>
      </c>
      <c r="J798" s="128">
        <f t="shared" si="78"/>
        <v>92.778187174135468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0.21583453237410072</v>
      </c>
      <c r="F799" s="128">
        <f t="shared" si="74"/>
        <v>30.001000000000001</v>
      </c>
      <c r="G799" s="122">
        <f t="shared" si="75"/>
        <v>0.22566008049762165</v>
      </c>
      <c r="H799" s="128">
        <f t="shared" si="76"/>
        <v>77707.853999999992</v>
      </c>
      <c r="I799" s="122">
        <f t="shared" si="77"/>
        <v>-0.2669986100486344</v>
      </c>
      <c r="J799" s="128">
        <f t="shared" si="78"/>
        <v>95.645863414630625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0.25303597122302163</v>
      </c>
      <c r="F800" s="128">
        <f t="shared" si="74"/>
        <v>35.172000000000004</v>
      </c>
      <c r="G800" s="122">
        <f t="shared" si="75"/>
        <v>0.2558706143025572</v>
      </c>
      <c r="H800" s="128">
        <f t="shared" si="76"/>
        <v>88111.092999999993</v>
      </c>
      <c r="I800" s="122">
        <f t="shared" si="77"/>
        <v>-0.22295695949120223</v>
      </c>
      <c r="J800" s="128">
        <f t="shared" si="78"/>
        <v>98.892157629252537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0.37900719424460433</v>
      </c>
      <c r="F801" s="128">
        <f t="shared" si="74"/>
        <v>52.682000000000002</v>
      </c>
      <c r="G801" s="122">
        <f t="shared" si="75"/>
        <v>0.38206877726087385</v>
      </c>
      <c r="H801" s="128">
        <f t="shared" si="76"/>
        <v>131568.44</v>
      </c>
      <c r="I801" s="122">
        <f t="shared" si="77"/>
        <v>-0.11662000767671446</v>
      </c>
      <c r="J801" s="128">
        <f t="shared" si="78"/>
        <v>99.198682750729176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8.782014388489208E-2</v>
      </c>
      <c r="F802" s="128">
        <f t="shared" si="74"/>
        <v>12.206999999999999</v>
      </c>
      <c r="G802" s="122">
        <f t="shared" si="75"/>
        <v>0.10107587742988401</v>
      </c>
      <c r="H802" s="128">
        <f t="shared" si="76"/>
        <v>34806.286999999997</v>
      </c>
      <c r="I802" s="122">
        <f t="shared" si="77"/>
        <v>-0.39335137995842068</v>
      </c>
      <c r="J802" s="128">
        <f t="shared" si="78"/>
        <v>86.885363865193867</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6.6179856115107918E-2</v>
      </c>
      <c r="F803" s="128">
        <f t="shared" si="74"/>
        <v>9.1989999999999998</v>
      </c>
      <c r="G803" s="122">
        <f t="shared" si="75"/>
        <v>8.448585483711718E-2</v>
      </c>
      <c r="H803" s="128">
        <f t="shared" si="76"/>
        <v>29093.379999999997</v>
      </c>
      <c r="I803" s="122">
        <f t="shared" si="77"/>
        <v>-0.52123718560964616</v>
      </c>
      <c r="J803" s="128">
        <f t="shared" si="78"/>
        <v>78.332469077454505</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0.53157553956834525</v>
      </c>
      <c r="F804" s="128">
        <f>SUMPRODUCT($K$2:$AI$2,$K804:$AI804)</f>
        <v>73.888999999999996</v>
      </c>
      <c r="G804" s="122">
        <f>SUMPRODUCT($K$3:$AI$3,$K804:$AI804)/$J$3</f>
        <v>0.51269301134284673</v>
      </c>
      <c r="H804" s="128">
        <f>SUMPRODUCT($K$3:$AI$3,$K804:$AI804)</f>
        <v>176549.94</v>
      </c>
      <c r="I804" s="122">
        <f>CORREL($K$4:$AI$4,$K804:$AI804)</f>
        <v>0.56320977906406033</v>
      </c>
      <c r="J804" s="128">
        <f>$E804/$G804*100</f>
        <v>103.6830087026233</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29D98-FE50-458D-9BA6-A3BC8C36E3C0}">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BA34C-C8A8-483F-B69C-602B60FE20B5}">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22.506628318035226</v>
      </c>
    </row>
    <row r="18" spans="13:16" ht="21" customHeight="1">
      <c r="M18" s="139" t="s">
        <v>1707</v>
      </c>
      <c r="N18" s="3"/>
      <c r="O18" s="3"/>
      <c r="P18" s="140">
        <f t="shared" si="0"/>
        <v>0</v>
      </c>
    </row>
    <row r="19" spans="13:16" ht="21" customHeight="1">
      <c r="M19" s="139" t="s">
        <v>1708</v>
      </c>
      <c r="N19" s="3"/>
      <c r="O19" s="3"/>
      <c r="P19" s="140">
        <f t="shared" si="0"/>
        <v>105.82708498929219</v>
      </c>
    </row>
    <row r="20" spans="13:16" ht="21" customHeight="1" thickBot="1">
      <c r="M20" s="141" t="s">
        <v>1709</v>
      </c>
      <c r="N20" s="142"/>
      <c r="O20" s="142"/>
      <c r="P20" s="143">
        <f t="shared" si="0"/>
        <v>20.716962551631703</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15.34148331698845</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19.125052495203381</v>
      </c>
    </row>
    <row r="30" spans="13:16" ht="21" customHeight="1">
      <c r="M30" s="149" t="s">
        <v>1719</v>
      </c>
      <c r="N30" s="22"/>
      <c r="O30" s="22"/>
      <c r="P30" s="150">
        <f t="shared" si="0"/>
        <v>16.579599983438531</v>
      </c>
    </row>
    <row r="31" spans="13:16" ht="21" customHeight="1">
      <c r="M31" s="149" t="s">
        <v>1720</v>
      </c>
      <c r="N31" s="22"/>
      <c r="O31" s="22"/>
      <c r="P31" s="150">
        <f t="shared" si="0"/>
        <v>201.24943717239262</v>
      </c>
    </row>
    <row r="32" spans="13:16" ht="21" customHeight="1">
      <c r="M32" s="149" t="s">
        <v>1721</v>
      </c>
      <c r="N32" s="22"/>
      <c r="O32" s="22"/>
      <c r="P32" s="150">
        <f t="shared" si="0"/>
        <v>85.272155012541589</v>
      </c>
    </row>
    <row r="33" spans="1:16" ht="21" customHeight="1" thickBot="1">
      <c r="M33" s="151" t="s">
        <v>1722</v>
      </c>
      <c r="N33" s="152"/>
      <c r="O33" s="152"/>
      <c r="P33" s="153">
        <f t="shared" si="0"/>
        <v>0</v>
      </c>
    </row>
    <row r="34" spans="1:16" ht="21" customHeight="1" thickTop="1">
      <c r="M34" s="154" t="s">
        <v>1723</v>
      </c>
      <c r="N34" s="29"/>
      <c r="O34" s="29"/>
      <c r="P34" s="155">
        <f t="shared" si="0"/>
        <v>271.90944438071227</v>
      </c>
    </row>
    <row r="35" spans="1:16" ht="21" customHeight="1">
      <c r="M35" s="154" t="s">
        <v>1724</v>
      </c>
      <c r="N35" s="29"/>
      <c r="O35" s="29"/>
      <c r="P35" s="155">
        <f t="shared" si="0"/>
        <v>149.87670205089316</v>
      </c>
    </row>
    <row r="36" spans="1:16" ht="21" customHeight="1">
      <c r="M36" s="154" t="s">
        <v>1725</v>
      </c>
      <c r="N36" s="29"/>
      <c r="O36" s="29"/>
      <c r="P36" s="155">
        <f t="shared" si="0"/>
        <v>286.27505762380389</v>
      </c>
    </row>
    <row r="37" spans="1:16" ht="21" customHeight="1">
      <c r="M37" s="154" t="s">
        <v>1726</v>
      </c>
      <c r="N37" s="29"/>
      <c r="O37" s="29"/>
      <c r="P37" s="155">
        <f t="shared" si="0"/>
        <v>0</v>
      </c>
    </row>
    <row r="38" spans="1:16" ht="21" customHeight="1">
      <c r="M38" s="154" t="s">
        <v>1727</v>
      </c>
      <c r="N38" s="29"/>
      <c r="O38" s="29"/>
      <c r="P38" s="155">
        <f t="shared" si="0"/>
        <v>164.19930093660921</v>
      </c>
    </row>
    <row r="39" spans="1:16" ht="21" customHeight="1">
      <c r="M39" s="154" t="s">
        <v>1728</v>
      </c>
      <c r="N39" s="29"/>
      <c r="O39" s="29"/>
      <c r="P39" s="155">
        <f t="shared" si="0"/>
        <v>115.49184982209741</v>
      </c>
    </row>
    <row r="40" spans="1:16" ht="21" customHeight="1">
      <c r="M40" s="154" t="s">
        <v>1729</v>
      </c>
      <c r="N40" s="29"/>
      <c r="O40" s="29"/>
      <c r="P40" s="155">
        <f t="shared" si="0"/>
        <v>32.34680313396089</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1</v>
      </c>
      <c r="C50" s="158">
        <f>'Wellbeing Acorn Type'!F15</f>
        <v>7.1942446043165471E-3</v>
      </c>
      <c r="D50" s="159">
        <f>'Wellbeing Acorn Type'!K15</f>
        <v>22.506628318035226</v>
      </c>
      <c r="E50" s="158">
        <f t="shared" ref="E50:E73" si="1">IF(C50&gt;0.1,0.1,C50)</f>
        <v>7.1942446043165471E-3</v>
      </c>
      <c r="F50" s="159">
        <f t="shared" ref="F50:F73" si="2">IF(D50&gt;200,200,D50)</f>
        <v>22.506628318035226</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6</v>
      </c>
      <c r="C52" s="158">
        <f>'Wellbeing Acorn Type'!F17</f>
        <v>4.3165467625899283E-2</v>
      </c>
      <c r="D52" s="159">
        <f>'Wellbeing Acorn Type'!K17</f>
        <v>105.82708498929219</v>
      </c>
      <c r="E52" s="158">
        <f t="shared" si="1"/>
        <v>4.3165467625899283E-2</v>
      </c>
      <c r="F52" s="159">
        <f t="shared" si="2"/>
        <v>105.82708498929219</v>
      </c>
      <c r="G52" s="156">
        <v>1.4</v>
      </c>
      <c r="H52" s="38"/>
    </row>
    <row r="53" spans="1:9" ht="14.5">
      <c r="A53" s="156">
        <v>1.5</v>
      </c>
      <c r="B53" s="157">
        <f>'Wellbeing Acorn Type'!E18</f>
        <v>1</v>
      </c>
      <c r="C53" s="158">
        <f>'Wellbeing Acorn Type'!F18</f>
        <v>7.1942446043165471E-3</v>
      </c>
      <c r="D53" s="159">
        <f>'Wellbeing Acorn Type'!K18</f>
        <v>20.716962551631703</v>
      </c>
      <c r="E53" s="158">
        <f t="shared" si="1"/>
        <v>7.1942446043165471E-3</v>
      </c>
      <c r="F53" s="159">
        <f t="shared" si="2"/>
        <v>20.716962551631703</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7.1942446043165471E-3</v>
      </c>
      <c r="D57" s="159">
        <f>'Wellbeing Acorn Type'!K24</f>
        <v>15.34148331698845</v>
      </c>
      <c r="E57" s="158">
        <f t="shared" si="1"/>
        <v>7.1942446043165471E-3</v>
      </c>
      <c r="F57" s="159">
        <f t="shared" si="2"/>
        <v>15.34148331698845</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v>
      </c>
      <c r="C62" s="158">
        <f>'Wellbeing Acorn Type'!F31</f>
        <v>7.1942446043165471E-3</v>
      </c>
      <c r="D62" s="159">
        <f>'Wellbeing Acorn Type'!K31</f>
        <v>19.125052495203381</v>
      </c>
      <c r="E62" s="158">
        <f t="shared" si="1"/>
        <v>7.1942446043165471E-3</v>
      </c>
      <c r="F62" s="159">
        <f t="shared" si="2"/>
        <v>19.125052495203381</v>
      </c>
      <c r="G62" s="156">
        <v>3.14</v>
      </c>
      <c r="H62" s="38"/>
      <c r="I62" s="48"/>
    </row>
    <row r="63" spans="1:9" ht="14.5">
      <c r="A63" s="156">
        <v>3.15</v>
      </c>
      <c r="B63" s="157">
        <f>'Wellbeing Acorn Type'!E32</f>
        <v>1</v>
      </c>
      <c r="C63" s="158">
        <f>'Wellbeing Acorn Type'!F32</f>
        <v>7.1942446043165471E-3</v>
      </c>
      <c r="D63" s="159">
        <f>'Wellbeing Acorn Type'!K32</f>
        <v>16.579599983438531</v>
      </c>
      <c r="E63" s="158">
        <f t="shared" si="1"/>
        <v>7.1942446043165471E-3</v>
      </c>
      <c r="F63" s="159">
        <f t="shared" si="2"/>
        <v>16.579599983438531</v>
      </c>
      <c r="G63" s="156">
        <v>3.15</v>
      </c>
      <c r="H63" s="38"/>
      <c r="I63" s="48"/>
    </row>
    <row r="64" spans="1:9" ht="14.5">
      <c r="A64" s="156">
        <v>3.16</v>
      </c>
      <c r="B64" s="157">
        <f>'Wellbeing Acorn Type'!E33</f>
        <v>18</v>
      </c>
      <c r="C64" s="158">
        <f>'Wellbeing Acorn Type'!F33</f>
        <v>0.12949640287769784</v>
      </c>
      <c r="D64" s="159">
        <f>'Wellbeing Acorn Type'!K33</f>
        <v>201.24943717239262</v>
      </c>
      <c r="E64" s="158">
        <f t="shared" si="1"/>
        <v>0.1</v>
      </c>
      <c r="F64" s="159">
        <f t="shared" si="2"/>
        <v>200</v>
      </c>
      <c r="G64" s="156">
        <v>3.16</v>
      </c>
      <c r="H64" s="38"/>
      <c r="I64" s="48"/>
    </row>
    <row r="65" spans="1:9" ht="15" customHeight="1">
      <c r="A65" s="156">
        <v>3.17</v>
      </c>
      <c r="B65" s="157">
        <f>'Wellbeing Acorn Type'!E34</f>
        <v>9</v>
      </c>
      <c r="C65" s="158">
        <f>'Wellbeing Acorn Type'!F34</f>
        <v>6.4748201438848921E-2</v>
      </c>
      <c r="D65" s="159">
        <f>'Wellbeing Acorn Type'!K34</f>
        <v>85.272155012541589</v>
      </c>
      <c r="E65" s="158">
        <f t="shared" si="1"/>
        <v>6.4748201438848921E-2</v>
      </c>
      <c r="F65" s="159">
        <f t="shared" si="2"/>
        <v>85.272155012541589</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53</v>
      </c>
      <c r="C67" s="158">
        <f>'Wellbeing Acorn Type'!F38</f>
        <v>0.38129496402877699</v>
      </c>
      <c r="D67" s="159">
        <f>'Wellbeing Acorn Type'!K38</f>
        <v>271.90944438071227</v>
      </c>
      <c r="E67" s="158">
        <f t="shared" si="1"/>
        <v>0.1</v>
      </c>
      <c r="F67" s="159">
        <f t="shared" si="2"/>
        <v>200</v>
      </c>
      <c r="G67" s="156">
        <v>4.1900000000000004</v>
      </c>
      <c r="H67" s="38"/>
      <c r="I67" s="48"/>
    </row>
    <row r="68" spans="1:9" ht="15" customHeight="1">
      <c r="A68" s="160">
        <v>4.2</v>
      </c>
      <c r="B68" s="157">
        <f>'Wellbeing Acorn Type'!E39</f>
        <v>15</v>
      </c>
      <c r="C68" s="158">
        <f>'Wellbeing Acorn Type'!F39</f>
        <v>0.1079136690647482</v>
      </c>
      <c r="D68" s="159">
        <f>'Wellbeing Acorn Type'!K39</f>
        <v>149.87670205089316</v>
      </c>
      <c r="E68" s="158">
        <f t="shared" si="1"/>
        <v>0.1</v>
      </c>
      <c r="F68" s="159">
        <f t="shared" si="2"/>
        <v>149.87670205089316</v>
      </c>
      <c r="G68" s="160">
        <v>4.2</v>
      </c>
      <c r="H68" s="38"/>
      <c r="I68" s="48"/>
    </row>
    <row r="69" spans="1:9" ht="15" customHeight="1">
      <c r="A69" s="156">
        <v>4.21</v>
      </c>
      <c r="B69" s="157">
        <f>'Wellbeing Acorn Type'!E40</f>
        <v>6</v>
      </c>
      <c r="C69" s="158">
        <f>'Wellbeing Acorn Type'!F40</f>
        <v>4.3165467625899283E-2</v>
      </c>
      <c r="D69" s="159">
        <f>'Wellbeing Acorn Type'!K40</f>
        <v>286.27505762380389</v>
      </c>
      <c r="E69" s="158">
        <f t="shared" si="1"/>
        <v>4.3165467625899283E-2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10</v>
      </c>
      <c r="C71" s="158">
        <f>'Wellbeing Acorn Type'!F42</f>
        <v>7.1942446043165464E-2</v>
      </c>
      <c r="D71" s="159">
        <f>'Wellbeing Acorn Type'!K42</f>
        <v>164.19930093660921</v>
      </c>
      <c r="E71" s="158">
        <f t="shared" si="1"/>
        <v>7.1942446043165464E-2</v>
      </c>
      <c r="F71" s="159">
        <f t="shared" si="2"/>
        <v>164.19930093660921</v>
      </c>
      <c r="G71" s="156">
        <v>4.2300000000000004</v>
      </c>
      <c r="H71" s="38"/>
      <c r="I71" s="48"/>
    </row>
    <row r="72" spans="1:9" ht="15" customHeight="1">
      <c r="A72" s="156">
        <v>4.24</v>
      </c>
      <c r="B72" s="157">
        <f>'Wellbeing Acorn Type'!E43</f>
        <v>14</v>
      </c>
      <c r="C72" s="158">
        <f>'Wellbeing Acorn Type'!F43</f>
        <v>0.10071942446043165</v>
      </c>
      <c r="D72" s="159">
        <f>'Wellbeing Acorn Type'!K43</f>
        <v>115.49184982209741</v>
      </c>
      <c r="E72" s="158">
        <f t="shared" si="1"/>
        <v>0.1</v>
      </c>
      <c r="F72" s="159">
        <f t="shared" si="2"/>
        <v>115.49184982209741</v>
      </c>
      <c r="G72" s="156">
        <v>4.24</v>
      </c>
      <c r="H72" s="38"/>
      <c r="I72" s="48"/>
    </row>
    <row r="73" spans="1:9" ht="15" customHeight="1">
      <c r="A73" s="156">
        <v>4.25</v>
      </c>
      <c r="B73" s="157">
        <f>'Wellbeing Acorn Type'!E44</f>
        <v>3</v>
      </c>
      <c r="C73" s="158">
        <f>'Wellbeing Acorn Type'!F44</f>
        <v>2.1582733812949641E-2</v>
      </c>
      <c r="D73" s="159">
        <f>'Wellbeing Acorn Type'!K44</f>
        <v>32.34680313396089</v>
      </c>
      <c r="E73" s="158">
        <f t="shared" si="1"/>
        <v>2.1582733812949641E-2</v>
      </c>
      <c r="F73" s="159">
        <f t="shared" si="2"/>
        <v>32.34680313396089</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5E6FB-A1C7-448C-9BEE-B4AA69F26993}">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92.309551409504607</v>
      </c>
      <c r="B19" s="40" t="str">
        <f>'Features Data'!AD18</f>
        <v>Asthma</v>
      </c>
      <c r="C19" s="173"/>
      <c r="D19" s="173"/>
      <c r="E19" s="173"/>
      <c r="F19" s="173"/>
      <c r="G19" s="173"/>
      <c r="H19" s="173"/>
      <c r="K19" s="174">
        <f>'Features Data'!AE18</f>
        <v>92.309551409504607</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91.083155633495281</v>
      </c>
      <c r="B20" s="40" t="str">
        <f>'Features Data'!AD19</f>
        <v>Congestive heart failure</v>
      </c>
      <c r="C20" s="173"/>
      <c r="D20" s="173"/>
      <c r="E20" s="173"/>
      <c r="F20" s="173"/>
      <c r="G20" s="173"/>
      <c r="H20" s="173"/>
      <c r="K20" s="174">
        <f>'Features Data'!AE19</f>
        <v>91.083155633495281</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101.77090165786696</v>
      </c>
      <c r="B21" s="40" t="str">
        <f>'Features Data'!AD20</f>
        <v>Coronary heart disease</v>
      </c>
      <c r="C21" s="173"/>
      <c r="D21" s="173"/>
      <c r="E21" s="173"/>
      <c r="F21" s="173"/>
      <c r="G21" s="173"/>
      <c r="H21" s="173"/>
      <c r="K21" s="174">
        <f>'Features Data'!AE20</f>
        <v>101.77090165786696</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86.808616646183594</v>
      </c>
      <c r="B22" s="40" t="str">
        <f>'Features Data'!AD21</f>
        <v>Angina</v>
      </c>
      <c r="C22" s="173"/>
      <c r="D22" s="173"/>
      <c r="E22" s="173"/>
      <c r="F22" s="173"/>
      <c r="G22" s="173"/>
      <c r="H22" s="173"/>
      <c r="K22" s="174">
        <f>'Features Data'!AE21</f>
        <v>86.808616646183594</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93.22378269966282</v>
      </c>
      <c r="B23" s="40" t="str">
        <f>'Features Data'!AD22</f>
        <v>Heart attack or myocardial infarction</v>
      </c>
      <c r="C23" s="173"/>
      <c r="D23" s="173"/>
      <c r="E23" s="173"/>
      <c r="F23" s="173"/>
      <c r="G23" s="173"/>
      <c r="H23" s="173"/>
      <c r="K23" s="174">
        <f>'Features Data'!AE22</f>
        <v>93.22378269966282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92.908930399618356</v>
      </c>
      <c r="B24" s="40" t="str">
        <f>'Features Data'!AD23</f>
        <v>Stroke</v>
      </c>
      <c r="C24" s="173"/>
      <c r="D24" s="173"/>
      <c r="E24" s="173"/>
      <c r="F24" s="173"/>
      <c r="G24" s="173"/>
      <c r="H24" s="173"/>
      <c r="K24" s="174">
        <f>'Features Data'!AE23</f>
        <v>92.908930399618356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84.998785827469916</v>
      </c>
      <c r="B25" s="40" t="str">
        <f>'Features Data'!AD24</f>
        <v>Emphysema</v>
      </c>
      <c r="C25" s="173"/>
      <c r="D25" s="173"/>
      <c r="E25" s="173"/>
      <c r="F25" s="173"/>
      <c r="G25" s="173"/>
      <c r="H25" s="173"/>
      <c r="K25" s="174">
        <f>'Features Data'!AE24</f>
        <v>84.998785827469916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101.9213601176387</v>
      </c>
      <c r="B26" s="40" t="str">
        <f>'Features Data'!AD25</f>
        <v>Hypothyroidism or an under-active thyroid</v>
      </c>
      <c r="C26" s="173"/>
      <c r="D26" s="173"/>
      <c r="E26" s="173"/>
      <c r="F26" s="173"/>
      <c r="G26" s="173"/>
      <c r="H26" s="173"/>
      <c r="K26" s="174">
        <f>'Features Data'!AE25</f>
        <v>101.9213601176387</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83.749820683267615</v>
      </c>
      <c r="B27" s="40" t="str">
        <f>'Features Data'!AD26</f>
        <v>Chronic bronchitis</v>
      </c>
      <c r="C27" s="173"/>
      <c r="D27" s="173"/>
      <c r="E27" s="173"/>
      <c r="F27" s="173"/>
      <c r="G27" s="173"/>
      <c r="H27" s="173"/>
      <c r="K27" s="174">
        <f>'Features Data'!AE26</f>
        <v>83.749820683267615</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91.290453441232302</v>
      </c>
      <c r="B28" s="40" t="str">
        <f>'Features Data'!AD27</f>
        <v>Any kind of liver condition</v>
      </c>
      <c r="C28" s="173"/>
      <c r="D28" s="173"/>
      <c r="E28" s="173"/>
      <c r="F28" s="173"/>
      <c r="G28" s="173"/>
      <c r="H28" s="173"/>
      <c r="K28" s="174">
        <f>'Features Data'!AE27</f>
        <v>91.290453441232302</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89.723543576181825</v>
      </c>
      <c r="B29" s="40" t="str">
        <f>'Features Data'!AD28</f>
        <v>Epilepsy</v>
      </c>
      <c r="C29" s="173"/>
      <c r="D29" s="173"/>
      <c r="E29" s="173"/>
      <c r="F29" s="173"/>
      <c r="G29" s="173"/>
      <c r="H29" s="173"/>
      <c r="K29" s="174">
        <f>'Features Data'!AE28</f>
        <v>89.723543576181825</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102.12724425826092</v>
      </c>
      <c r="B30" s="40" t="str">
        <f>'Features Data'!AD29</f>
        <v>High blood pressure/hypertension</v>
      </c>
      <c r="C30" s="173"/>
      <c r="D30" s="173"/>
      <c r="E30" s="173"/>
      <c r="F30" s="173"/>
      <c r="G30" s="173"/>
      <c r="H30" s="173"/>
      <c r="K30" s="174">
        <f>'Features Data'!AE29</f>
        <v>102.12724425826092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98.721818077108168</v>
      </c>
      <c r="B31" s="40" t="str">
        <f>'Features Data'!AD30</f>
        <v>Multiple Sclerosis</v>
      </c>
      <c r="C31" s="173"/>
      <c r="D31" s="173"/>
      <c r="E31" s="173"/>
      <c r="F31" s="173"/>
      <c r="G31" s="173"/>
      <c r="H31" s="173"/>
      <c r="K31" s="174">
        <f>'Features Data'!AE30</f>
        <v>98.721818077108168</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76.050257298088368</v>
      </c>
      <c r="B32" s="40" t="str">
        <f>'Features Data'!AD31</f>
        <v>COPD (Chronic Obstructive Pulmonary Disease)</v>
      </c>
      <c r="C32" s="173"/>
      <c r="D32" s="173"/>
      <c r="E32" s="173"/>
      <c r="F32" s="173"/>
      <c r="G32" s="173"/>
      <c r="H32" s="173"/>
      <c r="K32" s="174">
        <f>'Features Data'!AE31</f>
        <v>76.050257298088368</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100.65042719946086</v>
      </c>
      <c r="B33" s="40" t="str">
        <f>'Features Data'!AD32</f>
        <v>Osteoarthritis</v>
      </c>
      <c r="C33" s="173"/>
      <c r="D33" s="173"/>
      <c r="E33" s="173"/>
      <c r="F33" s="173"/>
      <c r="G33" s="173"/>
      <c r="H33" s="173"/>
      <c r="K33" s="174">
        <f>'Features Data'!AE32</f>
        <v>100.65042719946086</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92.063675288801079</v>
      </c>
      <c r="B34" s="40" t="str">
        <f>'Features Data'!AD33</f>
        <v>Rheumatoid arthritis</v>
      </c>
      <c r="C34" s="173"/>
      <c r="D34" s="173"/>
      <c r="E34" s="173"/>
      <c r="F34" s="173"/>
      <c r="G34" s="173"/>
      <c r="H34" s="173"/>
      <c r="K34" s="174">
        <f>'Features Data'!AE33</f>
        <v>92.063675288801079</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102.9035218401078</v>
      </c>
      <c r="B35" s="40" t="str">
        <f>'Features Data'!AD34</f>
        <v>Other arthritis</v>
      </c>
      <c r="C35" s="173"/>
      <c r="D35" s="173"/>
      <c r="E35" s="173"/>
      <c r="F35" s="173"/>
      <c r="G35" s="173"/>
      <c r="H35" s="173"/>
      <c r="K35" s="174">
        <f>'Features Data'!AE34</f>
        <v>102.9035218401078</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106.50976352646295</v>
      </c>
      <c r="B36" s="40" t="str">
        <f>'Features Data'!AD35</f>
        <v>Bowel/colorectal cancer</v>
      </c>
      <c r="C36" s="173"/>
      <c r="D36" s="173"/>
      <c r="E36" s="173"/>
      <c r="F36" s="173"/>
      <c r="G36" s="173"/>
      <c r="H36" s="173"/>
      <c r="K36" s="174">
        <f>'Features Data'!AE35</f>
        <v>106.50976352646295</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97.84787970403373</v>
      </c>
      <c r="B37" s="40" t="str">
        <f>'Features Data'!AD36</f>
        <v>Lung cancer</v>
      </c>
      <c r="C37" s="173"/>
      <c r="D37" s="173"/>
      <c r="E37" s="173"/>
      <c r="F37" s="173"/>
      <c r="G37" s="173"/>
      <c r="H37" s="173"/>
      <c r="K37" s="174">
        <f>'Features Data'!AE36</f>
        <v>97.84787970403373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110.36274849146366</v>
      </c>
      <c r="B38" s="40" t="str">
        <f>'Features Data'!AD37</f>
        <v>Breast cancer</v>
      </c>
      <c r="C38" s="173"/>
      <c r="D38" s="173"/>
      <c r="E38" s="173"/>
      <c r="F38" s="173"/>
      <c r="G38" s="173"/>
      <c r="H38" s="173"/>
      <c r="K38" s="174">
        <f>'Features Data'!AE37</f>
        <v>110.36274849146366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114.71162274126159</v>
      </c>
      <c r="B39" s="40" t="str">
        <f>'Features Data'!AD38</f>
        <v>Prostate cancer</v>
      </c>
      <c r="C39" s="173"/>
      <c r="D39" s="173"/>
      <c r="E39" s="173"/>
      <c r="F39" s="173"/>
      <c r="G39" s="173"/>
      <c r="H39" s="173"/>
      <c r="K39" s="174">
        <f>'Features Data'!AE38</f>
        <v>114.71162274126159</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114.40328838537836</v>
      </c>
      <c r="B41" s="40" t="str">
        <f>'Features Data'!AD40</f>
        <v>Skin cancer or melanoma</v>
      </c>
      <c r="C41" s="173"/>
      <c r="D41" s="173"/>
      <c r="E41" s="173"/>
      <c r="F41" s="173"/>
      <c r="G41" s="173"/>
      <c r="H41" s="173"/>
      <c r="K41" s="174">
        <f>'Features Data'!AE40</f>
        <v>114.40328838537836</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108.6474607350882</v>
      </c>
      <c r="B42" s="40" t="str">
        <f>'Features Data'!AD41</f>
        <v>Other cancer</v>
      </c>
      <c r="C42" s="173"/>
      <c r="D42" s="173"/>
      <c r="E42" s="173"/>
      <c r="F42" s="173"/>
      <c r="G42" s="173"/>
      <c r="H42" s="173"/>
      <c r="K42" s="174">
        <f>'Features Data'!AE41</f>
        <v>108.6474607350882</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99.974704878732226</v>
      </c>
      <c r="B43" s="40" t="str">
        <f>'Features Data'!AD42</f>
        <v>Type 1 diabetes</v>
      </c>
      <c r="C43" s="173"/>
      <c r="D43" s="173"/>
      <c r="E43" s="173"/>
      <c r="F43" s="173"/>
      <c r="G43" s="173"/>
      <c r="H43" s="173"/>
      <c r="K43" s="174">
        <f>'Features Data'!AE42</f>
        <v>99.974704878732226</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89.224163517821282</v>
      </c>
      <c r="B44" s="40" t="str">
        <f>'Features Data'!AD43</f>
        <v>Type 2 diabetes</v>
      </c>
      <c r="C44" s="173"/>
      <c r="D44" s="173"/>
      <c r="E44" s="173"/>
      <c r="F44" s="173"/>
      <c r="G44" s="173"/>
      <c r="H44" s="173"/>
      <c r="K44" s="174">
        <f>'Features Data'!AE43</f>
        <v>89.224163517821282</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96.483871112999026</v>
      </c>
      <c r="B45" s="40" t="str">
        <f>'Features Data'!AD44</f>
        <v>Gestational diabetes/during pregnancy</v>
      </c>
      <c r="C45" s="173"/>
      <c r="D45" s="173"/>
      <c r="E45" s="173"/>
      <c r="F45" s="173"/>
      <c r="G45" s="173"/>
      <c r="H45" s="173"/>
      <c r="K45" s="174">
        <f>'Features Data'!AE44</f>
        <v>96.483871112999026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88.906578668972415</v>
      </c>
      <c r="B47" s="40" t="str">
        <f>'Features Data'!AD46</f>
        <v>Anxiety</v>
      </c>
      <c r="C47" s="173"/>
      <c r="D47" s="173"/>
      <c r="E47" s="173"/>
      <c r="F47" s="173"/>
      <c r="G47" s="173"/>
      <c r="H47" s="173"/>
      <c r="K47" s="174">
        <f>'Features Data'!AE46</f>
        <v>88.906578668972415</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89.948614910023238</v>
      </c>
      <c r="B48" s="40" t="str">
        <f>'Features Data'!AD47</f>
        <v>Depression</v>
      </c>
      <c r="C48" s="173"/>
      <c r="D48" s="173"/>
      <c r="E48" s="173"/>
      <c r="F48" s="173"/>
      <c r="G48" s="173"/>
      <c r="H48" s="173"/>
      <c r="K48" s="174">
        <f>'Features Data'!AE47</f>
        <v>89.948614910023238</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71.178627837486559</v>
      </c>
      <c r="B49" s="40" t="str">
        <f>'Features Data'!AD48</f>
        <v>Psychosis or schizophrenia</v>
      </c>
      <c r="C49" s="173"/>
      <c r="D49" s="173"/>
      <c r="E49" s="173"/>
      <c r="F49" s="173"/>
      <c r="G49" s="173"/>
      <c r="H49" s="173"/>
      <c r="K49" s="174">
        <f>'Features Data'!AE48</f>
        <v>71.178627837486559</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80.193778911422569</v>
      </c>
      <c r="B50" s="40" t="str">
        <f>'Features Data'!AD49</f>
        <v>Bipolar disorder or manic depression</v>
      </c>
      <c r="C50" s="173"/>
      <c r="D50" s="173"/>
      <c r="E50" s="173"/>
      <c r="F50" s="173"/>
      <c r="G50" s="173"/>
      <c r="H50" s="173"/>
      <c r="K50" s="174">
        <f>'Features Data'!AE49</f>
        <v>80.193778911422569</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97.897016590310471</v>
      </c>
      <c r="B51" s="40" t="str">
        <f>'Features Data'!AD50</f>
        <v>An eating disorder</v>
      </c>
      <c r="C51" s="173"/>
      <c r="D51" s="173"/>
      <c r="E51" s="173"/>
      <c r="F51" s="173"/>
      <c r="G51" s="173"/>
      <c r="H51" s="173"/>
      <c r="K51" s="174">
        <f>'Features Data'!AE50</f>
        <v>97.897016590310471</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82.897307821027184</v>
      </c>
      <c r="B52" s="40" t="str">
        <f>'Features Data'!AD51</f>
        <v>Post-traumatic stress disorder</v>
      </c>
      <c r="C52" s="173"/>
      <c r="D52" s="173"/>
      <c r="E52" s="173"/>
      <c r="F52" s="173"/>
      <c r="G52" s="173"/>
      <c r="H52" s="173"/>
      <c r="K52" s="174">
        <f>'Features Data'!AE51</f>
        <v>82.897307821027184</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94.638085222689156</v>
      </c>
      <c r="B53" s="40" t="str">
        <f>'Features Data'!AD52</f>
        <v>Other emotional, nervous or psychiatric problem</v>
      </c>
      <c r="C53" s="173"/>
      <c r="D53" s="173"/>
      <c r="E53" s="173"/>
      <c r="F53" s="173"/>
      <c r="G53" s="173"/>
      <c r="H53" s="173"/>
      <c r="K53" s="174">
        <f>'Features Data'!AE52</f>
        <v>94.638085222689156</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0EB4EEF-9830-47D8-902F-82A3CD9B396D}">
          <x14:formula1>
            <xm:f>'Features Data'!$R$2:$R$17</xm:f>
          </x14:formula1>
          <xm:sqref>B14:O14</xm:sqref>
        </x14:dataValidation>
        <x14:dataValidation type="list" allowBlank="1" showInputMessage="1" showErrorMessage="1" xr:uid="{7BAD04C6-D185-4444-90AC-464901A2F1BA}">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DF13-6E07-4915-8181-9ED89FF1BFE0}">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8</v>
      </c>
      <c r="F13" s="189">
        <f>IF($E$19&lt;&gt;0,E13/$E$19,0)</f>
        <v>5.7553956834532377E-2</v>
      </c>
      <c r="G13" s="188">
        <f>SUM('Wellbeing Acorn Type'!$G$14:$G$18)</f>
        <v>58330</v>
      </c>
      <c r="H13" s="189">
        <f>IF($G$19=0,0,G13/$G$19)</f>
        <v>0.16743163375729445</v>
      </c>
      <c r="I13" s="189">
        <f>IF(G13&gt;0,E13/G13,0)</f>
        <v>1.3715069432539002E-4</v>
      </c>
      <c r="J13" s="190">
        <f>IF(AND((SQRT((H13*(1-H13))/$E$19))&gt;0, $E$19&gt;0),(F13-H13)/(SQRT((H13*(1-H13))/$E$19)),0)</f>
        <v>-3.4696699006442859</v>
      </c>
      <c r="K13" s="191">
        <f>IF(AND(I13&gt;0,$I$19&gt;0),F13/H13*100,0)</f>
        <v>34.374601467463101</v>
      </c>
      <c r="L13" s="161"/>
      <c r="M13" s="161"/>
      <c r="N13" s="161"/>
    </row>
    <row r="14" spans="1:17" ht="18.75" customHeight="1">
      <c r="B14" s="186" t="s">
        <v>1746</v>
      </c>
      <c r="C14" s="192"/>
      <c r="D14" s="176"/>
      <c r="E14" s="188">
        <f>SUM('Wellbeing Acorn Type'!$E$21:$E$28)</f>
        <v>1</v>
      </c>
      <c r="F14" s="189">
        <f>IF($E$19&lt;&gt;0,E14/$E$19,0)</f>
        <v>7.1942446043165471E-3</v>
      </c>
      <c r="G14" s="188">
        <f>SUM('Wellbeing Acorn Type'!$G$21:$G$28)</f>
        <v>59442</v>
      </c>
      <c r="H14" s="189">
        <f>IF($G$19=0,0,G14/$G$19)</f>
        <v>0.17062354146753123</v>
      </c>
      <c r="I14" s="189">
        <f t="shared" ref="I14:I19" si="0">IF(G14&gt;0,E14/G14,0)</f>
        <v>1.6823121698462368E-5</v>
      </c>
      <c r="J14" s="190">
        <f>IF(AND((SQRT((H14*(1-H14))/$E$19))&gt;0, $E$19&gt;0),(F14-H14)/(SQRT((H14*(1-H14))/$E$19)),0)</f>
        <v>-5.1220284261995932</v>
      </c>
      <c r="K14" s="191">
        <f>IF(AND(I14&gt;0,$I$19&gt;0),F14/H14*100,0)</f>
        <v>4.2164431370014519</v>
      </c>
      <c r="L14" s="161"/>
      <c r="M14" s="161"/>
      <c r="N14" s="161"/>
      <c r="Q14" s="176"/>
    </row>
    <row r="15" spans="1:17" ht="18.75" customHeight="1">
      <c r="B15" s="186" t="s">
        <v>1747</v>
      </c>
      <c r="C15" s="192"/>
      <c r="D15" s="176"/>
      <c r="E15" s="188">
        <f>SUM('Wellbeing Acorn Type'!$E$31:$E$35)</f>
        <v>29</v>
      </c>
      <c r="F15" s="189">
        <f>IF($E$19&lt;&gt;0,E15/$E$19,0)</f>
        <v>0.20863309352517986</v>
      </c>
      <c r="G15" s="188">
        <f>SUM('Wellbeing Acorn Type'!$G$31:$G$35)</f>
        <v>77198</v>
      </c>
      <c r="H15" s="189">
        <f>IF($G$19=0,0,G15/$G$19)</f>
        <v>0.22159072968962143</v>
      </c>
      <c r="I15" s="189">
        <f t="shared" si="0"/>
        <v>3.756574004507889E-4</v>
      </c>
      <c r="J15" s="190">
        <f>IF(AND((SQRT((H15*(1-H15))/$E$19))&gt;0, $E$19&gt;0),(F15-H15)/(SQRT((H15*(1-H15))/$E$19)),0)</f>
        <v>-0.36783528569938773</v>
      </c>
      <c r="K15" s="191">
        <f>IF(AND(I15&gt;0,$I$19&gt;0),F15/H15*100,0)</f>
        <v>94.152446637731131</v>
      </c>
      <c r="L15" s="161"/>
      <c r="M15" s="161"/>
      <c r="N15" s="161"/>
      <c r="Q15" s="176"/>
    </row>
    <row r="16" spans="1:17" ht="18.75" customHeight="1">
      <c r="B16" s="186" t="s">
        <v>1748</v>
      </c>
      <c r="C16" s="192"/>
      <c r="D16" s="176"/>
      <c r="E16" s="188">
        <f>SUM('Wellbeing Acorn Type'!$E$38:$E$44)</f>
        <v>101</v>
      </c>
      <c r="F16" s="189">
        <f>IF($E$19&lt;&gt;0,E16/$E$19,0)</f>
        <v>0.72661870503597126</v>
      </c>
      <c r="G16" s="188">
        <f>SUM('Wellbeing Acorn Type'!$G$38:$G$44)</f>
        <v>149388</v>
      </c>
      <c r="H16" s="189">
        <f>IF($G$19=0,0,G16/$G$19)</f>
        <v>0.42880639300076639</v>
      </c>
      <c r="I16" s="189">
        <f t="shared" si="0"/>
        <v>6.7609178782767026E-4</v>
      </c>
      <c r="J16" s="190">
        <f>IF(AND((SQRT((H16*(1-H16))/$E$19))&gt;0, $E$19&gt;0),(F16-H16)/(SQRT((H16*(1-H16))/$E$19)),0)</f>
        <v>7.0945973697140792</v>
      </c>
      <c r="K16" s="191">
        <f>IF(AND(I16&gt;0,$I$19&gt;0),F16/H16*100,0)</f>
        <v>169.45146268718821</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-1.274316563286211</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139</v>
      </c>
      <c r="F19" s="198"/>
      <c r="G19" s="197">
        <f>SUM(G13:G18)</f>
        <v>348381</v>
      </c>
      <c r="H19" s="199"/>
      <c r="I19" s="200">
        <f t="shared" si="0"/>
        <v>3.9898846377959765E-4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5.7553956834532377E-2</v>
      </c>
      <c r="C24" s="38">
        <f>IF($A$23,D24,"")</f>
        <v>0.16743163375729445</v>
      </c>
      <c r="D24" s="39">
        <f>H13</f>
        <v>0.16743163375729445</v>
      </c>
    </row>
    <row r="25" spans="1:17" ht="15" customHeight="1">
      <c r="A25" s="38" t="s">
        <v>1752</v>
      </c>
      <c r="B25" s="39">
        <f>F14</f>
        <v>7.1942446043165471E-3</v>
      </c>
      <c r="C25" s="38">
        <f>IF($A$23,D25,"")</f>
        <v>0.17062354146753123</v>
      </c>
      <c r="D25" s="39">
        <f>H14</f>
        <v>0.17062354146753123</v>
      </c>
    </row>
    <row r="26" spans="1:17" ht="15" customHeight="1">
      <c r="A26" s="38" t="s">
        <v>1753</v>
      </c>
      <c r="B26" s="39">
        <f>F15</f>
        <v>0.20863309352517986</v>
      </c>
      <c r="C26" s="38">
        <f>IF($A$23,D26,"")</f>
        <v>0.22159072968962143</v>
      </c>
      <c r="D26" s="39">
        <f>H15</f>
        <v>0.22159072968962143</v>
      </c>
    </row>
    <row r="27" spans="1:17" ht="15" customHeight="1">
      <c r="A27" s="38" t="s">
        <v>1754</v>
      </c>
      <c r="B27" s="39">
        <f>F16</f>
        <v>0.72661870503597126</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3F7B4-C8C2-4584-9B19-C4F88D925126}">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-1.2359508400223862</v>
      </c>
      <c r="K14" s="208">
        <f>IF(AND(I14&gt;0,$I$51&gt;0),F14/H14*100,0)</f>
        <v>0</v>
      </c>
      <c r="P14" s="1">
        <f ca="1">IF(K14="",0,IF($P$11=2,K14+RAND()/1000,F14+RAND()/1000))</f>
        <v>2.9121221522699514E-4</v>
      </c>
      <c r="Q14" s="176">
        <f ca="1">RANK(P14,$P$14:$P$48)+COUNTIF($P14:P$14,P14)-1</f>
        <v>25</v>
      </c>
      <c r="R14" s="40">
        <v>1</v>
      </c>
    </row>
    <row r="15" spans="1:18" ht="14.5">
      <c r="C15" s="205" t="s">
        <v>1757</v>
      </c>
      <c r="D15" s="40" t="s">
        <v>2</v>
      </c>
      <c r="E15" s="206">
        <f>'Input Sheet'!B9</f>
        <v>1</v>
      </c>
      <c r="F15" s="207">
        <f>IF($E$51=0,0,E15/$E$51)</f>
        <v>7.1942446043165471E-3</v>
      </c>
      <c r="G15" s="206">
        <f>'Input Sheet'!C9</f>
        <v>11136</v>
      </c>
      <c r="H15" s="207">
        <f>IF($G$51=0,0,G15/$G$51)</f>
        <v>3.1965003832011507E-2</v>
      </c>
      <c r="I15" s="207">
        <f>IF(G15&gt;0,E15/G15,0)</f>
        <v>8.9798850574712642E-5</v>
      </c>
      <c r="J15" s="190">
        <f>IF(AND((SQRT((H15*(1-H15))/$E$51))&gt;0, $E$51&gt;0),(F15-H15)/(SQRT((H15*(1-H15))/$E$51)),0)</f>
        <v>-1.660212994039979</v>
      </c>
      <c r="K15" s="208">
        <f>IF(AND(I15&gt;0,$I$51&gt;0),F15/H15*100,0)</f>
        <v>22.506628318035226</v>
      </c>
      <c r="P15" s="1">
        <f t="shared" ref="P15:P48" ca="1" si="0">IF(K15="",0,IF($P$11=2,K15+RAND()/1000,F15+RAND()/1000))</f>
        <v>22.506737982472025</v>
      </c>
      <c r="Q15" s="176">
        <f ca="1">RANK(P15,$P$14:$P$48)+COUNTIF($P$14:P15,P15)-1</f>
        <v>10</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-2.6785134813412266</v>
      </c>
      <c r="K16" s="208">
        <f>IF(AND(I16&gt;0,$I$51&gt;0),F16/H16*100,0)</f>
        <v>0</v>
      </c>
      <c r="P16" s="1">
        <f t="shared" ca="1" si="0"/>
        <v>4.5529346237107584E-4</v>
      </c>
      <c r="Q16" s="176">
        <f ca="1">RANK(P16,$P$14:$P$48)+COUNTIF($P$14:P16,P16)-1</f>
        <v>22</v>
      </c>
      <c r="R16" s="40">
        <v>3</v>
      </c>
    </row>
    <row r="17" spans="1:18" ht="14.5">
      <c r="C17" s="205" t="s">
        <v>1759</v>
      </c>
      <c r="D17" s="40" t="s">
        <v>4</v>
      </c>
      <c r="E17" s="206">
        <f>'Input Sheet'!B11</f>
        <v>6</v>
      </c>
      <c r="F17" s="207">
        <f>IF($E$51=0,0,E17/$E$51)</f>
        <v>4.3165467625899283E-2</v>
      </c>
      <c r="G17" s="206">
        <f>'Input Sheet'!C11</f>
        <v>14210</v>
      </c>
      <c r="H17" s="207">
        <f>IF($G$51=0,0,G17/$G$51)</f>
        <v>4.0788676764806346E-2</v>
      </c>
      <c r="I17" s="207">
        <f>IF(G17&gt;0,E17/G17,0)</f>
        <v>4.2223786066150599E-4</v>
      </c>
      <c r="J17" s="190">
        <f>IF(AND((SQRT((H17*(1-H17))/$E$51))&gt;0, $E$51&gt;0),(F17-H17)/(SQRT((H17*(1-H17))/$E$51)),0)</f>
        <v>0.14166788569033353</v>
      </c>
      <c r="K17" s="208">
        <f>IF(AND(I17&gt;0,$I$51&gt;0),F17/H17*100,0)</f>
        <v>105.82708498929219</v>
      </c>
      <c r="P17" s="1">
        <f t="shared" ca="1" si="0"/>
        <v>105.82739837252659</v>
      </c>
      <c r="Q17" s="176">
        <f ca="1">RANK(P17,$P$14:$P$48)+COUNTIF($P$14:P17,P17)-1</f>
        <v>7</v>
      </c>
      <c r="R17" s="40">
        <v>4</v>
      </c>
    </row>
    <row r="18" spans="1:18" ht="14.5">
      <c r="C18" s="205" t="s">
        <v>1760</v>
      </c>
      <c r="D18" s="40" t="s">
        <v>5</v>
      </c>
      <c r="E18" s="206">
        <f>'Input Sheet'!B12</f>
        <v>1</v>
      </c>
      <c r="F18" s="207">
        <f>IF($E$51=0,0,E18/$E$51)</f>
        <v>7.1942446043165471E-3</v>
      </c>
      <c r="G18" s="206">
        <f>'Input Sheet'!C12</f>
        <v>12098</v>
      </c>
      <c r="H18" s="207">
        <f>IF($G$51=0,0,G18/$G$51)</f>
        <v>3.4726348451838647E-2</v>
      </c>
      <c r="I18" s="207">
        <f>IF(G18&gt;0,E18/G18,0)</f>
        <v>8.2658290626549838E-5</v>
      </c>
      <c r="J18" s="190">
        <f>IF(AND((SQRT((H18*(1-H18))/$E$51))&gt;0, $E$51&gt;0),(F18-H18)/(SQRT((H18*(1-H18))/$E$51)),0)</f>
        <v>-1.7729317352363949</v>
      </c>
      <c r="K18" s="208">
        <f>IF(AND(I18&gt;0,$I$51&gt;0),F18/H18*100,0)</f>
        <v>20.716962551631703</v>
      </c>
      <c r="P18" s="1">
        <f t="shared" ca="1" si="0"/>
        <v>20.717273502009601</v>
      </c>
      <c r="Q18" s="176">
        <f ca="1">RANK(P18,$P$14:$P$48)+COUNTIF($P$14:P18,P18)-1</f>
        <v>11</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-1.1634675474365128</v>
      </c>
      <c r="K21" s="208">
        <f t="shared" ref="K21:K28" si="5">IF(AND(I21&gt;0,$I$51&gt;0),F21/H21*100,0)</f>
        <v>0</v>
      </c>
      <c r="P21" s="1">
        <f t="shared" ca="1" si="0"/>
        <v>4.0523386112079019E-4</v>
      </c>
      <c r="Q21" s="176">
        <f ca="1">RANK(P21,$P$14:$P$48)+COUNTIF($P$14:P21,P21)-1</f>
        <v>24</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-1.6977014080873376</v>
      </c>
      <c r="K22" s="208">
        <f t="shared" si="5"/>
        <v>0</v>
      </c>
      <c r="P22" s="1">
        <f t="shared" ca="1" si="0"/>
        <v>7.6176224405774583E-4</v>
      </c>
      <c r="Q22" s="176">
        <f ca="1">RANK(P22,$P$14:$P$48)+COUNTIF($P$14:P22,P22)-1</f>
        <v>16</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1.225925796395958E-4</v>
      </c>
      <c r="Q23" s="176">
        <f ca="1">RANK(P23,$P$14:$P$48)+COUNTIF($P$14:P23,P23)-1</f>
        <v>26</v>
      </c>
      <c r="R23" s="40">
        <v>8</v>
      </c>
    </row>
    <row r="24" spans="1:18" ht="14.5">
      <c r="C24" s="205" t="s">
        <v>1764</v>
      </c>
      <c r="D24" s="40" t="s">
        <v>10</v>
      </c>
      <c r="E24" s="206">
        <f>'Input Sheet'!B16</f>
        <v>1</v>
      </c>
      <c r="F24" s="207">
        <f t="shared" si="1"/>
        <v>7.1942446043165471E-3</v>
      </c>
      <c r="G24" s="206">
        <f>'Input Sheet'!C16</f>
        <v>16337</v>
      </c>
      <c r="H24" s="207">
        <f t="shared" si="2"/>
        <v>4.6894061386815011E-2</v>
      </c>
      <c r="I24" s="207">
        <f t="shared" si="3"/>
        <v>6.1210748607455463E-5</v>
      </c>
      <c r="J24" s="190">
        <f t="shared" si="4"/>
        <v>-2.2139427738274633</v>
      </c>
      <c r="K24" s="208">
        <f t="shared" si="5"/>
        <v>15.34148331698845</v>
      </c>
      <c r="P24" s="1">
        <f t="shared" ca="1" si="0"/>
        <v>15.342096961904797</v>
      </c>
      <c r="Q24" s="176">
        <f ca="1">RANK(P24,$P$14:$P$48)+COUNTIF($P$14:P24,P24)-1</f>
        <v>14</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-2.2314139253513319</v>
      </c>
      <c r="K25" s="208">
        <f t="shared" si="5"/>
        <v>0</v>
      </c>
      <c r="P25" s="1">
        <f t="shared" ca="1" si="0"/>
        <v>4.2658324621056086E-4</v>
      </c>
      <c r="Q25" s="176">
        <f ca="1">RANK(P25,$P$14:$P$48)+COUNTIF($P$14:P25,P25)-1</f>
        <v>23</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-1.6791206607910829</v>
      </c>
      <c r="K26" s="208">
        <f t="shared" si="5"/>
        <v>0</v>
      </c>
      <c r="P26" s="1">
        <f t="shared" ca="1" si="0"/>
        <v>5.41558634803095E-4</v>
      </c>
      <c r="Q26" s="176">
        <f ca="1">RANK(P26,$P$14:$P$48)+COUNTIF($P$14:P26,P26)-1</f>
        <v>20</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-1.5976456593821324</v>
      </c>
      <c r="K27" s="208">
        <f t="shared" si="5"/>
        <v>0</v>
      </c>
      <c r="P27" s="1">
        <f t="shared" ca="1" si="0"/>
        <v>9.0449692676720721E-4</v>
      </c>
      <c r="Q27" s="176">
        <f ca="1">RANK(P27,$P$14:$P$48)+COUNTIF($P$14:P27,P27)-1</f>
        <v>15</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-1.738271691322266</v>
      </c>
      <c r="K28" s="208">
        <f t="shared" si="5"/>
        <v>0</v>
      </c>
      <c r="P28" s="1">
        <f t="shared" ca="1" si="0"/>
        <v>5.3327718280649832E-4</v>
      </c>
      <c r="Q28" s="176">
        <f ca="1">RANK(P28,$P$14:$P$48)+COUNTIF($P$14:P28,P28)-1</f>
        <v>21</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v>
      </c>
      <c r="F31" s="207">
        <f>IF($E$51=0,0,E31/$E$51)</f>
        <v>7.1942446043165471E-3</v>
      </c>
      <c r="G31" s="206">
        <f>'Input Sheet'!C21</f>
        <v>13105</v>
      </c>
      <c r="H31" s="207">
        <f>IF($G$51=0,0,G31/$G$51)</f>
        <v>3.7616861998788685E-2</v>
      </c>
      <c r="I31" s="207">
        <f>IF(G31&gt;0,E31/G31,0)</f>
        <v>7.6306753147653561E-5</v>
      </c>
      <c r="J31" s="190">
        <f>IF(AND((SQRT((H31*(1-H31))/$E$51))&gt;0, $E$51&gt;0),(F31-H31)/(SQRT((H31*(1-H31))/$E$51)),0)</f>
        <v>-1.8851186554096371</v>
      </c>
      <c r="K31" s="208">
        <f>IF(AND(I31&gt;0,$I$51&gt;0),F31/H31*100,0)</f>
        <v>19.125052495203381</v>
      </c>
      <c r="P31" s="1">
        <f t="shared" ca="1" si="0"/>
        <v>19.125652330105375</v>
      </c>
      <c r="Q31" s="176">
        <f ca="1">RANK(P31,$P$14:$P$48)+COUNTIF($P$14:P31,P31)-1</f>
        <v>12</v>
      </c>
      <c r="R31" s="40">
        <v>14</v>
      </c>
    </row>
    <row r="32" spans="1:18" ht="14.5">
      <c r="C32" s="213" t="s">
        <v>1771</v>
      </c>
      <c r="D32" s="40" t="s">
        <v>17</v>
      </c>
      <c r="E32" s="206">
        <f>'Input Sheet'!B22</f>
        <v>1</v>
      </c>
      <c r="F32" s="207">
        <f>IF($E$51=0,0,E32/$E$51)</f>
        <v>7.1942446043165471E-3</v>
      </c>
      <c r="G32" s="206">
        <f>'Input Sheet'!C22</f>
        <v>15117</v>
      </c>
      <c r="H32" s="207">
        <f>IF($G$51=0,0,G32/$G$51)</f>
        <v>4.3392148251483291E-2</v>
      </c>
      <c r="I32" s="207">
        <f>IF(G32&gt;0,E32/G32,0)</f>
        <v>6.6150691274723819E-5</v>
      </c>
      <c r="J32" s="190">
        <f>IF(AND((SQRT((H32*(1-H32))/$E$51))&gt;0, $E$51&gt;0),(F32-H32)/(SQRT((H32*(1-H32))/$E$51)),0)</f>
        <v>-2.0946828326642093</v>
      </c>
      <c r="K32" s="208">
        <f>IF(AND(I32&gt;0,$I$51&gt;0),F32/H32*100,0)</f>
        <v>16.579599983438531</v>
      </c>
      <c r="P32" s="1">
        <f t="shared" ca="1" si="0"/>
        <v>16.580237488017861</v>
      </c>
      <c r="Q32" s="176">
        <f ca="1">RANK(P32,$P$14:$P$48)+COUNTIF($P$14:P32,P32)-1</f>
        <v>13</v>
      </c>
      <c r="R32" s="40">
        <v>15</v>
      </c>
    </row>
    <row r="33" spans="1:18" ht="14.5">
      <c r="C33" s="213" t="s">
        <v>1772</v>
      </c>
      <c r="D33" s="40" t="s">
        <v>18</v>
      </c>
      <c r="E33" s="206">
        <f>'Input Sheet'!B23</f>
        <v>18</v>
      </c>
      <c r="F33" s="207">
        <f>IF($E$51=0,0,E33/$E$51)</f>
        <v>0.12949640287769784</v>
      </c>
      <c r="G33" s="206">
        <f>'Input Sheet'!C23</f>
        <v>22417</v>
      </c>
      <c r="H33" s="207">
        <f>IF($G$51=0,0,G33/$G$51)</f>
        <v>6.4346218651418999E-2</v>
      </c>
      <c r="I33" s="207">
        <f>IF(G33&gt;0,E33/G33,0)</f>
        <v>8.0296203773921578E-4</v>
      </c>
      <c r="J33" s="190">
        <f>IF(AND((SQRT((H33*(1-H33))/$E$51))&gt;0, $E$51&gt;0),(F33-H33)/(SQRT((H33*(1-H33))/$E$51)),0)</f>
        <v>3.1304296222655914</v>
      </c>
      <c r="K33" s="208">
        <f>IF(AND(I33&gt;0,$I$51&gt;0),F33/H33*100,0)</f>
        <v>201.24943717239262</v>
      </c>
      <c r="P33" s="1">
        <f t="shared" ca="1" si="0"/>
        <v>201.25026388898726</v>
      </c>
      <c r="Q33" s="176">
        <f ca="1">RANK(P33,$P$14:$P$48)+COUNTIF($P$14:P33,P33)-1</f>
        <v>3</v>
      </c>
      <c r="R33" s="40">
        <v>16</v>
      </c>
    </row>
    <row r="34" spans="1:18" ht="14.5">
      <c r="C34" s="213" t="s">
        <v>1773</v>
      </c>
      <c r="D34" s="40" t="s">
        <v>19</v>
      </c>
      <c r="E34" s="206">
        <f>'Input Sheet'!B24</f>
        <v>9</v>
      </c>
      <c r="F34" s="207">
        <f>IF($E$51=0,0,E34/$E$51)</f>
        <v>6.4748201438848921E-2</v>
      </c>
      <c r="G34" s="206">
        <f>'Input Sheet'!C24</f>
        <v>26453</v>
      </c>
      <c r="H34" s="207">
        <f>IF($G$51=0,0,G34/$G$51)</f>
        <v>7.5931236204040978E-2</v>
      </c>
      <c r="I34" s="207">
        <f>IF(G34&gt;0,E34/G34,0)</f>
        <v>3.4022606131629683E-4</v>
      </c>
      <c r="J34" s="190">
        <f>IF(AND((SQRT((H34*(1-H34))/$E$51))&gt;0, $E$51&gt;0),(F34-H34)/(SQRT((H34*(1-H34))/$E$51)),0)</f>
        <v>-0.4977424656899489</v>
      </c>
      <c r="K34" s="208">
        <f>IF(AND(I34&gt;0,$I$51&gt;0),F34/H34*100,0)</f>
        <v>85.272155012541589</v>
      </c>
      <c r="P34" s="1">
        <f t="shared" ca="1" si="0"/>
        <v>85.27285006793818</v>
      </c>
      <c r="Q34" s="176">
        <f ca="1">RANK(P34,$P$14:$P$48)+COUNTIF($P$14:P34,P34)-1</f>
        <v>8</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-0.20568337140228204</v>
      </c>
      <c r="K35" s="208">
        <f>IF(AND(I35&gt;0,$I$51&gt;0),F35/H35*100,0)</f>
        <v>0</v>
      </c>
      <c r="P35" s="1">
        <f t="shared" ca="1" si="0"/>
        <v>6.1383927415928504E-4</v>
      </c>
      <c r="Q35" s="176">
        <f ca="1">RANK(P35,$P$14:$P$48)+COUNTIF($P$14:P35,P35)-1</f>
        <v>19</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53</v>
      </c>
      <c r="F38" s="207">
        <f t="shared" ref="F38:F44" si="6">IF($E$51=0,0,E38/$E$51)</f>
        <v>0.38129496402877699</v>
      </c>
      <c r="G38" s="206">
        <f>'Input Sheet'!C26</f>
        <v>48853</v>
      </c>
      <c r="H38" s="207">
        <f t="shared" ref="H38:H44" si="7">IF($G$51=0,0,G38/$G$51)</f>
        <v>0.14022865770521353</v>
      </c>
      <c r="I38" s="207">
        <f t="shared" ref="I38:I44" si="8">IF(G38&gt;0,E38/G38,0)</f>
        <v>1.0848873150062432E-3</v>
      </c>
      <c r="J38" s="190">
        <f t="shared" ref="J38:J44" si="9">IF(AND((SQRT((H38*(1-H38))/$E$51))&gt;0, $E$51&gt;0),(F38-H38)/(SQRT((H38*(1-H38))/$E$51)),0)</f>
        <v>8.185289468826241</v>
      </c>
      <c r="K38" s="208">
        <f t="shared" ref="K38:K44" si="10">IF(AND(I38&gt;0,$I$51&gt;0),F38/H38*100,0)</f>
        <v>271.90944438071227</v>
      </c>
      <c r="P38" s="1">
        <f t="shared" ca="1" si="0"/>
        <v>271.91037227551448</v>
      </c>
      <c r="Q38" s="176">
        <f ca="1">RANK(P38,$P$14:$P$48)+COUNTIF($P$14:P38,P38)-1</f>
        <v>2</v>
      </c>
      <c r="R38" s="40">
        <v>19</v>
      </c>
    </row>
    <row r="39" spans="1:18" ht="14.5">
      <c r="C39" s="213" t="s">
        <v>1777</v>
      </c>
      <c r="D39" s="40" t="s">
        <v>23</v>
      </c>
      <c r="E39" s="206">
        <f>'Input Sheet'!B27</f>
        <v>15</v>
      </c>
      <c r="F39" s="207">
        <f t="shared" si="6"/>
        <v>0.1079136690647482</v>
      </c>
      <c r="G39" s="206">
        <f>'Input Sheet'!C27</f>
        <v>25084</v>
      </c>
      <c r="H39" s="207">
        <f t="shared" si="7"/>
        <v>7.2001630398902353E-2</v>
      </c>
      <c r="I39" s="207">
        <f t="shared" si="8"/>
        <v>5.9799075107638334E-4</v>
      </c>
      <c r="J39" s="190">
        <f t="shared" si="9"/>
        <v>1.6379577233685434</v>
      </c>
      <c r="K39" s="208">
        <f t="shared" si="10"/>
        <v>149.87670205089316</v>
      </c>
      <c r="P39" s="1">
        <f t="shared" ca="1" si="0"/>
        <v>149.87717147275447</v>
      </c>
      <c r="Q39" s="176">
        <f ca="1">RANK(P39,$P$14:$P$48)+COUNTIF($P$14:P39,P39)-1</f>
        <v>5</v>
      </c>
      <c r="R39" s="40">
        <v>20</v>
      </c>
    </row>
    <row r="40" spans="1:18" ht="14.5">
      <c r="C40" s="213" t="s">
        <v>1778</v>
      </c>
      <c r="D40" s="40" t="s">
        <v>24</v>
      </c>
      <c r="E40" s="206">
        <f>'Input Sheet'!B28</f>
        <v>6</v>
      </c>
      <c r="F40" s="207">
        <f t="shared" si="6"/>
        <v>4.3165467625899283E-2</v>
      </c>
      <c r="G40" s="206">
        <f>'Input Sheet'!C28</f>
        <v>5253</v>
      </c>
      <c r="H40" s="207">
        <f t="shared" si="7"/>
        <v>1.5078319426145513E-2</v>
      </c>
      <c r="I40" s="207">
        <f t="shared" si="8"/>
        <v>1.1422044545973729E-3</v>
      </c>
      <c r="J40" s="190">
        <f t="shared" si="9"/>
        <v>2.7173008679186332</v>
      </c>
      <c r="K40" s="208">
        <f t="shared" si="10"/>
        <v>286.27505762380389</v>
      </c>
      <c r="P40" s="1">
        <f t="shared" ca="1" si="0"/>
        <v>286.27581728669367</v>
      </c>
      <c r="Q40" s="176">
        <f ca="1">RANK(P40,$P$14:$P$48)+COUNTIF($P$14:P40,P40)-1</f>
        <v>1</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-0.723492699885255</v>
      </c>
      <c r="K41" s="208">
        <f t="shared" si="10"/>
        <v>0</v>
      </c>
      <c r="P41" s="1">
        <f t="shared" ca="1" si="0"/>
        <v>1.1905557885509066E-4</v>
      </c>
      <c r="Q41" s="176">
        <f ca="1">RANK(P41,$P$14:$P$48)+COUNTIF($P$14:P41,P41)-1</f>
        <v>27</v>
      </c>
      <c r="R41" s="40">
        <v>22</v>
      </c>
    </row>
    <row r="42" spans="1:18" ht="14.5">
      <c r="C42" s="213" t="s">
        <v>1780</v>
      </c>
      <c r="D42" s="40" t="s">
        <v>26</v>
      </c>
      <c r="E42" s="206">
        <f>'Input Sheet'!B30</f>
        <v>10</v>
      </c>
      <c r="F42" s="207">
        <f t="shared" si="6"/>
        <v>7.1942446043165464E-2</v>
      </c>
      <c r="G42" s="206">
        <f>'Input Sheet'!C30</f>
        <v>15264</v>
      </c>
      <c r="H42" s="207">
        <f t="shared" si="7"/>
        <v>4.3814100080084732E-2</v>
      </c>
      <c r="I42" s="207">
        <f t="shared" si="8"/>
        <v>6.5513626834381555E-4</v>
      </c>
      <c r="J42" s="190">
        <f t="shared" si="9"/>
        <v>1.6202181001711597</v>
      </c>
      <c r="K42" s="208">
        <f t="shared" si="10"/>
        <v>164.19930093660921</v>
      </c>
      <c r="P42" s="1">
        <f t="shared" ca="1" si="0"/>
        <v>164.19957377669257</v>
      </c>
      <c r="Q42" s="176">
        <f ca="1">RANK(P42,$P$14:$P$48)+COUNTIF($P$14:P42,P42)-1</f>
        <v>4</v>
      </c>
      <c r="R42" s="40">
        <v>23</v>
      </c>
    </row>
    <row r="43" spans="1:18" ht="14.5">
      <c r="C43" s="213" t="s">
        <v>1781</v>
      </c>
      <c r="D43" s="40" t="s">
        <v>27</v>
      </c>
      <c r="E43" s="206">
        <f>'Input Sheet'!B31</f>
        <v>14</v>
      </c>
      <c r="F43" s="207">
        <f t="shared" si="6"/>
        <v>0.10071942446043165</v>
      </c>
      <c r="G43" s="206">
        <f>'Input Sheet'!C31</f>
        <v>30382</v>
      </c>
      <c r="H43" s="207">
        <f t="shared" si="7"/>
        <v>8.7209118752170758E-2</v>
      </c>
      <c r="I43" s="207">
        <f t="shared" si="8"/>
        <v>4.6079915739582648E-4</v>
      </c>
      <c r="J43" s="190">
        <f t="shared" si="9"/>
        <v>0.56455463975647335</v>
      </c>
      <c r="K43" s="208">
        <f t="shared" si="10"/>
        <v>115.49184982209741</v>
      </c>
      <c r="P43" s="1">
        <f t="shared" ca="1" si="0"/>
        <v>115.49195143846029</v>
      </c>
      <c r="Q43" s="176">
        <f ca="1">RANK(P43,$P$14:$P$48)+COUNTIF($P$14:P43,P43)-1</f>
        <v>6</v>
      </c>
      <c r="R43" s="40">
        <v>24</v>
      </c>
    </row>
    <row r="44" spans="1:18" ht="14.5">
      <c r="C44" s="213" t="s">
        <v>1782</v>
      </c>
      <c r="D44" s="40" t="s">
        <v>28</v>
      </c>
      <c r="E44" s="206">
        <f>'Input Sheet'!B32</f>
        <v>3</v>
      </c>
      <c r="F44" s="207">
        <f t="shared" si="6"/>
        <v>2.1582733812949641E-2</v>
      </c>
      <c r="G44" s="206">
        <f>'Input Sheet'!C32</f>
        <v>23245</v>
      </c>
      <c r="H44" s="207">
        <f t="shared" si="7"/>
        <v>6.6722926910480193E-2</v>
      </c>
      <c r="I44" s="207">
        <f t="shared" si="8"/>
        <v>1.2906001290600129E-4</v>
      </c>
      <c r="J44" s="190">
        <f t="shared" si="9"/>
        <v>-2.1326911638661996</v>
      </c>
      <c r="K44" s="208">
        <f t="shared" si="10"/>
        <v>32.34680313396089</v>
      </c>
      <c r="P44" s="1">
        <f t="shared" ca="1" si="0"/>
        <v>32.347159864872026</v>
      </c>
      <c r="Q44" s="176">
        <f ca="1">RANK(P44,$P$14:$P$48)+COUNTIF($P$14:P44,P44)-1</f>
        <v>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-0.30761118003218635</v>
      </c>
      <c r="K47" s="208">
        <f>IF(AND(I47&gt;0,$I$51&gt;0),F47/H47*100,0)</f>
        <v>0</v>
      </c>
      <c r="P47" s="1">
        <f t="shared" ca="1" si="0"/>
        <v>7.1225648990077325E-4</v>
      </c>
      <c r="Q47" s="176">
        <f ca="1">RANK(P47,$P$14:$P$48)+COUNTIF($P$14:P47,P47)-1</f>
        <v>18</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-1.235785852776103</v>
      </c>
      <c r="K48" s="208">
        <f>IF(AND(I48&gt;0,$I$51&gt;0),F48/H48*100,0)</f>
        <v>0</v>
      </c>
      <c r="P48" s="1">
        <f t="shared" ca="1" si="0"/>
        <v>7.3697423794332384E-4</v>
      </c>
      <c r="Q48" s="176">
        <f ca="1">RANK(P48,$P$14:$P$48)+COUNTIF($P$14:P48,P48)-1</f>
        <v>17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139</v>
      </c>
      <c r="F51" s="42"/>
      <c r="G51" s="220">
        <f>SUM(G14:G48)</f>
        <v>348381</v>
      </c>
      <c r="H51" s="17"/>
      <c r="I51" s="221">
        <f>IF(G51&gt;0,E51/G51,0)</f>
        <v>3.9898846377959765E-4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8EA04-D010-46D7-BFCD-17A698ECC0BB}">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27</v>
      </c>
      <c r="C13" s="226" t="str">
        <f ca="1">INDEX('Wellbeing Acorn Type'!$C$14:$C$48,'Type Sorted'!B13)</f>
        <v>4.21</v>
      </c>
      <c r="D13" s="40" t="str">
        <f ca="1">INDEX('Wellbeing Acorn Type'!D$14:D$48,'Type Sorted'!$B13)</f>
        <v>Sensible Seniors</v>
      </c>
      <c r="E13" s="40"/>
      <c r="F13" s="40"/>
      <c r="G13" s="40"/>
      <c r="H13" s="40"/>
      <c r="I13" s="40"/>
      <c r="J13" s="40"/>
      <c r="K13" s="40"/>
      <c r="L13" s="40"/>
      <c r="M13" s="40"/>
      <c r="N13" s="40"/>
      <c r="O13" s="40"/>
      <c r="P13" s="206">
        <f ca="1">INDEX('Wellbeing Acorn Type'!E$14:E$48,'Type Sorted'!$B13)</f>
        <v>6</v>
      </c>
      <c r="Q13" s="207">
        <f ca="1">INDEX('Wellbeing Acorn Type'!F$14:F$48,'Type Sorted'!$B13)</f>
        <v>4.3165467625899283E-2</v>
      </c>
      <c r="R13" s="206">
        <f ca="1">INDEX('Wellbeing Acorn Type'!G$14:G$48,'Type Sorted'!$B13)</f>
        <v>5253</v>
      </c>
      <c r="S13" s="207">
        <f ca="1">INDEX('Wellbeing Acorn Type'!H$14:H$48,'Type Sorted'!$B13)</f>
        <v>1.5078319426145513E-2</v>
      </c>
      <c r="T13" s="207">
        <f ca="1">INDEX('Wellbeing Acorn Type'!I$14:I$48,'Type Sorted'!$B13)</f>
        <v>1.1422044545973729E-3</v>
      </c>
      <c r="U13" s="227">
        <f ca="1">INDEX('Wellbeing Acorn Type'!J$14:J$48,'Type Sorted'!$B13)</f>
        <v>2.7173008679186332</v>
      </c>
      <c r="V13" s="208">
        <f ca="1">INDEX('Wellbeing Acorn Type'!K$14:K$48,'Type Sorted'!$B13)</f>
        <v>286.27505762380389</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53</v>
      </c>
      <c r="Q14" s="207">
        <f ca="1">INDEX('Wellbeing Acorn Type'!F$14:F$48,'Type Sorted'!$B14)</f>
        <v>0.38129496402877699</v>
      </c>
      <c r="R14" s="206">
        <f ca="1">INDEX('Wellbeing Acorn Type'!G$14:G$48,'Type Sorted'!$B14)</f>
        <v>48853</v>
      </c>
      <c r="S14" s="207">
        <f ca="1">INDEX('Wellbeing Acorn Type'!H$14:H$48,'Type Sorted'!$B14)</f>
        <v>0.14022865770521353</v>
      </c>
      <c r="T14" s="207">
        <f ca="1">INDEX('Wellbeing Acorn Type'!I$14:I$48,'Type Sorted'!$B14)</f>
        <v>1.0848873150062432E-3</v>
      </c>
      <c r="U14" s="227">
        <f ca="1">INDEX('Wellbeing Acorn Type'!J$14:J$48,'Type Sorted'!$B14)</f>
        <v>8.185289468826241</v>
      </c>
      <c r="V14" s="208">
        <f ca="1">INDEX('Wellbeing Acorn Type'!K$14:K$48,'Type Sorted'!$B14)</f>
        <v>271.90944438071227</v>
      </c>
      <c r="W14" s="208"/>
    </row>
    <row r="15" spans="1:28" ht="20.149999999999999" customHeight="1">
      <c r="A15" s="225">
        <v>3</v>
      </c>
      <c r="B15" s="225">
        <f ca="1">MATCH(A15,'Wellbeing Acorn Type'!$Q$14:$Q$48,0)</f>
        <v>20</v>
      </c>
      <c r="C15" s="226" t="str">
        <f ca="1">INDEX('Wellbeing Acorn Type'!$C$14:$C$48,'Type Sorted'!B15)</f>
        <v>3.16</v>
      </c>
      <c r="D15" s="40" t="str">
        <f ca="1">INDEX('Wellbeing Acorn Type'!D$14:D$48,'Type Sorted'!$B15)</f>
        <v>Countryside Concerns</v>
      </c>
      <c r="E15" s="40"/>
      <c r="F15" s="40"/>
      <c r="G15" s="40"/>
      <c r="H15" s="40"/>
      <c r="I15" s="40"/>
      <c r="J15" s="40"/>
      <c r="K15" s="40"/>
      <c r="L15" s="40"/>
      <c r="M15" s="40"/>
      <c r="N15" s="40"/>
      <c r="O15" s="40"/>
      <c r="P15" s="206">
        <f ca="1">INDEX('Wellbeing Acorn Type'!E$14:E$48,'Type Sorted'!$B15)</f>
        <v>18</v>
      </c>
      <c r="Q15" s="207">
        <f ca="1">INDEX('Wellbeing Acorn Type'!F$14:F$48,'Type Sorted'!$B15)</f>
        <v>0.12949640287769784</v>
      </c>
      <c r="R15" s="206">
        <f ca="1">INDEX('Wellbeing Acorn Type'!G$14:G$48,'Type Sorted'!$B15)</f>
        <v>22417</v>
      </c>
      <c r="S15" s="207">
        <f ca="1">INDEX('Wellbeing Acorn Type'!H$14:H$48,'Type Sorted'!$B15)</f>
        <v>6.4346218651418999E-2</v>
      </c>
      <c r="T15" s="207">
        <f ca="1">INDEX('Wellbeing Acorn Type'!I$14:I$48,'Type Sorted'!$B15)</f>
        <v>8.0296203773921578E-4</v>
      </c>
      <c r="U15" s="227">
        <f ca="1">INDEX('Wellbeing Acorn Type'!J$14:J$48,'Type Sorted'!$B15)</f>
        <v>3.1304296222655914</v>
      </c>
      <c r="V15" s="208">
        <f ca="1">INDEX('Wellbeing Acorn Type'!K$14:K$48,'Type Sorted'!$B15)</f>
        <v>201.24943717239262</v>
      </c>
      <c r="W15" s="208"/>
    </row>
    <row r="16" spans="1:28" ht="20.149999999999999" customHeight="1">
      <c r="A16" s="225">
        <v>4</v>
      </c>
      <c r="B16" s="225">
        <f ca="1">MATCH(A16,'Wellbeing Acorn Type'!$Q$14:$Q$48,0)</f>
        <v>29</v>
      </c>
      <c r="C16" s="226" t="str">
        <f ca="1">INDEX('Wellbeing Acorn Type'!$C$14:$C$48,'Type Sorted'!B16)</f>
        <v>4.23</v>
      </c>
      <c r="D16" s="40" t="str">
        <f ca="1">INDEX('Wellbeing Acorn Type'!D$14:D$48,'Type Sorted'!$B16)</f>
        <v>Happy Families</v>
      </c>
      <c r="E16" s="40"/>
      <c r="F16" s="40"/>
      <c r="G16" s="40"/>
      <c r="H16" s="40"/>
      <c r="I16" s="40"/>
      <c r="J16" s="40"/>
      <c r="K16" s="40"/>
      <c r="L16" s="40"/>
      <c r="M16" s="40"/>
      <c r="N16" s="40"/>
      <c r="O16" s="40"/>
      <c r="P16" s="206">
        <f ca="1">INDEX('Wellbeing Acorn Type'!E$14:E$48,'Type Sorted'!$B16)</f>
        <v>10</v>
      </c>
      <c r="Q16" s="207">
        <f ca="1">INDEX('Wellbeing Acorn Type'!F$14:F$48,'Type Sorted'!$B16)</f>
        <v>7.1942446043165464E-2</v>
      </c>
      <c r="R16" s="206">
        <f ca="1">INDEX('Wellbeing Acorn Type'!G$14:G$48,'Type Sorted'!$B16)</f>
        <v>15264</v>
      </c>
      <c r="S16" s="207">
        <f ca="1">INDEX('Wellbeing Acorn Type'!H$14:H$48,'Type Sorted'!$B16)</f>
        <v>4.3814100080084732E-2</v>
      </c>
      <c r="T16" s="207">
        <f ca="1">INDEX('Wellbeing Acorn Type'!I$14:I$48,'Type Sorted'!$B16)</f>
        <v>6.5513626834381555E-4</v>
      </c>
      <c r="U16" s="227">
        <f ca="1">INDEX('Wellbeing Acorn Type'!J$14:J$48,'Type Sorted'!$B16)</f>
        <v>1.6202181001711597</v>
      </c>
      <c r="V16" s="208">
        <f ca="1">INDEX('Wellbeing Acorn Type'!K$14:K$48,'Type Sorted'!$B16)</f>
        <v>164.19930093660921</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15</v>
      </c>
      <c r="Q17" s="207">
        <f ca="1">INDEX('Wellbeing Acorn Type'!F$14:F$48,'Type Sorted'!$B17)</f>
        <v>0.1079136690647482</v>
      </c>
      <c r="R17" s="206">
        <f ca="1">INDEX('Wellbeing Acorn Type'!G$14:G$48,'Type Sorted'!$B17)</f>
        <v>25084</v>
      </c>
      <c r="S17" s="207">
        <f ca="1">INDEX('Wellbeing Acorn Type'!H$14:H$48,'Type Sorted'!$B17)</f>
        <v>7.2001630398902353E-2</v>
      </c>
      <c r="T17" s="207">
        <f ca="1">INDEX('Wellbeing Acorn Type'!I$14:I$48,'Type Sorted'!$B17)</f>
        <v>5.9799075107638334E-4</v>
      </c>
      <c r="U17" s="227">
        <f ca="1">INDEX('Wellbeing Acorn Type'!J$14:J$48,'Type Sorted'!$B17)</f>
        <v>1.6379577233685434</v>
      </c>
      <c r="V17" s="208">
        <f ca="1">INDEX('Wellbeing Acorn Type'!K$14:K$48,'Type Sorted'!$B17)</f>
        <v>149.87670205089316</v>
      </c>
      <c r="W17" s="208"/>
    </row>
    <row r="18" spans="1:23" ht="20.149999999999999" customHeight="1">
      <c r="A18" s="225">
        <v>6</v>
      </c>
      <c r="B18" s="225">
        <f ca="1">MATCH(A18,'Wellbeing Acorn Type'!$Q$14:$Q$48,0)</f>
        <v>30</v>
      </c>
      <c r="C18" s="226" t="str">
        <f ca="1">INDEX('Wellbeing Acorn Type'!$C$14:$C$48,'Type Sorted'!B18)</f>
        <v>4.24</v>
      </c>
      <c r="D18" s="40" t="str">
        <f ca="1">INDEX('Wellbeing Acorn Type'!D$14:D$48,'Type Sorted'!$B18)</f>
        <v>Five-A-Day Greys</v>
      </c>
      <c r="E18" s="40"/>
      <c r="F18" s="40"/>
      <c r="G18" s="40"/>
      <c r="H18" s="40"/>
      <c r="I18" s="40"/>
      <c r="J18" s="40"/>
      <c r="K18" s="40"/>
      <c r="L18" s="40"/>
      <c r="M18" s="40"/>
      <c r="N18" s="40"/>
      <c r="O18" s="40"/>
      <c r="P18" s="206">
        <f ca="1">INDEX('Wellbeing Acorn Type'!E$14:E$48,'Type Sorted'!$B18)</f>
        <v>14</v>
      </c>
      <c r="Q18" s="207">
        <f ca="1">INDEX('Wellbeing Acorn Type'!F$14:F$48,'Type Sorted'!$B18)</f>
        <v>0.10071942446043165</v>
      </c>
      <c r="R18" s="206">
        <f ca="1">INDEX('Wellbeing Acorn Type'!G$14:G$48,'Type Sorted'!$B18)</f>
        <v>30382</v>
      </c>
      <c r="S18" s="207">
        <f ca="1">INDEX('Wellbeing Acorn Type'!H$14:H$48,'Type Sorted'!$B18)</f>
        <v>8.7209118752170758E-2</v>
      </c>
      <c r="T18" s="207">
        <f ca="1">INDEX('Wellbeing Acorn Type'!I$14:I$48,'Type Sorted'!$B18)</f>
        <v>4.6079915739582648E-4</v>
      </c>
      <c r="U18" s="227">
        <f ca="1">INDEX('Wellbeing Acorn Type'!J$14:J$48,'Type Sorted'!$B18)</f>
        <v>0.56455463975647335</v>
      </c>
      <c r="V18" s="208">
        <f ca="1">INDEX('Wellbeing Acorn Type'!K$14:K$48,'Type Sorted'!$B18)</f>
        <v>115.49184982209741</v>
      </c>
      <c r="W18" s="208"/>
    </row>
    <row r="19" spans="1:23" ht="20.149999999999999" customHeight="1">
      <c r="A19" s="225">
        <v>7</v>
      </c>
      <c r="B19" s="225">
        <f ca="1">MATCH(A19,'Wellbeing Acorn Type'!$Q$14:$Q$48,0)</f>
        <v>4</v>
      </c>
      <c r="C19" s="226" t="str">
        <f ca="1">INDEX('Wellbeing Acorn Type'!$C$14:$C$48,'Type Sorted'!B19)</f>
        <v>1.4</v>
      </c>
      <c r="D19" s="40" t="str">
        <f ca="1">INDEX('Wellbeing Acorn Type'!D$14:D$48,'Type Sorted'!$B19)</f>
        <v>Elderly Ailments</v>
      </c>
      <c r="E19" s="40"/>
      <c r="F19" s="40"/>
      <c r="G19" s="40"/>
      <c r="H19" s="40"/>
      <c r="I19" s="40"/>
      <c r="J19" s="40"/>
      <c r="K19" s="40"/>
      <c r="L19" s="40"/>
      <c r="M19" s="40"/>
      <c r="N19" s="40"/>
      <c r="O19" s="40"/>
      <c r="P19" s="206">
        <f ca="1">INDEX('Wellbeing Acorn Type'!E$14:E$48,'Type Sorted'!$B19)</f>
        <v>6</v>
      </c>
      <c r="Q19" s="207">
        <f ca="1">INDEX('Wellbeing Acorn Type'!F$14:F$48,'Type Sorted'!$B19)</f>
        <v>4.3165467625899283E-2</v>
      </c>
      <c r="R19" s="206">
        <f ca="1">INDEX('Wellbeing Acorn Type'!G$14:G$48,'Type Sorted'!$B19)</f>
        <v>14210</v>
      </c>
      <c r="S19" s="207">
        <f ca="1">INDEX('Wellbeing Acorn Type'!H$14:H$48,'Type Sorted'!$B19)</f>
        <v>4.0788676764806346E-2</v>
      </c>
      <c r="T19" s="207">
        <f ca="1">INDEX('Wellbeing Acorn Type'!I$14:I$48,'Type Sorted'!$B19)</f>
        <v>4.2223786066150599E-4</v>
      </c>
      <c r="U19" s="227">
        <f ca="1">INDEX('Wellbeing Acorn Type'!J$14:J$48,'Type Sorted'!$B19)</f>
        <v>0.14166788569033353</v>
      </c>
      <c r="V19" s="208">
        <f ca="1">INDEX('Wellbeing Acorn Type'!K$14:K$48,'Type Sorted'!$B19)</f>
        <v>105.82708498929219</v>
      </c>
      <c r="W19" s="208"/>
    </row>
    <row r="20" spans="1:23" ht="20.149999999999999" customHeight="1">
      <c r="A20" s="225">
        <v>8</v>
      </c>
      <c r="B20" s="225">
        <f ca="1">MATCH(A20,'Wellbeing Acorn Type'!$Q$14:$Q$48,0)</f>
        <v>21</v>
      </c>
      <c r="C20" s="226" t="str">
        <f ca="1">INDEX('Wellbeing Acorn Type'!$C$14:$C$48,'Type Sorted'!B20)</f>
        <v>3.17</v>
      </c>
      <c r="D20" s="40" t="str">
        <f ca="1">INDEX('Wellbeing Acorn Type'!D$14:D$48,'Type Sorted'!$B20)</f>
        <v>Everthing in Moderation</v>
      </c>
      <c r="E20" s="40"/>
      <c r="F20" s="40"/>
      <c r="G20" s="40"/>
      <c r="H20" s="40"/>
      <c r="I20" s="40"/>
      <c r="J20" s="40"/>
      <c r="K20" s="40"/>
      <c r="L20" s="40"/>
      <c r="M20" s="40"/>
      <c r="N20" s="40"/>
      <c r="O20" s="40"/>
      <c r="P20" s="206">
        <f ca="1">INDEX('Wellbeing Acorn Type'!E$14:E$48,'Type Sorted'!$B20)</f>
        <v>9</v>
      </c>
      <c r="Q20" s="207">
        <f ca="1">INDEX('Wellbeing Acorn Type'!F$14:F$48,'Type Sorted'!$B20)</f>
        <v>6.4748201438848921E-2</v>
      </c>
      <c r="R20" s="206">
        <f ca="1">INDEX('Wellbeing Acorn Type'!G$14:G$48,'Type Sorted'!$B20)</f>
        <v>26453</v>
      </c>
      <c r="S20" s="207">
        <f ca="1">INDEX('Wellbeing Acorn Type'!H$14:H$48,'Type Sorted'!$B20)</f>
        <v>7.5931236204040978E-2</v>
      </c>
      <c r="T20" s="207">
        <f ca="1">INDEX('Wellbeing Acorn Type'!I$14:I$48,'Type Sorted'!$B20)</f>
        <v>3.4022606131629683E-4</v>
      </c>
      <c r="U20" s="227">
        <f ca="1">INDEX('Wellbeing Acorn Type'!J$14:J$48,'Type Sorted'!$B20)</f>
        <v>-0.4977424656899489</v>
      </c>
      <c r="V20" s="208">
        <f ca="1">INDEX('Wellbeing Acorn Type'!K$14:K$48,'Type Sorted'!$B20)</f>
        <v>85.272155012541589</v>
      </c>
      <c r="W20" s="208"/>
    </row>
    <row r="21" spans="1:23" ht="20.149999999999999" customHeight="1">
      <c r="A21" s="225">
        <v>9</v>
      </c>
      <c r="B21" s="225">
        <f ca="1">MATCH(A21,'Wellbeing Acorn Type'!$Q$14:$Q$48,0)</f>
        <v>31</v>
      </c>
      <c r="C21" s="226" t="str">
        <f ca="1">INDEX('Wellbeing Acorn Type'!$C$14:$C$48,'Type Sorted'!B21)</f>
        <v>4.25</v>
      </c>
      <c r="D21" s="40" t="str">
        <f ca="1">INDEX('Wellbeing Acorn Type'!D$14:D$48,'Type Sorted'!$B21)</f>
        <v>Healthy, Wealthy &amp; Wine</v>
      </c>
      <c r="E21" s="40"/>
      <c r="F21" s="40"/>
      <c r="G21" s="40"/>
      <c r="H21" s="40"/>
      <c r="I21" s="40"/>
      <c r="J21" s="40"/>
      <c r="K21" s="40"/>
      <c r="L21" s="40"/>
      <c r="M21" s="40"/>
      <c r="N21" s="40"/>
      <c r="O21" s="40"/>
      <c r="P21" s="206">
        <f ca="1">INDEX('Wellbeing Acorn Type'!E$14:E$48,'Type Sorted'!$B21)</f>
        <v>3</v>
      </c>
      <c r="Q21" s="207">
        <f ca="1">INDEX('Wellbeing Acorn Type'!F$14:F$48,'Type Sorted'!$B21)</f>
        <v>2.1582733812949641E-2</v>
      </c>
      <c r="R21" s="206">
        <f ca="1">INDEX('Wellbeing Acorn Type'!G$14:G$48,'Type Sorted'!$B21)</f>
        <v>23245</v>
      </c>
      <c r="S21" s="207">
        <f ca="1">INDEX('Wellbeing Acorn Type'!H$14:H$48,'Type Sorted'!$B21)</f>
        <v>6.6722926910480193E-2</v>
      </c>
      <c r="T21" s="207">
        <f ca="1">INDEX('Wellbeing Acorn Type'!I$14:I$48,'Type Sorted'!$B21)</f>
        <v>1.2906001290600129E-4</v>
      </c>
      <c r="U21" s="227">
        <f ca="1">INDEX('Wellbeing Acorn Type'!J$14:J$48,'Type Sorted'!$B21)</f>
        <v>-2.1326911638661996</v>
      </c>
      <c r="V21" s="208">
        <f ca="1">INDEX('Wellbeing Acorn Type'!K$14:K$48,'Type Sorted'!$B21)</f>
        <v>32.34680313396089</v>
      </c>
      <c r="W21" s="208"/>
    </row>
    <row r="22" spans="1:23" ht="20.149999999999999" customHeight="1">
      <c r="A22" s="225">
        <v>10</v>
      </c>
      <c r="B22" s="225">
        <f ca="1">MATCH(A22,'Wellbeing Acorn Type'!$Q$14:$Q$48,0)</f>
        <v>2</v>
      </c>
      <c r="C22" s="226" t="str">
        <f ca="1">INDEX('Wellbeing Acorn Type'!$C$14:$C$48,'Type Sorted'!B22)</f>
        <v>1.2</v>
      </c>
      <c r="D22" s="40" t="str">
        <f ca="1">INDEX('Wellbeing Acorn Type'!D$14:D$48,'Type Sorted'!$B22)</f>
        <v>Poorly Pensioners</v>
      </c>
      <c r="E22" s="40"/>
      <c r="F22" s="40"/>
      <c r="G22" s="40"/>
      <c r="H22" s="40"/>
      <c r="I22" s="40"/>
      <c r="J22" s="40"/>
      <c r="K22" s="40"/>
      <c r="L22" s="40"/>
      <c r="M22" s="40"/>
      <c r="N22" s="40"/>
      <c r="O22" s="40"/>
      <c r="P22" s="206">
        <f ca="1">INDEX('Wellbeing Acorn Type'!E$14:E$48,'Type Sorted'!$B22)</f>
        <v>1</v>
      </c>
      <c r="Q22" s="207">
        <f ca="1">INDEX('Wellbeing Acorn Type'!F$14:F$48,'Type Sorted'!$B22)</f>
        <v>7.1942446043165471E-3</v>
      </c>
      <c r="R22" s="206">
        <f ca="1">INDEX('Wellbeing Acorn Type'!G$14:G$48,'Type Sorted'!$B22)</f>
        <v>11136</v>
      </c>
      <c r="S22" s="207">
        <f ca="1">INDEX('Wellbeing Acorn Type'!H$14:H$48,'Type Sorted'!$B22)</f>
        <v>3.1965003832011507E-2</v>
      </c>
      <c r="T22" s="207">
        <f ca="1">INDEX('Wellbeing Acorn Type'!I$14:I$48,'Type Sorted'!$B22)</f>
        <v>8.9798850574712642E-5</v>
      </c>
      <c r="U22" s="227">
        <f ca="1">INDEX('Wellbeing Acorn Type'!J$14:J$48,'Type Sorted'!$B22)</f>
        <v>-1.660212994039979</v>
      </c>
      <c r="V22" s="208">
        <f ca="1">INDEX('Wellbeing Acorn Type'!K$14:K$48,'Type Sorted'!$B22)</f>
        <v>22.506628318035226</v>
      </c>
      <c r="W22" s="208"/>
    </row>
    <row r="23" spans="1:23" ht="20.149999999999999" customHeight="1">
      <c r="A23" s="225">
        <v>11</v>
      </c>
      <c r="B23" s="225">
        <f ca="1">MATCH(A23,'Wellbeing Acorn Type'!$Q$14:$Q$48,0)</f>
        <v>5</v>
      </c>
      <c r="C23" s="226" t="str">
        <f ca="1">INDEX('Wellbeing Acorn Type'!$C$14:$C$48,'Type Sorted'!B23)</f>
        <v>1.5</v>
      </c>
      <c r="D23" s="40" t="str">
        <f ca="1">INDEX('Wellbeing Acorn Type'!D$14:D$48,'Type Sorted'!$B23)</f>
        <v>Countryside Complacency</v>
      </c>
      <c r="E23" s="40"/>
      <c r="F23" s="40"/>
      <c r="G23" s="40"/>
      <c r="H23" s="40"/>
      <c r="I23" s="40"/>
      <c r="J23" s="40"/>
      <c r="K23" s="40"/>
      <c r="L23" s="40"/>
      <c r="M23" s="40"/>
      <c r="N23" s="40"/>
      <c r="O23" s="40"/>
      <c r="P23" s="206">
        <f ca="1">INDEX('Wellbeing Acorn Type'!E$14:E$48,'Type Sorted'!$B23)</f>
        <v>1</v>
      </c>
      <c r="Q23" s="207">
        <f ca="1">INDEX('Wellbeing Acorn Type'!F$14:F$48,'Type Sorted'!$B23)</f>
        <v>7.1942446043165471E-3</v>
      </c>
      <c r="R23" s="206">
        <f ca="1">INDEX('Wellbeing Acorn Type'!G$14:G$48,'Type Sorted'!$B23)</f>
        <v>12098</v>
      </c>
      <c r="S23" s="207">
        <f ca="1">INDEX('Wellbeing Acorn Type'!H$14:H$48,'Type Sorted'!$B23)</f>
        <v>3.4726348451838647E-2</v>
      </c>
      <c r="T23" s="207">
        <f ca="1">INDEX('Wellbeing Acorn Type'!I$14:I$48,'Type Sorted'!$B23)</f>
        <v>8.2658290626549838E-5</v>
      </c>
      <c r="U23" s="227">
        <f ca="1">INDEX('Wellbeing Acorn Type'!J$14:J$48,'Type Sorted'!$B23)</f>
        <v>-1.7729317352363949</v>
      </c>
      <c r="V23" s="208">
        <f ca="1">INDEX('Wellbeing Acorn Type'!K$14:K$48,'Type Sorted'!$B23)</f>
        <v>20.716962551631703</v>
      </c>
      <c r="W23" s="208"/>
    </row>
    <row r="24" spans="1:23" ht="20.149999999999999" customHeight="1">
      <c r="A24" s="225">
        <v>12</v>
      </c>
      <c r="B24" s="225">
        <f ca="1">MATCH(A24,'Wellbeing Acorn Type'!$Q$14:$Q$48,0)</f>
        <v>18</v>
      </c>
      <c r="C24" s="226" t="str">
        <f ca="1">INDEX('Wellbeing Acorn Type'!$C$14:$C$48,'Type Sorted'!B24)</f>
        <v>3.14</v>
      </c>
      <c r="D24" s="40" t="str">
        <f ca="1">INDEX('Wellbeing Acorn Type'!D$14:D$48,'Type Sorted'!$B24)</f>
        <v>Rooted Routines</v>
      </c>
      <c r="E24" s="40"/>
      <c r="F24" s="40"/>
      <c r="G24" s="40"/>
      <c r="H24" s="40"/>
      <c r="I24" s="40"/>
      <c r="J24" s="40"/>
      <c r="K24" s="40"/>
      <c r="L24" s="40"/>
      <c r="M24" s="40"/>
      <c r="N24" s="40"/>
      <c r="O24" s="40"/>
      <c r="P24" s="206">
        <f ca="1">INDEX('Wellbeing Acorn Type'!E$14:E$48,'Type Sorted'!$B24)</f>
        <v>1</v>
      </c>
      <c r="Q24" s="207">
        <f ca="1">INDEX('Wellbeing Acorn Type'!F$14:F$48,'Type Sorted'!$B24)</f>
        <v>7.1942446043165471E-3</v>
      </c>
      <c r="R24" s="206">
        <f ca="1">INDEX('Wellbeing Acorn Type'!G$14:G$48,'Type Sorted'!$B24)</f>
        <v>13105</v>
      </c>
      <c r="S24" s="207">
        <f ca="1">INDEX('Wellbeing Acorn Type'!H$14:H$48,'Type Sorted'!$B24)</f>
        <v>3.7616861998788685E-2</v>
      </c>
      <c r="T24" s="207">
        <f ca="1">INDEX('Wellbeing Acorn Type'!I$14:I$48,'Type Sorted'!$B24)</f>
        <v>7.6306753147653561E-5</v>
      </c>
      <c r="U24" s="227">
        <f ca="1">INDEX('Wellbeing Acorn Type'!J$14:J$48,'Type Sorted'!$B24)</f>
        <v>-1.8851186554096371</v>
      </c>
      <c r="V24" s="208">
        <f ca="1">INDEX('Wellbeing Acorn Type'!K$14:K$48,'Type Sorted'!$B24)</f>
        <v>19.125052495203381</v>
      </c>
      <c r="W24" s="208"/>
    </row>
    <row r="25" spans="1:23" ht="20.149999999999999" customHeight="1">
      <c r="A25" s="225">
        <v>13</v>
      </c>
      <c r="B25" s="225">
        <f ca="1">MATCH(A25,'Wellbeing Acorn Type'!$Q$14:$Q$48,0)</f>
        <v>19</v>
      </c>
      <c r="C25" s="226" t="str">
        <f ca="1">INDEX('Wellbeing Acorn Type'!$C$14:$C$48,'Type Sorted'!B25)</f>
        <v>3.15</v>
      </c>
      <c r="D25" s="40" t="str">
        <f ca="1">INDEX('Wellbeing Acorn Type'!D$14:D$48,'Type Sorted'!$B25)</f>
        <v>Borderline Behaviours</v>
      </c>
      <c r="E25" s="40"/>
      <c r="F25" s="40"/>
      <c r="G25" s="40"/>
      <c r="H25" s="40"/>
      <c r="I25" s="40"/>
      <c r="J25" s="40"/>
      <c r="K25" s="40"/>
      <c r="L25" s="40"/>
      <c r="M25" s="40"/>
      <c r="N25" s="40"/>
      <c r="O25" s="40"/>
      <c r="P25" s="206">
        <f ca="1">INDEX('Wellbeing Acorn Type'!E$14:E$48,'Type Sorted'!$B25)</f>
        <v>1</v>
      </c>
      <c r="Q25" s="207">
        <f ca="1">INDEX('Wellbeing Acorn Type'!F$14:F$48,'Type Sorted'!$B25)</f>
        <v>7.1942446043165471E-3</v>
      </c>
      <c r="R25" s="206">
        <f ca="1">INDEX('Wellbeing Acorn Type'!G$14:G$48,'Type Sorted'!$B25)</f>
        <v>15117</v>
      </c>
      <c r="S25" s="207">
        <f ca="1">INDEX('Wellbeing Acorn Type'!H$14:H$48,'Type Sorted'!$B25)</f>
        <v>4.3392148251483291E-2</v>
      </c>
      <c r="T25" s="207">
        <f ca="1">INDEX('Wellbeing Acorn Type'!I$14:I$48,'Type Sorted'!$B25)</f>
        <v>6.6150691274723819E-5</v>
      </c>
      <c r="U25" s="227">
        <f ca="1">INDEX('Wellbeing Acorn Type'!J$14:J$48,'Type Sorted'!$B25)</f>
        <v>-2.0946828326642093</v>
      </c>
      <c r="V25" s="208">
        <f ca="1">INDEX('Wellbeing Acorn Type'!K$14:K$48,'Type Sorted'!$B25)</f>
        <v>16.579599983438531</v>
      </c>
      <c r="W25" s="208"/>
    </row>
    <row r="26" spans="1:23" ht="20.149999999999999" customHeight="1">
      <c r="A26" s="225">
        <v>14</v>
      </c>
      <c r="B26" s="225">
        <f ca="1">MATCH(A26,'Wellbeing Acorn Type'!$Q$14:$Q$48,0)</f>
        <v>11</v>
      </c>
      <c r="C26" s="226" t="str">
        <f ca="1">INDEX('Wellbeing Acorn Type'!$C$14:$C$48,'Type Sorted'!B26)</f>
        <v>2.9</v>
      </c>
      <c r="D26" s="40" t="str">
        <f ca="1">INDEX('Wellbeing Acorn Type'!D$14:D$48,'Type Sorted'!$B26)</f>
        <v>Everyday Excesses</v>
      </c>
      <c r="E26" s="40"/>
      <c r="F26" s="40"/>
      <c r="G26" s="40"/>
      <c r="H26" s="40"/>
      <c r="I26" s="40"/>
      <c r="J26" s="40"/>
      <c r="K26" s="40"/>
      <c r="L26" s="40"/>
      <c r="M26" s="40"/>
      <c r="N26" s="40"/>
      <c r="O26" s="40"/>
      <c r="P26" s="206">
        <f ca="1">INDEX('Wellbeing Acorn Type'!E$14:E$48,'Type Sorted'!$B26)</f>
        <v>1</v>
      </c>
      <c r="Q26" s="207">
        <f ca="1">INDEX('Wellbeing Acorn Type'!F$14:F$48,'Type Sorted'!$B26)</f>
        <v>7.1942446043165471E-3</v>
      </c>
      <c r="R26" s="206">
        <f ca="1">INDEX('Wellbeing Acorn Type'!G$14:G$48,'Type Sorted'!$B26)</f>
        <v>16337</v>
      </c>
      <c r="S26" s="207">
        <f ca="1">INDEX('Wellbeing Acorn Type'!H$14:H$48,'Type Sorted'!$B26)</f>
        <v>4.6894061386815011E-2</v>
      </c>
      <c r="T26" s="207">
        <f ca="1">INDEX('Wellbeing Acorn Type'!I$14:I$48,'Type Sorted'!$B26)</f>
        <v>6.1210748607455463E-5</v>
      </c>
      <c r="U26" s="227">
        <f ca="1">INDEX('Wellbeing Acorn Type'!J$14:J$48,'Type Sorted'!$B26)</f>
        <v>-2.2139427738274633</v>
      </c>
      <c r="V26" s="208">
        <f ca="1">INDEX('Wellbeing Acorn Type'!K$14:K$48,'Type Sorted'!$B26)</f>
        <v>15.34148331698845</v>
      </c>
      <c r="W26" s="208"/>
    </row>
    <row r="27" spans="1:23" ht="20.149999999999999" customHeight="1">
      <c r="A27" s="225">
        <v>15</v>
      </c>
      <c r="B27" s="225">
        <f ca="1">MATCH(A27,'Wellbeing Acorn Type'!$Q$14:$Q$48,0)</f>
        <v>14</v>
      </c>
      <c r="C27" s="226" t="str">
        <f ca="1">INDEX('Wellbeing Acorn Type'!$C$14:$C$48,'Type Sorted'!B27)</f>
        <v>2.12</v>
      </c>
      <c r="D27" s="40" t="str">
        <f ca="1">INDEX('Wellbeing Acorn Type'!D$14:D$48,'Type Sorted'!$B27)</f>
        <v>Perilous Futures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6282</v>
      </c>
      <c r="S27" s="207">
        <f ca="1">INDEX('Wellbeing Acorn Type'!H$14:H$48,'Type Sorted'!$B27)</f>
        <v>1.8031982226355627E-2</v>
      </c>
      <c r="T27" s="207">
        <f ca="1">INDEX('Wellbeing Acorn Type'!I$14:I$48,'Type Sorted'!$B27)</f>
        <v>0</v>
      </c>
      <c r="U27" s="227">
        <f ca="1">INDEX('Wellbeing Acorn Type'!J$14:J$48,'Type Sorted'!$B27)</f>
        <v>-1.5976456593821324</v>
      </c>
      <c r="V27" s="208">
        <f ca="1">INDEX('Wellbeing Acorn Type'!K$14:K$48,'Type Sorted'!$B27)</f>
        <v>0</v>
      </c>
      <c r="W27" s="208"/>
    </row>
    <row r="28" spans="1:23" ht="20.149999999999999" customHeight="1">
      <c r="A28" s="225">
        <v>16</v>
      </c>
      <c r="B28" s="225">
        <f ca="1">MATCH(A28,'Wellbeing Acorn Type'!$Q$14:$Q$48,0)</f>
        <v>9</v>
      </c>
      <c r="C28" s="226" t="str">
        <f ca="1">INDEX('Wellbeing Acorn Type'!$C$14:$C$48,'Type Sorted'!B28)</f>
        <v>2.7</v>
      </c>
      <c r="D28" s="40" t="str">
        <f ca="1">INDEX('Wellbeing Acorn Type'!D$14:D$48,'Type Sorted'!$B28)</f>
        <v>Struggling Smokers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7077</v>
      </c>
      <c r="S28" s="207">
        <f ca="1">INDEX('Wellbeing Acorn Type'!H$14:H$48,'Type Sorted'!$B28)</f>
        <v>2.0313966605526708E-2</v>
      </c>
      <c r="T28" s="207">
        <f ca="1">INDEX('Wellbeing Acorn Type'!I$14:I$48,'Type Sorted'!$B28)</f>
        <v>0</v>
      </c>
      <c r="U28" s="227">
        <f ca="1">INDEX('Wellbeing Acorn Type'!J$14:J$48,'Type Sorted'!$B28)</f>
        <v>-1.6977014080873376</v>
      </c>
      <c r="V28" s="208">
        <f ca="1">INDEX('Wellbeing Acorn Type'!K$14:K$48,'Type Sorted'!$B28)</f>
        <v>0</v>
      </c>
      <c r="W28" s="208"/>
    </row>
    <row r="29" spans="1:23" ht="20.149999999999999" customHeight="1">
      <c r="A29" s="225">
        <v>17</v>
      </c>
      <c r="B29" s="225">
        <f ca="1">MATCH(A29,'Wellbeing Acorn Type'!$Q$14:$Q$48,0)</f>
        <v>35</v>
      </c>
      <c r="C29" s="226" t="str">
        <f ca="1">INDEX('Wellbeing Acorn Type'!$C$14:$C$48,'Type Sorted'!B29)</f>
        <v>61</v>
      </c>
      <c r="D29" s="40" t="str">
        <f ca="1">INDEX('Wellbeing Acorn Type'!D$14:D$48,'Type Sorted'!$B29)</f>
        <v>Inactive Communal Population</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3786</v>
      </c>
      <c r="S29" s="207">
        <f ca="1">INDEX('Wellbeing Acorn Type'!H$14:H$48,'Type Sorted'!$B29)</f>
        <v>1.0867412401939256E-2</v>
      </c>
      <c r="T29" s="207">
        <f ca="1">INDEX('Wellbeing Acorn Type'!I$14:I$48,'Type Sorted'!$B29)</f>
        <v>0</v>
      </c>
      <c r="U29" s="227">
        <f ca="1">INDEX('Wellbeing Acorn Type'!J$14:J$48,'Type Sorted'!$B29)</f>
        <v>-1.235785852776103</v>
      </c>
      <c r="V29" s="208">
        <f ca="1">INDEX('Wellbeing Acorn Type'!K$14:K$48,'Type Sorted'!$B29)</f>
        <v>0</v>
      </c>
      <c r="W29" s="208"/>
    </row>
    <row r="30" spans="1:23" ht="20.149999999999999" customHeight="1">
      <c r="A30" s="225">
        <v>18</v>
      </c>
      <c r="B30" s="225">
        <f ca="1">MATCH(A30,'Wellbeing Acorn Type'!$Q$14:$Q$48,0)</f>
        <v>34</v>
      </c>
      <c r="C30" s="226" t="str">
        <f ca="1">INDEX('Wellbeing Acorn Type'!$C$14:$C$48,'Type Sorted'!B30)</f>
        <v>60</v>
      </c>
      <c r="D30" s="40" t="str">
        <f ca="1">INDEX('Wellbeing Acorn Type'!D$14:D$48,'Type Sorted'!$B30)</f>
        <v>Active Communal Population</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237</v>
      </c>
      <c r="S30" s="207">
        <f ca="1">INDEX('Wellbeing Acorn Type'!H$14:H$48,'Type Sorted'!$B30)</f>
        <v>6.8028968284722759E-4</v>
      </c>
      <c r="T30" s="207">
        <f ca="1">INDEX('Wellbeing Acorn Type'!I$14:I$48,'Type Sorted'!$B30)</f>
        <v>0</v>
      </c>
      <c r="U30" s="227">
        <f ca="1">INDEX('Wellbeing Acorn Type'!J$14:J$48,'Type Sorted'!$B30)</f>
        <v>-0.30761118003218635</v>
      </c>
      <c r="V30" s="208">
        <f ca="1">INDEX('Wellbeing Acorn Type'!K$14:K$48,'Type Sorted'!$B30)</f>
        <v>0</v>
      </c>
      <c r="W30" s="208"/>
    </row>
    <row r="31" spans="1:23" ht="20.149999999999999" customHeight="1">
      <c r="A31" s="225">
        <v>19</v>
      </c>
      <c r="B31" s="225">
        <f ca="1">MATCH(A31,'Wellbeing Acorn Type'!$Q$14:$Q$48,0)</f>
        <v>22</v>
      </c>
      <c r="C31" s="226" t="str">
        <f ca="1">INDEX('Wellbeing Acorn Type'!$C$14:$C$48,'Type Sorted'!B31)</f>
        <v>3.18</v>
      </c>
      <c r="D31" s="40" t="str">
        <f ca="1">INDEX('Wellbeing Acorn Type'!D$14:D$48,'Type Sorted'!$B31)</f>
        <v>Cultural Concerns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106</v>
      </c>
      <c r="S31" s="207">
        <f ca="1">INDEX('Wellbeing Acorn Type'!H$14:H$48,'Type Sorted'!$B31)</f>
        <v>3.0426458388947735E-4</v>
      </c>
      <c r="T31" s="207">
        <f ca="1">INDEX('Wellbeing Acorn Type'!I$14:I$48,'Type Sorted'!$B31)</f>
        <v>0</v>
      </c>
      <c r="U31" s="227">
        <f ca="1">INDEX('Wellbeing Acorn Type'!J$14:J$48,'Type Sorted'!$B31)</f>
        <v>-0.20568337140228204</v>
      </c>
      <c r="V31" s="208">
        <f ca="1">INDEX('Wellbeing Acorn Type'!K$14:K$48,'Type Sorted'!$B31)</f>
        <v>0</v>
      </c>
      <c r="W31" s="208"/>
    </row>
    <row r="32" spans="1:23" ht="20.149999999999999" customHeight="1">
      <c r="A32" s="225">
        <v>20</v>
      </c>
      <c r="B32" s="225">
        <f ca="1">MATCH(A32,'Wellbeing Acorn Type'!$Q$14:$Q$48,0)</f>
        <v>13</v>
      </c>
      <c r="C32" s="226" t="str">
        <f ca="1">INDEX('Wellbeing Acorn Type'!$C$14:$C$48,'Type Sorted'!B32)</f>
        <v>2.11</v>
      </c>
      <c r="D32" s="40" t="str">
        <f ca="1">INDEX('Wellbeing Acorn Type'!D$14:D$48,'Type Sorted'!$B32)</f>
        <v>Anxious Adversity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6926</v>
      </c>
      <c r="S32" s="207">
        <f ca="1">INDEX('Wellbeing Acorn Type'!H$14:H$48,'Type Sorted'!$B32)</f>
        <v>1.988053309451434E-2</v>
      </c>
      <c r="T32" s="207">
        <f ca="1">INDEX('Wellbeing Acorn Type'!I$14:I$48,'Type Sorted'!$B32)</f>
        <v>0</v>
      </c>
      <c r="U32" s="227">
        <f ca="1">INDEX('Wellbeing Acorn Type'!J$14:J$48,'Type Sorted'!$B32)</f>
        <v>-1.6791206607910829</v>
      </c>
      <c r="V32" s="208">
        <f ca="1">INDEX('Wellbeing Acorn Type'!K$14:K$48,'Type Sorted'!$B32)</f>
        <v>0</v>
      </c>
      <c r="W32" s="208"/>
    </row>
    <row r="33" spans="1:28" ht="20.149999999999999" customHeight="1">
      <c r="A33" s="225">
        <v>21</v>
      </c>
      <c r="B33" s="225">
        <f ca="1">MATCH(A33,'Wellbeing Acorn Type'!$Q$14:$Q$48,0)</f>
        <v>15</v>
      </c>
      <c r="C33" s="226" t="str">
        <f ca="1">INDEX('Wellbeing Acorn Type'!$C$14:$C$48,'Type Sorted'!B33)</f>
        <v>2.13</v>
      </c>
      <c r="D33" s="40" t="str">
        <f ca="1">INDEX('Wellbeing Acorn Type'!D$14:D$48,'Type Sorted'!$B33)</f>
        <v>Regular Revellers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7412</v>
      </c>
      <c r="S33" s="207">
        <f ca="1">INDEX('Wellbeing Acorn Type'!H$14:H$48,'Type Sorted'!$B33)</f>
        <v>2.1275557507441565E-2</v>
      </c>
      <c r="T33" s="207">
        <f ca="1">INDEX('Wellbeing Acorn Type'!I$14:I$48,'Type Sorted'!$B33)</f>
        <v>0</v>
      </c>
      <c r="U33" s="227">
        <f ca="1">INDEX('Wellbeing Acorn Type'!J$14:J$48,'Type Sorted'!$B33)</f>
        <v>-1.738271691322266</v>
      </c>
      <c r="V33" s="208">
        <f ca="1">INDEX('Wellbeing Acorn Type'!K$14:K$48,'Type Sorted'!$B33)</f>
        <v>0</v>
      </c>
      <c r="W33" s="208"/>
    </row>
    <row r="34" spans="1:28" ht="20.149999999999999" customHeight="1">
      <c r="A34" s="225">
        <v>22</v>
      </c>
      <c r="B34" s="225">
        <f ca="1">MATCH(A34,'Wellbeing Acorn Type'!$Q$14:$Q$48,0)</f>
        <v>3</v>
      </c>
      <c r="C34" s="226" t="str">
        <f ca="1">INDEX('Wellbeing Acorn Type'!$C$14:$C$48,'Type Sorted'!B34)</f>
        <v>1.3</v>
      </c>
      <c r="D34" s="40" t="str">
        <f ca="1">INDEX('Wellbeing Acorn Type'!D$14:D$48,'Type Sorted'!$B34)</f>
        <v>Hardship Heartlands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17099</v>
      </c>
      <c r="S34" s="207">
        <f ca="1">INDEX('Wellbeing Acorn Type'!H$14:H$48,'Type Sorted'!$B34)</f>
        <v>4.9081321886095972E-2</v>
      </c>
      <c r="T34" s="207">
        <f ca="1">INDEX('Wellbeing Acorn Type'!I$14:I$48,'Type Sorted'!$B34)</f>
        <v>0</v>
      </c>
      <c r="U34" s="227">
        <f ca="1">INDEX('Wellbeing Acorn Type'!J$14:J$48,'Type Sorted'!$B34)</f>
        <v>-2.6785134813412266</v>
      </c>
      <c r="V34" s="208">
        <f ca="1">INDEX('Wellbeing Acorn Type'!K$14:K$48,'Type Sorted'!$B34)</f>
        <v>0</v>
      </c>
      <c r="W34" s="208"/>
    </row>
    <row r="35" spans="1:28" ht="20.149999999999999" customHeight="1">
      <c r="A35" s="225">
        <v>23</v>
      </c>
      <c r="B35" s="225">
        <f ca="1">MATCH(A35,'Wellbeing Acorn Type'!$Q$14:$Q$48,0)</f>
        <v>12</v>
      </c>
      <c r="C35" s="226" t="str">
        <f ca="1">INDEX('Wellbeing Acorn Type'!$C$14:$C$48,'Type Sorted'!B35)</f>
        <v>2.10</v>
      </c>
      <c r="D35" s="40" t="str">
        <f ca="1">INDEX('Wellbeing Acorn Type'!D$14:D$48,'Type Sorted'!$B35)</f>
        <v>Respiratory Risks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12048</v>
      </c>
      <c r="S35" s="207">
        <f ca="1">INDEX('Wellbeing Acorn Type'!H$14:H$48,'Type Sorted'!$B35)</f>
        <v>3.45828274217021E-2</v>
      </c>
      <c r="T35" s="207">
        <f ca="1">INDEX('Wellbeing Acorn Type'!I$14:I$48,'Type Sorted'!$B35)</f>
        <v>0</v>
      </c>
      <c r="U35" s="227">
        <f ca="1">INDEX('Wellbeing Acorn Type'!J$14:J$48,'Type Sorted'!$B35)</f>
        <v>-2.2314139253513319</v>
      </c>
      <c r="V35" s="208">
        <f ca="1">INDEX('Wellbeing Acorn Type'!K$14:K$48,'Type Sorted'!$B35)</f>
        <v>0</v>
      </c>
      <c r="W35" s="208"/>
    </row>
    <row r="36" spans="1:28" ht="20.149999999999999" customHeight="1">
      <c r="A36" s="225">
        <v>24</v>
      </c>
      <c r="B36" s="225">
        <f ca="1">MATCH(A36,'Wellbeing Acorn Type'!$Q$14:$Q$48,0)</f>
        <v>8</v>
      </c>
      <c r="C36" s="226" t="str">
        <f ca="1">INDEX('Wellbeing Acorn Type'!$C$14:$C$48,'Type Sorted'!B36)</f>
        <v>2.6</v>
      </c>
      <c r="D36" s="40" t="str">
        <f ca="1">INDEX('Wellbeing Acorn Type'!D$14:D$48,'Type Sorted'!$B36)</f>
        <v>Dangerous Dependencies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3360</v>
      </c>
      <c r="S36" s="207">
        <f ca="1">INDEX('Wellbeing Acorn Type'!H$14:H$48,'Type Sorted'!$B36)</f>
        <v>9.6446132251758847E-3</v>
      </c>
      <c r="T36" s="207">
        <f ca="1">INDEX('Wellbeing Acorn Type'!I$14:I$48,'Type Sorted'!$B36)</f>
        <v>0</v>
      </c>
      <c r="U36" s="227">
        <f ca="1">INDEX('Wellbeing Acorn Type'!J$14:J$48,'Type Sorted'!$B36)</f>
        <v>-1.1634675474365128</v>
      </c>
      <c r="V36" s="208">
        <f ca="1">INDEX('Wellbeing Acorn Type'!K$14:K$48,'Type Sorted'!$B36)</f>
        <v>0</v>
      </c>
      <c r="W36" s="208"/>
    </row>
    <row r="37" spans="1:28" ht="20.149999999999999" customHeight="1">
      <c r="A37" s="225">
        <v>25</v>
      </c>
      <c r="B37" s="225">
        <f ca="1">MATCH(A37,'Wellbeing Acorn Type'!$Q$14:$Q$48,0)</f>
        <v>1</v>
      </c>
      <c r="C37" s="226" t="str">
        <f ca="1">INDEX('Wellbeing Acorn Type'!$C$14:$C$48,'Type Sorted'!B37)</f>
        <v>1.1</v>
      </c>
      <c r="D37" s="40" t="str">
        <f ca="1">INDEX('Wellbeing Acorn Type'!D$14:D$48,'Type Sorted'!$B37)</f>
        <v>Limited Living</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3787</v>
      </c>
      <c r="S37" s="207">
        <f ca="1">INDEX('Wellbeing Acorn Type'!H$14:H$48,'Type Sorted'!$B37)</f>
        <v>1.0870282822541988E-2</v>
      </c>
      <c r="T37" s="207">
        <f ca="1">INDEX('Wellbeing Acorn Type'!I$14:I$48,'Type Sorted'!$B37)</f>
        <v>0</v>
      </c>
      <c r="U37" s="227">
        <f ca="1">INDEX('Wellbeing Acorn Type'!J$14:J$48,'Type Sorted'!$B37)</f>
        <v>-1.2359508400223862</v>
      </c>
      <c r="V37" s="208">
        <f ca="1">INDEX('Wellbeing Acorn Type'!K$14:K$48,'Type Sorted'!$B37)</f>
        <v>0</v>
      </c>
      <c r="W37" s="208"/>
    </row>
    <row r="38" spans="1:28" ht="20.149999999999999" customHeight="1">
      <c r="A38" s="225">
        <v>26</v>
      </c>
      <c r="B38" s="225">
        <f ca="1">MATCH(A38,'Wellbeing Acorn Type'!$Q$14:$Q$48,0)</f>
        <v>10</v>
      </c>
      <c r="C38" s="226" t="str">
        <f ca="1">INDEX('Wellbeing Acorn Type'!$C$14:$C$48,'Type Sorted'!B38)</f>
        <v>2.8</v>
      </c>
      <c r="D38" s="40" t="str">
        <f ca="1">INDEX('Wellbeing Acorn Type'!D$14:D$48,'Type Sorted'!$B38)</f>
        <v>Despondent Diversity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0</v>
      </c>
      <c r="S38" s="207">
        <f ca="1">INDEX('Wellbeing Acorn Type'!H$14:H$48,'Type Sorted'!$B38)</f>
        <v>0</v>
      </c>
      <c r="T38" s="207">
        <f ca="1">INDEX('Wellbeing Acorn Type'!I$14:I$48,'Type Sorted'!$B38)</f>
        <v>0</v>
      </c>
      <c r="U38" s="227">
        <f ca="1">INDEX('Wellbeing Acorn Type'!J$14:J$48,'Type Sorted'!$B38)</f>
        <v>0</v>
      </c>
      <c r="V38" s="208">
        <f ca="1">INDEX('Wellbeing Acorn Type'!K$14:K$48,'Type Sorted'!$B38)</f>
        <v>0</v>
      </c>
      <c r="W38" s="208"/>
    </row>
    <row r="39" spans="1:28" ht="20.149999999999999" customHeight="1">
      <c r="A39" s="225">
        <v>27</v>
      </c>
      <c r="B39" s="225">
        <f ca="1">MATCH(A39,'Wellbeing Acorn Type'!$Q$14:$Q$48,0)</f>
        <v>28</v>
      </c>
      <c r="C39" s="226" t="str">
        <f ca="1">INDEX('Wellbeing Acorn Type'!$C$14:$C$48,'Type Sorted'!B39)</f>
        <v>4.22</v>
      </c>
      <c r="D39" s="40" t="str">
        <f ca="1">INDEX('Wellbeing Acorn Type'!D$14:D$48,'Type Sorted'!$B39)</f>
        <v>Gym &amp; Juices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1307</v>
      </c>
      <c r="S39" s="207">
        <f ca="1">INDEX('Wellbeing Acorn Type'!H$14:H$48,'Type Sorted'!$B39)</f>
        <v>3.7516397277693098E-3</v>
      </c>
      <c r="T39" s="207">
        <f ca="1">INDEX('Wellbeing Acorn Type'!I$14:I$48,'Type Sorted'!$B39)</f>
        <v>0</v>
      </c>
      <c r="U39" s="227">
        <f ca="1">INDEX('Wellbeing Acorn Type'!J$14:J$48,'Type Sorted'!$B39)</f>
        <v>-0.723492699885255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139</v>
      </c>
      <c r="Q41" s="230"/>
      <c r="R41" s="229">
        <f ca="1">SUM(R13:R40)</f>
        <v>348381</v>
      </c>
      <c r="S41" s="17"/>
      <c r="T41" s="221">
        <f ca="1">IF(R41&gt;0,P41/R41,0)</f>
        <v>3.9898846377959765E-4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286.27505762380389</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271.90944438071227</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16</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201.24943717239262</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23</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164.19930093660921</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149.87670205089316</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24</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115.49184982209741</v>
      </c>
      <c r="Z58" s="231">
        <f t="shared" ca="1" si="1"/>
        <v>100</v>
      </c>
      <c r="AA58" s="231">
        <f t="shared" ca="1" si="1"/>
        <v>100</v>
      </c>
      <c r="AB58" s="231">
        <f t="shared" ca="1" si="1"/>
        <v>100</v>
      </c>
    </row>
    <row r="59" spans="1:28" ht="15" hidden="1" customHeight="1">
      <c r="A59" s="231">
        <f ca="1">INDEX('Wellbeing Acorn Type'!$R$14:$R$48,'Type Sorted'!B19)</f>
        <v>4</v>
      </c>
      <c r="B59" s="231">
        <f t="shared" ca="1" si="1"/>
        <v>100</v>
      </c>
      <c r="C59" s="231">
        <f t="shared" ca="1" si="1"/>
        <v>100</v>
      </c>
      <c r="D59" s="231">
        <f t="shared" ca="1" si="1"/>
        <v>100</v>
      </c>
      <c r="E59" s="231">
        <f t="shared" ca="1" si="1"/>
        <v>105.82708498929219</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17</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85.272155012541589</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32.34680313396089</v>
      </c>
      <c r="AA61" s="231">
        <f t="shared" ca="1" si="1"/>
        <v>100</v>
      </c>
      <c r="AB61" s="231">
        <f t="shared" ca="1" si="1"/>
        <v>100</v>
      </c>
    </row>
    <row r="62" spans="1:28" ht="15" hidden="1" customHeight="1">
      <c r="A62" s="231">
        <f ca="1">INDEX('Wellbeing Acorn Type'!$R$14:$R$48,'Type Sorted'!B22)</f>
        <v>2</v>
      </c>
      <c r="B62" s="231">
        <f t="shared" ca="1" si="1"/>
        <v>100</v>
      </c>
      <c r="C62" s="231">
        <f t="shared" ca="1" si="1"/>
        <v>22.506628318035226</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5</v>
      </c>
      <c r="B63" s="231">
        <f t="shared" ca="1" si="1"/>
        <v>100</v>
      </c>
      <c r="C63" s="231">
        <f t="shared" ca="1" si="1"/>
        <v>100</v>
      </c>
      <c r="D63" s="231">
        <f t="shared" ca="1" si="1"/>
        <v>100</v>
      </c>
      <c r="E63" s="231">
        <f t="shared" ca="1" si="1"/>
        <v>100</v>
      </c>
      <c r="F63" s="231">
        <f t="shared" ca="1" si="1"/>
        <v>20.716962551631703</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14</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19.125052495203381</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15</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16.579599983438531</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9</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15.34148331698845</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12</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7</v>
      </c>
      <c r="B68" s="231">
        <f t="shared" ca="1" si="3"/>
        <v>100</v>
      </c>
      <c r="C68" s="231">
        <f t="shared" ca="1" si="3"/>
        <v>100</v>
      </c>
      <c r="D68" s="231">
        <f t="shared" ca="1" si="3"/>
        <v>100</v>
      </c>
      <c r="E68" s="231">
        <f t="shared" ca="1" si="3"/>
        <v>100</v>
      </c>
      <c r="F68" s="231">
        <f t="shared" ca="1" si="3"/>
        <v>100</v>
      </c>
      <c r="G68" s="231">
        <f t="shared" ca="1" si="3"/>
        <v>100</v>
      </c>
      <c r="H68" s="231">
        <f t="shared" ca="1" si="3"/>
        <v>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61</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0</v>
      </c>
    </row>
    <row r="70" spans="1:28" ht="15" hidden="1" customHeight="1">
      <c r="A70" s="231">
        <f ca="1">INDEX('Wellbeing Acorn Type'!$R$14:$R$48,'Type Sorted'!B30)</f>
        <v>60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0</v>
      </c>
      <c r="AB70" s="231">
        <f t="shared" ca="1" si="3"/>
        <v>100</v>
      </c>
    </row>
    <row r="71" spans="1:28" ht="15" hidden="1" customHeight="1">
      <c r="A71" s="231">
        <f ca="1">INDEX('Wellbeing Acorn Type'!$R$14:$R$48,'Type Sorted'!B31)</f>
        <v>18</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13</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3</v>
      </c>
      <c r="B74" s="231">
        <f t="shared" ref="B74:AB79" ca="1" si="5">IF($A74=B$52,$V34,100)</f>
        <v>100</v>
      </c>
      <c r="C74" s="231">
        <f t="shared" ca="1" si="5"/>
        <v>100</v>
      </c>
      <c r="D74" s="231">
        <f t="shared" ca="1" si="5"/>
        <v>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10</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v>
      </c>
      <c r="B76" s="231">
        <f t="shared" ca="1" si="5"/>
        <v>100</v>
      </c>
      <c r="C76" s="231">
        <f t="shared" ca="1" si="5"/>
        <v>100</v>
      </c>
      <c r="D76" s="231">
        <f t="shared" ca="1" si="5"/>
        <v>100</v>
      </c>
      <c r="E76" s="231">
        <f t="shared" ca="1" si="5"/>
        <v>100</v>
      </c>
      <c r="F76" s="231">
        <f t="shared" ca="1" si="5"/>
        <v>100</v>
      </c>
      <c r="G76" s="231">
        <f t="shared" ca="1" si="5"/>
        <v>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v>
      </c>
      <c r="B77" s="231">
        <f t="shared" ca="1" si="5"/>
        <v>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8EF37-BE25-48D1-A35F-53C896FD3CA4}">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FD520-14DC-4025-9382-E7E80386D34D}">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0.11984172661870501</v>
      </c>
      <c r="H2" s="245" cm="1">
        <f t="array" ref="H2:H797">INDEX('Data - Knowledge'!J:J,MATCH(_xlfn.ANCHORARRAY('Features Data'!A2),'Data - Knowledge'!A:A,0))</f>
        <v>92.309551409504607</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6.4388489208633088E-3</v>
      </c>
      <c r="H3" s="245">
        <v>91.083155633495281</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1.8884892086330936E-2</v>
      </c>
      <c r="H4" s="245">
        <v>101.77090165786696</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1.7575539568345323E-2</v>
      </c>
      <c r="H5" s="245">
        <v>86.808616646183594</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1.7949640287769787E-2</v>
      </c>
      <c r="H6" s="245">
        <v>93.22378269966282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1.7870503597122306E-2</v>
      </c>
      <c r="H7" s="245">
        <v>92.908930399618356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4.2949640287769791E-3</v>
      </c>
      <c r="H8" s="245">
        <v>84.998785827469916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3.9690647482014382E-2</v>
      </c>
      <c r="H9" s="245">
        <v>101.9213601176387</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7.3741007194244599E-3</v>
      </c>
      <c r="H10" s="245">
        <v>83.749820683267615</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1.3093525179856116E-2</v>
      </c>
      <c r="H11" s="245">
        <v>91.290453441232302</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9.8345323741007209E-3</v>
      </c>
      <c r="H12" s="245">
        <v>89.723543576181825</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0.17844604316546767</v>
      </c>
      <c r="H13" s="245">
        <v>102.12724425826092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3.0071942446043163E-3</v>
      </c>
      <c r="H14" s="245">
        <v>98.721818077108168</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2.0323741007194245E-2</v>
      </c>
      <c r="H15" s="245">
        <v>76.050257298088368</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9.0021582733812944E-2</v>
      </c>
      <c r="H16" s="245">
        <v>100.65042719946086</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2.2942446043165469E-2</v>
      </c>
      <c r="H17" s="245">
        <v>92.063675288801079</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1.1208633093525181E-2</v>
      </c>
      <c r="H18" s="245">
        <v>102.9035218401078</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92.309551409504607</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5.3669064748201444E-3</v>
      </c>
      <c r="H19" s="245">
        <v>106.50976352646295</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91.083155633495281</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97.84787970403373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101.77090165786696</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1.2741007194244603E-2</v>
      </c>
      <c r="H21" s="245">
        <v>110.36274849146366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86.808616646183594</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8.6402877697841739E-3</v>
      </c>
      <c r="H22" s="245">
        <v>114.71162274126159</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93.22378269966282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92.908930399618356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1.0935251798561153E-2</v>
      </c>
      <c r="H24" s="245">
        <v>114.40328838537836</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84.998785827469916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1.7568345323741009E-2</v>
      </c>
      <c r="H25" s="245">
        <v>108.6474607350882</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101.9213601176387</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7.9928057553956856E-3</v>
      </c>
      <c r="H26" s="245">
        <v>99.974704878732226</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83.749820683267615</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5.2071942446043164E-2</v>
      </c>
      <c r="H27" s="245">
        <v>89.224163517821282</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91.290453441232302</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1.0071942446043167E-3</v>
      </c>
      <c r="H28" s="245">
        <v>96.483871112999026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89.723543576181825</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102.12724425826092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3.943165467625899E-2</v>
      </c>
      <c r="H30" s="245">
        <v>88.906578668972415</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98.721818077108168</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4.2971223021582731E-2</v>
      </c>
      <c r="H31" s="245">
        <v>89.948614910023238</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76.050257298088368</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1.8489208633093526E-3</v>
      </c>
      <c r="H32" s="245">
        <v>71.178627837486559</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100.65042719946086</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2.3093525179856121E-3</v>
      </c>
      <c r="H33" s="245">
        <v>80.193778911422569</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92.063675288801079</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2.964028776978417E-3</v>
      </c>
      <c r="H34" s="245">
        <v>97.897016590310471</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102.9035218401078</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5.2589928057553952E-3</v>
      </c>
      <c r="H35" s="245">
        <v>82.897307821027184</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106.50976352646295</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5.4316546762589934E-3</v>
      </c>
      <c r="H36" s="245">
        <v>94.638085222689156</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0.11529496402877698</v>
      </c>
      <c r="H37" s="245">
        <v>61.807876629885769</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110.36274849146366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0.20043884892086331</v>
      </c>
      <c r="H38" s="245">
        <v>93.142774764051396</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114.71162274126159</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0.3031223021582734</v>
      </c>
      <c r="H39" s="245">
        <v>108.49533429835316</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0.31416546762589925</v>
      </c>
      <c r="H40" s="245">
        <v>103.98731300815524</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114.40328838537836</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0.40820863309352512</v>
      </c>
      <c r="H41" s="245">
        <v>97.10940307765101</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108.6474607350882</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3.7158273381294966E-2</v>
      </c>
      <c r="H42" s="245">
        <v>95.796309396682304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99.974704878732226</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1.2956834532374102E-2</v>
      </c>
      <c r="H43" s="245">
        <v>91.17150953993368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89.224163517821282</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0.21767625899280574</v>
      </c>
      <c r="H44" s="245">
        <v>108.66888798619709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96.483871112999026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0.14231654676258992</v>
      </c>
      <c r="H45" s="245">
        <v>87.798243058584703</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6.7928057553956839E-2</v>
      </c>
      <c r="H46" s="245">
        <v>98.698720218649484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88.906578668972415</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2.3827338129496407E-2</v>
      </c>
      <c r="H47" s="245">
        <v>71.353860155310784</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89.948614910023238</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0.17093525179856114</v>
      </c>
      <c r="H48" s="245">
        <v>100.0537493457546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71.178627837486559</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0.17419424460431654</v>
      </c>
      <c r="H49" s="245">
        <v>82.121325877138233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80.193778911422569</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0.22827338129496402</v>
      </c>
      <c r="H50" s="245">
        <v>88.529607475939571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97.897016590310471</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0.26638848920863306</v>
      </c>
      <c r="H51" s="245">
        <v>89.450755425924115</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82.897307821027184</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9.3582733812949639E-2</v>
      </c>
      <c r="H52" s="245">
        <v>81.57091561030245</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94.638085222689156</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7.5230215827338132E-2</v>
      </c>
      <c r="H53" s="245">
        <v>75.936921079426071</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5.973381294964028E-2</v>
      </c>
      <c r="H54" s="245">
        <v>70.563093573028027</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3.9021582733812954E-2</v>
      </c>
      <c r="H55" s="245">
        <v>67.133120102961215</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7.6884892086330925E-2</v>
      </c>
      <c r="H56" s="245">
        <v>76.587122223397515</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0.13894964028776985</v>
      </c>
      <c r="H57" s="245">
        <v>86.043010824039186</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0.20125899280575543</v>
      </c>
      <c r="H58" s="245">
        <v>85.81729344274197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6.4417266187050348E-2</v>
      </c>
      <c r="H59" s="245">
        <v>75.331643481720135</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5.9258992805755396E-2</v>
      </c>
      <c r="H60" s="245">
        <v>71.171713848009134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0.10830935251798564</v>
      </c>
      <c r="H61" s="245">
        <v>83.820936761597679</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0.11258992805755397</v>
      </c>
      <c r="H62" s="245">
        <v>85.226634133813377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4.902877697841726E-2</v>
      </c>
      <c r="H63" s="245">
        <v>86.613156951194853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3.9935251798561153E-2</v>
      </c>
      <c r="H64" s="245">
        <v>88.638845204167239</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2.9294964028776981E-2</v>
      </c>
      <c r="H65" s="245">
        <v>89.910826949959343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2.8359712230215824E-2</v>
      </c>
      <c r="H66" s="245">
        <v>90.092609163038844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1.1920863309352521E-2</v>
      </c>
      <c r="H67" s="245">
        <v>78.327482161983212</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4.16115107913669E-2</v>
      </c>
      <c r="H68" s="245">
        <v>76.579962570034581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7.2877697841726612E-3</v>
      </c>
      <c r="H69" s="245">
        <v>74.354496933890431</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4.2223021582733812E-2</v>
      </c>
      <c r="H70" s="245">
        <v>81.817724959719797</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2.7913669064748202E-2</v>
      </c>
      <c r="H71" s="245">
        <v>76.320414987041033</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7.1021582733812955E-2</v>
      </c>
      <c r="H72" s="245">
        <v>84.567415972092491</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5.2129496402877701E-2</v>
      </c>
      <c r="H73" s="245">
        <v>67.675504588889993</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0.30215827338129503</v>
      </c>
      <c r="H74" s="245">
        <v>82.387563541801356</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0.16210071942446044</v>
      </c>
      <c r="H75" s="245">
        <v>70.630463911699209</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8.7856115107913635E-2</v>
      </c>
      <c r="H76" s="245">
        <v>65.965677490406165</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1.8460431654676257E-2</v>
      </c>
      <c r="H77" s="245">
        <v>61.223721064542062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0.10848920863309351</v>
      </c>
      <c r="H78" s="245">
        <v>81.778314748305945</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0.24684172661870504</v>
      </c>
      <c r="H79" s="245">
        <v>83.060976815209955</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0.33176258992805752</v>
      </c>
      <c r="H80" s="245">
        <v>86.813749071600967</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0.34419424460431652</v>
      </c>
      <c r="H81" s="245">
        <v>84.983962162248346</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4.2086330935251805E-3</v>
      </c>
      <c r="H82" s="245">
        <v>105.15971394033843</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2.4460431654676255E-2</v>
      </c>
      <c r="H83" s="245">
        <v>102.52474949229651</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2.3374100719424463E-2</v>
      </c>
      <c r="H84" s="245">
        <v>93.494849870242646</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1.2345323741007193E-2</v>
      </c>
      <c r="H85" s="245">
        <v>94.105744123569565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0.93591366906474804</v>
      </c>
      <c r="H86" s="245">
        <v>100.15531026235429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0.95300719424460445</v>
      </c>
      <c r="H87" s="245">
        <v>100.05586787701648</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1.529496402877698E-2</v>
      </c>
      <c r="H88" s="245">
        <v>98.473876340037521</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1.4223021582733811E-2</v>
      </c>
      <c r="H89" s="245">
        <v>98.638865456015907</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1.2093525179856113E-2</v>
      </c>
      <c r="H90" s="245">
        <v>100.08320381166467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4.0647482014388491E-3</v>
      </c>
      <c r="H91" s="245">
        <v>101.25256064223058</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1.6115107913669065E-3</v>
      </c>
      <c r="H92" s="245">
        <v>88.9997583249977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0.96543884892086329</v>
      </c>
      <c r="H93" s="245">
        <v>99.907718633073912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2.5129496402877701E-2</v>
      </c>
      <c r="H94" s="245">
        <v>102.51782721223339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6.1582733812949632E-3</v>
      </c>
      <c r="H95" s="245">
        <v>103.45147273285026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1.9424460431654677E-3</v>
      </c>
      <c r="H96" s="245">
        <v>106.10908784972604</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0.15434532374100718</v>
      </c>
      <c r="H100" s="245">
        <v>90.133031306499205</v>
      </c>
    </row>
    <row r="101" spans="1:35">
      <c r="A101" s="86" t="str">
        <v>scghqb_sleeploss</v>
      </c>
      <c r="B101" s="239">
        <v>100</v>
      </c>
      <c r="C101" s="86" t="s">
        <v>373</v>
      </c>
      <c r="D101" s="241">
        <f>COUNTIF($C$1:$C101,C101)</f>
        <v>2</v>
      </c>
      <c r="E101" s="241" t="str">
        <f t="shared" si="13"/>
        <v>Wellbeing (GHQ)2</v>
      </c>
      <c r="F101" s="86" t="s">
        <v>376</v>
      </c>
      <c r="G101" s="242">
        <v>0.13433812949640289</v>
      </c>
      <c r="H101" s="245">
        <v>91.125519814921702</v>
      </c>
    </row>
    <row r="102" spans="1:35">
      <c r="A102" s="86" t="str">
        <v>scghqc_usefulrole</v>
      </c>
      <c r="B102" s="239">
        <v>101</v>
      </c>
      <c r="C102" s="86" t="s">
        <v>373</v>
      </c>
      <c r="D102" s="241">
        <f>COUNTIF($C$1:$C102,C102)</f>
        <v>3</v>
      </c>
      <c r="E102" s="241" t="str">
        <f t="shared" si="13"/>
        <v>Wellbeing (GHQ)3</v>
      </c>
      <c r="F102" s="86" t="s">
        <v>378</v>
      </c>
      <c r="G102" s="242">
        <v>0.13328057553956835</v>
      </c>
      <c r="H102" s="245">
        <v>89.938931413592897</v>
      </c>
    </row>
    <row r="103" spans="1:35">
      <c r="A103" s="86" t="str">
        <v>scghqd_decisions</v>
      </c>
      <c r="B103" s="239">
        <v>102</v>
      </c>
      <c r="C103" s="86" t="s">
        <v>373</v>
      </c>
      <c r="D103" s="241">
        <f>COUNTIF($C$1:$C103,C103)</f>
        <v>4</v>
      </c>
      <c r="E103" s="241" t="str">
        <f t="shared" si="13"/>
        <v>Wellbeing (GHQ)4</v>
      </c>
      <c r="F103" s="86" t="s">
        <v>380</v>
      </c>
      <c r="G103" s="242">
        <v>9.0805755395683446E-2</v>
      </c>
      <c r="H103" s="245">
        <v>91.003047851220444</v>
      </c>
    </row>
    <row r="104" spans="1:35">
      <c r="A104" s="86" t="str">
        <v>scghqe_strain</v>
      </c>
      <c r="B104" s="239">
        <v>103</v>
      </c>
      <c r="C104" s="86" t="s">
        <v>373</v>
      </c>
      <c r="D104" s="241">
        <f>COUNTIF($C$1:$C104,C104)</f>
        <v>5</v>
      </c>
      <c r="E104" s="241" t="str">
        <f t="shared" si="13"/>
        <v>Wellbeing (GHQ)5</v>
      </c>
      <c r="F104" s="86" t="s">
        <v>382</v>
      </c>
      <c r="G104" s="242">
        <v>0.2009136690647482</v>
      </c>
      <c r="H104" s="245">
        <v>93.514237831141017</v>
      </c>
    </row>
    <row r="105" spans="1:35">
      <c r="A105" s="86" t="str">
        <v>scghqf_difficulties</v>
      </c>
      <c r="B105" s="239">
        <v>104</v>
      </c>
      <c r="C105" s="86" t="s">
        <v>373</v>
      </c>
      <c r="D105" s="241">
        <f>COUNTIF($C$1:$C105,C105)</f>
        <v>6</v>
      </c>
      <c r="E105" s="241" t="str">
        <f t="shared" si="13"/>
        <v>Wellbeing (GHQ)6</v>
      </c>
      <c r="F105" s="86" t="s">
        <v>384</v>
      </c>
      <c r="G105" s="242">
        <v>0.1262230215827338</v>
      </c>
      <c r="H105" s="245">
        <v>89.823534105845184</v>
      </c>
    </row>
    <row r="106" spans="1:35">
      <c r="A106" s="86" t="str">
        <v>scghqg_enjoyactivs</v>
      </c>
      <c r="B106" s="239">
        <v>105</v>
      </c>
      <c r="C106" s="86" t="s">
        <v>373</v>
      </c>
      <c r="D106" s="241">
        <f>COUNTIF($C$1:$C106,C106)</f>
        <v>7</v>
      </c>
      <c r="E106" s="241" t="str">
        <f t="shared" si="13"/>
        <v>Wellbeing (GHQ)7</v>
      </c>
      <c r="F106" s="86" t="s">
        <v>386</v>
      </c>
      <c r="G106" s="242">
        <v>0.15730215827338129</v>
      </c>
      <c r="H106" s="245">
        <v>91.242322510208837</v>
      </c>
    </row>
    <row r="107" spans="1:35">
      <c r="A107" s="86" t="str">
        <v>scghqh_faceproblems</v>
      </c>
      <c r="B107" s="239">
        <v>106</v>
      </c>
      <c r="C107" s="86" t="s">
        <v>373</v>
      </c>
      <c r="D107" s="241">
        <f>COUNTIF($C$1:$C107,C107)</f>
        <v>8</v>
      </c>
      <c r="E107" s="241" t="str">
        <f t="shared" si="13"/>
        <v>Wellbeing (GHQ)8</v>
      </c>
      <c r="F107" s="86" t="s">
        <v>388</v>
      </c>
      <c r="G107" s="242">
        <v>9.6812949640287763E-2</v>
      </c>
      <c r="H107" s="245">
        <v>88.523165637610816</v>
      </c>
    </row>
    <row r="108" spans="1:35">
      <c r="A108" s="86" t="str">
        <v>scghqi_depressed</v>
      </c>
      <c r="B108" s="239">
        <v>107</v>
      </c>
      <c r="C108" s="86" t="s">
        <v>373</v>
      </c>
      <c r="D108" s="241">
        <f>COUNTIF($C$1:$C108,C108)</f>
        <v>9</v>
      </c>
      <c r="E108" s="241" t="str">
        <f t="shared" si="13"/>
        <v>Wellbeing (GHQ)9</v>
      </c>
      <c r="F108" s="86" t="s">
        <v>390</v>
      </c>
      <c r="G108" s="242">
        <v>0.18585611510791364</v>
      </c>
      <c r="H108" s="245">
        <v>92.746931193519032</v>
      </c>
    </row>
    <row r="109" spans="1:35">
      <c r="A109" s="86" t="str">
        <v>scghqj_confidence</v>
      </c>
      <c r="B109" s="239">
        <v>108</v>
      </c>
      <c r="C109" s="86" t="s">
        <v>373</v>
      </c>
      <c r="D109" s="241">
        <f>COUNTIF($C$1:$C109,C109)</f>
        <v>10</v>
      </c>
      <c r="E109" s="241" t="str">
        <f t="shared" si="13"/>
        <v>Wellbeing (GHQ)10</v>
      </c>
      <c r="F109" s="86" t="s">
        <v>392</v>
      </c>
      <c r="G109" s="242">
        <v>0.15384892086330937</v>
      </c>
      <c r="H109" s="245">
        <v>90.766816392145799</v>
      </c>
    </row>
    <row r="110" spans="1:35">
      <c r="A110" s="86" t="str">
        <v>scghqk_selfworth</v>
      </c>
      <c r="B110" s="239">
        <v>109</v>
      </c>
      <c r="C110" s="86" t="s">
        <v>373</v>
      </c>
      <c r="D110" s="241">
        <f>COUNTIF($C$1:$C110,C110)</f>
        <v>11</v>
      </c>
      <c r="E110" s="241" t="str">
        <f t="shared" si="13"/>
        <v>Wellbeing (GHQ)11</v>
      </c>
      <c r="F110" s="86" t="s">
        <v>111</v>
      </c>
      <c r="G110" s="242">
        <v>8.0251798561151069E-2</v>
      </c>
      <c r="H110" s="245">
        <v>84.005484283363117</v>
      </c>
    </row>
    <row r="111" spans="1:35">
      <c r="A111" s="86" t="str">
        <v>scghql_happiness</v>
      </c>
      <c r="B111" s="239">
        <v>110</v>
      </c>
      <c r="C111" s="86" t="s">
        <v>373</v>
      </c>
      <c r="D111" s="241">
        <f>COUNTIF($C$1:$C111,C111)</f>
        <v>12</v>
      </c>
      <c r="E111" s="241" t="str">
        <f t="shared" si="13"/>
        <v>Wellbeing (GHQ)12</v>
      </c>
      <c r="F111" s="86" t="s">
        <v>109</v>
      </c>
      <c r="G111" s="242">
        <v>0.137726618705036</v>
      </c>
      <c r="H111" s="245">
        <v>92.476689457832435</v>
      </c>
    </row>
    <row r="112" spans="1:35">
      <c r="A112" s="86" t="str">
        <v>SCOPNGBHA</v>
      </c>
      <c r="B112" s="239">
        <v>111</v>
      </c>
      <c r="C112" s="86" t="s">
        <v>395</v>
      </c>
      <c r="D112" s="241">
        <f>COUNTIF($C$1:$C112,C112)</f>
        <v>1</v>
      </c>
      <c r="E112" s="241" t="str">
        <f t="shared" si="13"/>
        <v>Isolation1</v>
      </c>
      <c r="F112" s="86" t="s">
        <v>396</v>
      </c>
      <c r="G112" s="242">
        <v>6.5841726618705049E-2</v>
      </c>
      <c r="H112" s="245">
        <v>82.272959636847176</v>
      </c>
    </row>
    <row r="113" spans="1:8">
      <c r="A113" s="86" t="str">
        <v>SCOPNGBHD</v>
      </c>
      <c r="B113" s="239">
        <v>112</v>
      </c>
      <c r="C113" s="86" t="s">
        <v>395</v>
      </c>
      <c r="D113" s="241">
        <f>COUNTIF($C$1:$C113,C113)</f>
        <v>2</v>
      </c>
      <c r="E113" s="241" t="str">
        <f t="shared" si="13"/>
        <v>Isolation2</v>
      </c>
      <c r="F113" s="86" t="s">
        <v>398</v>
      </c>
      <c r="G113" s="242">
        <v>0.32485611510791373</v>
      </c>
      <c r="H113" s="245">
        <v>89.058198578369343</v>
      </c>
    </row>
    <row r="114" spans="1:8">
      <c r="A114" s="86" t="str">
        <v>SCOPNGBHH</v>
      </c>
      <c r="B114" s="239">
        <v>113</v>
      </c>
      <c r="C114" s="86" t="s">
        <v>395</v>
      </c>
      <c r="D114" s="241">
        <f>COUNTIF($C$1:$C114,C114)</f>
        <v>3</v>
      </c>
      <c r="E114" s="241" t="str">
        <f t="shared" si="13"/>
        <v>Isolation3</v>
      </c>
      <c r="F114" s="86" t="s">
        <v>400</v>
      </c>
      <c r="G114" s="242">
        <v>0.1270359712230216</v>
      </c>
      <c r="H114" s="245">
        <v>85.658698885726835</v>
      </c>
    </row>
    <row r="115" spans="1:8">
      <c r="A115" s="86" t="str">
        <v>SCOPNGBHC</v>
      </c>
      <c r="B115" s="239">
        <v>114</v>
      </c>
      <c r="C115" s="86" t="s">
        <v>395</v>
      </c>
      <c r="D115" s="241">
        <f>COUNTIF($C$1:$C115,C115)</f>
        <v>4</v>
      </c>
      <c r="E115" s="241" t="str">
        <f t="shared" si="13"/>
        <v>Isolation4</v>
      </c>
      <c r="F115" s="86" t="s">
        <v>402</v>
      </c>
      <c r="G115" s="242">
        <v>0.23615827338129497</v>
      </c>
      <c r="H115" s="245">
        <v>89.327379578209658</v>
      </c>
    </row>
    <row r="116" spans="1:8">
      <c r="A116" s="86" t="str">
        <v>SCOPNGBHA_x</v>
      </c>
      <c r="B116" s="239">
        <v>115</v>
      </c>
      <c r="C116" s="86" t="s">
        <v>395</v>
      </c>
      <c r="D116" s="241">
        <f>COUNTIF($C$1:$C116,C116)</f>
        <v>5</v>
      </c>
      <c r="E116" s="241" t="str">
        <f t="shared" si="13"/>
        <v>Isolation5</v>
      </c>
      <c r="F116" s="86" t="s">
        <v>404</v>
      </c>
      <c r="G116" s="242">
        <v>0.68875539568345334</v>
      </c>
      <c r="H116" s="245">
        <v>107.68403378849443</v>
      </c>
    </row>
    <row r="117" spans="1:8">
      <c r="A117" s="86" t="str">
        <v>SCOPNGBHD_x</v>
      </c>
      <c r="B117" s="239">
        <v>116</v>
      </c>
      <c r="C117" s="86" t="s">
        <v>395</v>
      </c>
      <c r="D117" s="241">
        <f>COUNTIF($C$1:$C117,C117)</f>
        <v>6</v>
      </c>
      <c r="E117" s="241" t="str">
        <f t="shared" si="13"/>
        <v>Isolation6</v>
      </c>
      <c r="F117" s="86" t="s">
        <v>406</v>
      </c>
      <c r="G117" s="242">
        <v>0.43696402877697843</v>
      </c>
      <c r="H117" s="245">
        <v>110.09533401227287</v>
      </c>
    </row>
    <row r="118" spans="1:8">
      <c r="A118" s="86" t="str">
        <v>SCOPNGBHH_x</v>
      </c>
      <c r="B118" s="239">
        <v>117</v>
      </c>
      <c r="C118" s="86" t="s">
        <v>395</v>
      </c>
      <c r="D118" s="241">
        <f>COUNTIF($C$1:$C118,C118)</f>
        <v>7</v>
      </c>
      <c r="E118" s="241" t="str">
        <f t="shared" si="13"/>
        <v>Isolation7</v>
      </c>
      <c r="F118" s="86" t="s">
        <v>408</v>
      </c>
      <c r="G118" s="242">
        <v>0.68092086330935264</v>
      </c>
      <c r="H118" s="245">
        <v>105.54488380132338</v>
      </c>
    </row>
    <row r="119" spans="1:8">
      <c r="A119" s="86" t="str">
        <v>SCOPNGBHC_x</v>
      </c>
      <c r="B119" s="239">
        <v>118</v>
      </c>
      <c r="C119" s="86" t="s">
        <v>395</v>
      </c>
      <c r="D119" s="241">
        <f>COUNTIF($C$1:$C119,C119)</f>
        <v>8</v>
      </c>
      <c r="E119" s="241" t="str">
        <f t="shared" si="13"/>
        <v>Isolation8</v>
      </c>
      <c r="F119" s="86" t="s">
        <v>410</v>
      </c>
      <c r="G119" s="242">
        <v>0.52764748201438849</v>
      </c>
      <c r="H119" s="245">
        <v>108.56967752912622</v>
      </c>
    </row>
    <row r="120" spans="1:8">
      <c r="A120" s="86" t="str">
        <v>ORGM5</v>
      </c>
      <c r="B120" s="239">
        <v>119</v>
      </c>
      <c r="C120" s="86" t="s">
        <v>412</v>
      </c>
      <c r="D120" s="241">
        <f>COUNTIF($C$1:$C120,C120)</f>
        <v>1</v>
      </c>
      <c r="E120" s="241" t="str">
        <f t="shared" si="13"/>
        <v>Community1</v>
      </c>
      <c r="F120" s="86" t="s">
        <v>413</v>
      </c>
      <c r="G120" s="242">
        <v>7.0338129496402876E-2</v>
      </c>
      <c r="H120" s="245">
        <v>108.0149283148635</v>
      </c>
    </row>
    <row r="121" spans="1:8">
      <c r="A121" s="86" t="str">
        <v>ORGM3</v>
      </c>
      <c r="B121" s="239">
        <v>120</v>
      </c>
      <c r="C121" s="86" t="s">
        <v>412</v>
      </c>
      <c r="D121" s="241">
        <f>COUNTIF($C$1:$C121,C121)</f>
        <v>2</v>
      </c>
      <c r="E121" s="241" t="str">
        <f t="shared" si="13"/>
        <v>Community2</v>
      </c>
      <c r="F121" s="86" t="s">
        <v>415</v>
      </c>
      <c r="G121" s="242">
        <v>5.1726618705035969E-2</v>
      </c>
      <c r="H121" s="245">
        <v>118.03402753693024</v>
      </c>
    </row>
    <row r="122" spans="1:8">
      <c r="A122" s="86" t="str">
        <v>ORGM11</v>
      </c>
      <c r="B122" s="239">
        <v>121</v>
      </c>
      <c r="C122" s="86" t="s">
        <v>412</v>
      </c>
      <c r="D122" s="241">
        <f>COUNTIF($C$1:$C122,C122)</f>
        <v>3</v>
      </c>
      <c r="E122" s="241" t="str">
        <f t="shared" si="13"/>
        <v>Community3</v>
      </c>
      <c r="F122" s="86" t="s">
        <v>417</v>
      </c>
      <c r="G122" s="242">
        <v>7.5438848920863333E-2</v>
      </c>
      <c r="H122" s="245">
        <v>118.11965171483368</v>
      </c>
    </row>
    <row r="123" spans="1:8">
      <c r="A123" s="86" t="str">
        <v>ORGM12</v>
      </c>
      <c r="B123" s="239">
        <v>122</v>
      </c>
      <c r="C123" s="86" t="s">
        <v>412</v>
      </c>
      <c r="D123" s="241">
        <f>COUNTIF($C$1:$C123,C123)</f>
        <v>4</v>
      </c>
      <c r="E123" s="241" t="str">
        <f t="shared" si="13"/>
        <v>Community4</v>
      </c>
      <c r="F123" s="86" t="s">
        <v>419</v>
      </c>
      <c r="G123" s="242">
        <v>7.9187050359712213E-2</v>
      </c>
      <c r="H123" s="245">
        <v>76.037471922076378</v>
      </c>
    </row>
    <row r="124" spans="1:8">
      <c r="A124" s="86" t="str">
        <v>ORGM7</v>
      </c>
      <c r="B124" s="239">
        <v>123</v>
      </c>
      <c r="C124" s="86" t="s">
        <v>412</v>
      </c>
      <c r="D124" s="241">
        <f>COUNTIF($C$1:$C124,C124)</f>
        <v>5</v>
      </c>
      <c r="E124" s="241" t="str">
        <f t="shared" si="13"/>
        <v>Community5</v>
      </c>
      <c r="F124" s="86" t="s">
        <v>421</v>
      </c>
      <c r="G124" s="242">
        <v>0.11430935251798562</v>
      </c>
      <c r="H124" s="245">
        <v>105.33083186980718</v>
      </c>
    </row>
    <row r="125" spans="1:8">
      <c r="A125" s="86" t="str">
        <v>ORGM5_x</v>
      </c>
      <c r="B125" s="239">
        <v>124</v>
      </c>
      <c r="C125" s="86" t="s">
        <v>412</v>
      </c>
      <c r="D125" s="241">
        <f>COUNTIF($C$1:$C125,C125)</f>
        <v>6</v>
      </c>
      <c r="E125" s="241" t="str">
        <f t="shared" si="13"/>
        <v>Community6</v>
      </c>
      <c r="F125" s="86" t="s">
        <v>423</v>
      </c>
      <c r="G125" s="242">
        <v>0.92956834532374089</v>
      </c>
      <c r="H125" s="245">
        <v>99.433677131501724</v>
      </c>
    </row>
    <row r="126" spans="1:8">
      <c r="A126" s="86" t="str">
        <v>ORGM3_x</v>
      </c>
      <c r="B126" s="239">
        <v>125</v>
      </c>
      <c r="C126" s="86" t="s">
        <v>412</v>
      </c>
      <c r="D126" s="241">
        <f>COUNTIF($C$1:$C126,C126)</f>
        <v>7</v>
      </c>
      <c r="E126" s="241" t="str">
        <f t="shared" si="13"/>
        <v>Community7</v>
      </c>
      <c r="F126" s="86" t="s">
        <v>425</v>
      </c>
      <c r="G126" s="242">
        <v>0.94827338129496408</v>
      </c>
      <c r="H126" s="245">
        <v>99.172452484741541</v>
      </c>
    </row>
    <row r="127" spans="1:8">
      <c r="A127" s="86" t="str">
        <v>ORGM11_x</v>
      </c>
      <c r="B127" s="239">
        <v>126</v>
      </c>
      <c r="C127" s="86" t="s">
        <v>412</v>
      </c>
      <c r="D127" s="241">
        <f>COUNTIF($C$1:$C127,C127)</f>
        <v>8</v>
      </c>
      <c r="E127" s="241" t="str">
        <f t="shared" si="13"/>
        <v>Community8</v>
      </c>
      <c r="F127" s="86" t="s">
        <v>427</v>
      </c>
      <c r="G127" s="242">
        <v>0.92382014388489209</v>
      </c>
      <c r="H127" s="245">
        <v>98.719130493211196</v>
      </c>
    </row>
    <row r="128" spans="1:8">
      <c r="A128" s="86" t="str">
        <v>ORGM12_x</v>
      </c>
      <c r="B128" s="239">
        <v>127</v>
      </c>
      <c r="C128" s="86" t="s">
        <v>412</v>
      </c>
      <c r="D128" s="241">
        <f>COUNTIF($C$1:$C128,C128)</f>
        <v>9</v>
      </c>
      <c r="E128" s="241" t="str">
        <f t="shared" si="13"/>
        <v>Community9</v>
      </c>
      <c r="F128" s="86" t="s">
        <v>429</v>
      </c>
      <c r="G128" s="242">
        <v>0.92115107913669081</v>
      </c>
      <c r="H128" s="245">
        <v>102.83233249904362</v>
      </c>
    </row>
    <row r="129" spans="1:8">
      <c r="A129" s="86" t="str">
        <v>ORGM7_x</v>
      </c>
      <c r="B129" s="239">
        <v>128</v>
      </c>
      <c r="C129" s="86" t="s">
        <v>412</v>
      </c>
      <c r="D129" s="241">
        <f>COUNTIF($C$1:$C129,C129)</f>
        <v>10</v>
      </c>
      <c r="E129" s="241" t="str">
        <f t="shared" si="13"/>
        <v>Community10</v>
      </c>
      <c r="F129" s="86" t="s">
        <v>431</v>
      </c>
      <c r="G129" s="242">
        <v>0.88569064748201454</v>
      </c>
      <c r="H129" s="245">
        <v>99.351083708382887</v>
      </c>
    </row>
    <row r="130" spans="1:8">
      <c r="A130" s="86" t="str">
        <v>NOISYN</v>
      </c>
      <c r="B130" s="239">
        <v>129</v>
      </c>
      <c r="C130" s="86" t="s">
        <v>433</v>
      </c>
      <c r="D130" s="241">
        <f>COUNTIF($C$1:$C130,C130)</f>
        <v>1</v>
      </c>
      <c r="E130" s="241" t="str">
        <f t="shared" si="13"/>
        <v>Accommodation &amp; Neighbourhood1</v>
      </c>
      <c r="F130" s="86" t="s">
        <v>434</v>
      </c>
      <c r="G130" s="242">
        <v>0.1370431654676259</v>
      </c>
      <c r="H130" s="245">
        <v>73.646290567629052</v>
      </c>
    </row>
    <row r="131" spans="1:8">
      <c r="A131" s="86" t="str">
        <v>NOHEATCH</v>
      </c>
      <c r="B131" s="239">
        <v>130</v>
      </c>
      <c r="C131" s="86" t="s">
        <v>433</v>
      </c>
      <c r="D131" s="241">
        <f>COUNTIF($C$1:$C131,C131)</f>
        <v>2</v>
      </c>
      <c r="E131" s="241" t="str">
        <f t="shared" ref="E131:E194" si="22">C131&amp;D131</f>
        <v>Accommodation &amp; Neighbourhood2</v>
      </c>
      <c r="F131" s="86" t="s">
        <v>436</v>
      </c>
      <c r="G131" s="242">
        <v>0.10927338129496403</v>
      </c>
      <c r="H131" s="245">
        <v>101.08354415967959</v>
      </c>
    </row>
    <row r="132" spans="1:8">
      <c r="A132" s="86" t="str">
        <v>GRIMYN</v>
      </c>
      <c r="B132" s="239">
        <v>131</v>
      </c>
      <c r="C132" s="86" t="s">
        <v>433</v>
      </c>
      <c r="D132" s="241">
        <f>COUNTIF($C$1:$C132,C132)</f>
        <v>3</v>
      </c>
      <c r="E132" s="241" t="str">
        <f t="shared" si="22"/>
        <v>Accommodation &amp; Neighbourhood3</v>
      </c>
      <c r="F132" s="86" t="s">
        <v>438</v>
      </c>
      <c r="G132" s="242">
        <v>0.10298561151079136</v>
      </c>
      <c r="H132" s="245">
        <v>90.58703029712683</v>
      </c>
    </row>
    <row r="133" spans="1:8">
      <c r="A133" s="86" t="str">
        <v>CRVAND</v>
      </c>
      <c r="B133" s="239">
        <v>132</v>
      </c>
      <c r="C133" s="86" t="s">
        <v>433</v>
      </c>
      <c r="D133" s="241">
        <f>COUNTIF($C$1:$C133,C133)</f>
        <v>4</v>
      </c>
      <c r="E133" s="241" t="str">
        <f t="shared" si="22"/>
        <v>Accommodation &amp; Neighbourhood4</v>
      </c>
      <c r="F133" s="86" t="s">
        <v>440</v>
      </c>
      <c r="G133" s="242">
        <v>3.2071942446043167E-2</v>
      </c>
      <c r="H133" s="245">
        <v>51.579187217083536</v>
      </c>
    </row>
    <row r="134" spans="1:8">
      <c r="A134" s="86" t="str">
        <v>NOISYN_x</v>
      </c>
      <c r="B134" s="239">
        <v>133</v>
      </c>
      <c r="C134" s="86" t="s">
        <v>433</v>
      </c>
      <c r="D134" s="241">
        <f>COUNTIF($C$1:$C134,C134)</f>
        <v>5</v>
      </c>
      <c r="E134" s="241" t="str">
        <f t="shared" si="22"/>
        <v>Accommodation &amp; Neighbourhood5</v>
      </c>
      <c r="F134" s="86" t="s">
        <v>442</v>
      </c>
      <c r="G134" s="242">
        <v>0.86295683453237404</v>
      </c>
      <c r="H134" s="245">
        <v>106.02253326043602</v>
      </c>
    </row>
    <row r="135" spans="1:8">
      <c r="A135" s="86" t="str">
        <v>HEATCH</v>
      </c>
      <c r="B135" s="239">
        <v>134</v>
      </c>
      <c r="C135" s="86" t="s">
        <v>433</v>
      </c>
      <c r="D135" s="241">
        <f>COUNTIF($C$1:$C135,C135)</f>
        <v>6</v>
      </c>
      <c r="E135" s="241" t="str">
        <f t="shared" si="22"/>
        <v>Accommodation &amp; Neighbourhood6</v>
      </c>
      <c r="F135" s="86" t="s">
        <v>444</v>
      </c>
      <c r="G135" s="242">
        <v>0.89072661870503589</v>
      </c>
      <c r="H135" s="245">
        <v>99.868635101336594</v>
      </c>
    </row>
    <row r="136" spans="1:8">
      <c r="A136" s="86" t="str">
        <v>GRIMYN_x</v>
      </c>
      <c r="B136" s="239">
        <v>135</v>
      </c>
      <c r="C136" s="86" t="s">
        <v>433</v>
      </c>
      <c r="D136" s="241">
        <f>COUNTIF($C$1:$C136,C136)</f>
        <v>7</v>
      </c>
      <c r="E136" s="241" t="str">
        <f t="shared" si="22"/>
        <v>Accommodation &amp; Neighbourhood7</v>
      </c>
      <c r="F136" s="86" t="s">
        <v>446</v>
      </c>
      <c r="G136" s="242">
        <v>0.89738129496402885</v>
      </c>
      <c r="H136" s="245">
        <v>101.24761480441971</v>
      </c>
    </row>
    <row r="137" spans="1:8">
      <c r="A137" s="86" t="str">
        <v>CRVAND_x</v>
      </c>
      <c r="B137" s="239">
        <v>136</v>
      </c>
      <c r="C137" s="86" t="s">
        <v>433</v>
      </c>
      <c r="D137" s="241">
        <f>COUNTIF($C$1:$C137,C137)</f>
        <v>8</v>
      </c>
      <c r="E137" s="241" t="str">
        <f t="shared" si="22"/>
        <v>Accommodation &amp; Neighbourhood8</v>
      </c>
      <c r="F137" s="86" t="s">
        <v>448</v>
      </c>
      <c r="G137" s="242">
        <v>0.96821582733812961</v>
      </c>
      <c r="H137" s="245">
        <v>103.22957066877684</v>
      </c>
    </row>
    <row r="138" spans="1:8">
      <c r="A138" s="86" t="str">
        <v>SCLFSATO_lo</v>
      </c>
      <c r="B138" s="239">
        <v>137</v>
      </c>
      <c r="C138" s="86" t="s">
        <v>450</v>
      </c>
      <c r="D138" s="241">
        <f>COUNTIF($C$1:$C138,C138)</f>
        <v>1</v>
      </c>
      <c r="E138" s="241" t="str">
        <f t="shared" si="22"/>
        <v>Contentment1</v>
      </c>
      <c r="F138" s="86" t="s">
        <v>451</v>
      </c>
      <c r="G138" s="242">
        <v>5.1899280575539573E-2</v>
      </c>
      <c r="H138" s="245">
        <v>80.723021475339181</v>
      </c>
    </row>
    <row r="139" spans="1:8">
      <c r="A139" s="86" t="str">
        <v>SCLFSAT1_lo</v>
      </c>
      <c r="B139" s="239">
        <v>138</v>
      </c>
      <c r="C139" s="86" t="s">
        <v>450</v>
      </c>
      <c r="D139" s="241">
        <f>COUNTIF($C$1:$C139,C139)</f>
        <v>2</v>
      </c>
      <c r="E139" s="241" t="str">
        <f t="shared" si="22"/>
        <v>Contentment2</v>
      </c>
      <c r="F139" s="86" t="s">
        <v>453</v>
      </c>
      <c r="G139" s="242">
        <v>8.9776978417266187E-2</v>
      </c>
      <c r="H139" s="245">
        <v>85.601163079592368</v>
      </c>
    </row>
    <row r="140" spans="1:8">
      <c r="A140" s="86" t="str">
        <v>SCLFSAT2_lo</v>
      </c>
      <c r="B140" s="239">
        <v>139</v>
      </c>
      <c r="C140" s="86" t="s">
        <v>450</v>
      </c>
      <c r="D140" s="241">
        <f>COUNTIF($C$1:$C140,C140)</f>
        <v>3</v>
      </c>
      <c r="E140" s="241" t="str">
        <f t="shared" si="22"/>
        <v>Contentment3</v>
      </c>
      <c r="F140" s="86" t="s">
        <v>455</v>
      </c>
      <c r="G140" s="242">
        <v>7.8503597122302177E-2</v>
      </c>
      <c r="H140" s="245">
        <v>80.699512605469153</v>
      </c>
    </row>
    <row r="141" spans="1:8">
      <c r="A141" s="86" t="str">
        <v>JBSAT_lo</v>
      </c>
      <c r="B141" s="239">
        <v>140</v>
      </c>
      <c r="C141" s="86" t="s">
        <v>450</v>
      </c>
      <c r="D141" s="241">
        <f>COUNTIF($C$1:$C141,C141)</f>
        <v>4</v>
      </c>
      <c r="E141" s="241" t="str">
        <f t="shared" si="22"/>
        <v>Contentment4</v>
      </c>
      <c r="F141" s="86" t="s">
        <v>457</v>
      </c>
      <c r="G141" s="242">
        <v>4.0338129496402871E-2</v>
      </c>
      <c r="H141" s="245">
        <v>94.59779739525176</v>
      </c>
    </row>
    <row r="142" spans="1:8">
      <c r="A142" s="86" t="str">
        <v>SCLFSAT7_lo</v>
      </c>
      <c r="B142" s="239">
        <v>141</v>
      </c>
      <c r="C142" s="86" t="s">
        <v>450</v>
      </c>
      <c r="D142" s="241">
        <f>COUNTIF($C$1:$C142,C142)</f>
        <v>5</v>
      </c>
      <c r="E142" s="241" t="str">
        <f t="shared" si="22"/>
        <v>Contentment5</v>
      </c>
      <c r="F142" s="86" t="s">
        <v>459</v>
      </c>
      <c r="G142" s="242">
        <v>7.4395683453237396E-2</v>
      </c>
      <c r="H142" s="245">
        <v>88.13012812479451</v>
      </c>
    </row>
    <row r="143" spans="1:8">
      <c r="A143" s="86" t="str">
        <v>SCLFSATO_med</v>
      </c>
      <c r="B143" s="239">
        <v>142</v>
      </c>
      <c r="C143" s="86" t="s">
        <v>450</v>
      </c>
      <c r="D143" s="241">
        <f>COUNTIF($C$1:$C143,C143)</f>
        <v>6</v>
      </c>
      <c r="E143" s="241" t="str">
        <f t="shared" si="22"/>
        <v>Contentment6</v>
      </c>
      <c r="F143" s="86" t="s">
        <v>461</v>
      </c>
      <c r="G143" s="242">
        <v>0.34633812949640286</v>
      </c>
      <c r="H143" s="245">
        <v>89.962173649875226</v>
      </c>
    </row>
    <row r="144" spans="1:8">
      <c r="A144" s="86" t="str">
        <v>SCLFSAT1_med</v>
      </c>
      <c r="B144" s="239">
        <v>143</v>
      </c>
      <c r="C144" s="86" t="s">
        <v>450</v>
      </c>
      <c r="D144" s="241">
        <f>COUNTIF($C$1:$C144,C144)</f>
        <v>7</v>
      </c>
      <c r="E144" s="241" t="str">
        <f t="shared" si="22"/>
        <v>Contentment7</v>
      </c>
      <c r="F144" s="86" t="s">
        <v>463</v>
      </c>
      <c r="G144" s="242">
        <v>0.37363309352517987</v>
      </c>
      <c r="H144" s="245">
        <v>92.961028784600259</v>
      </c>
    </row>
    <row r="145" spans="1:8">
      <c r="A145" s="86" t="str">
        <v>SCLFSAT2_med</v>
      </c>
      <c r="B145" s="239">
        <v>144</v>
      </c>
      <c r="C145" s="86" t="s">
        <v>450</v>
      </c>
      <c r="D145" s="241">
        <f>COUNTIF($C$1:$C145,C145)</f>
        <v>8</v>
      </c>
      <c r="E145" s="241" t="str">
        <f t="shared" si="22"/>
        <v>Contentment8</v>
      </c>
      <c r="F145" s="86" t="s">
        <v>465</v>
      </c>
      <c r="G145" s="242">
        <v>0.39476258992805757</v>
      </c>
      <c r="H145" s="245">
        <v>89.097458966971189</v>
      </c>
    </row>
    <row r="146" spans="1:8">
      <c r="A146" s="86" t="str">
        <v>JBSAT_med</v>
      </c>
      <c r="B146" s="239">
        <v>145</v>
      </c>
      <c r="C146" s="86" t="s">
        <v>450</v>
      </c>
      <c r="D146" s="241">
        <f>COUNTIF($C$1:$C146,C146)</f>
        <v>9</v>
      </c>
      <c r="E146" s="241" t="str">
        <f t="shared" si="22"/>
        <v>Contentment9</v>
      </c>
      <c r="F146" s="86" t="s">
        <v>467</v>
      </c>
      <c r="G146" s="242">
        <v>0.36522302158273373</v>
      </c>
      <c r="H146" s="245">
        <v>97.121329249311245</v>
      </c>
    </row>
    <row r="147" spans="1:8">
      <c r="A147" s="86" t="str">
        <v>SCLFSAT7_med</v>
      </c>
      <c r="B147" s="239">
        <v>146</v>
      </c>
      <c r="C147" s="86" t="s">
        <v>450</v>
      </c>
      <c r="D147" s="241">
        <f>COUNTIF($C$1:$C147,C147)</f>
        <v>10</v>
      </c>
      <c r="E147" s="241" t="str">
        <f t="shared" si="22"/>
        <v>Contentment10</v>
      </c>
      <c r="F147" s="86" t="s">
        <v>469</v>
      </c>
      <c r="G147" s="242">
        <v>0.42535251798561147</v>
      </c>
      <c r="H147" s="245">
        <v>91.704973539049433</v>
      </c>
    </row>
    <row r="148" spans="1:8">
      <c r="A148" s="86" t="str">
        <v>SCLFSATO_hi</v>
      </c>
      <c r="B148" s="239">
        <v>147</v>
      </c>
      <c r="C148" s="86" t="s">
        <v>450</v>
      </c>
      <c r="D148" s="241">
        <f>COUNTIF($C$1:$C148,C148)</f>
        <v>11</v>
      </c>
      <c r="E148" s="241" t="str">
        <f t="shared" si="22"/>
        <v>Contentment11</v>
      </c>
      <c r="F148" s="86" t="s">
        <v>471</v>
      </c>
      <c r="G148" s="242">
        <v>0.60227338129496388</v>
      </c>
      <c r="H148" s="245">
        <v>109.27311510689233</v>
      </c>
    </row>
    <row r="149" spans="1:8">
      <c r="A149" s="86" t="str">
        <v>SCLFSAT1_hi</v>
      </c>
      <c r="B149" s="239">
        <v>148</v>
      </c>
      <c r="C149" s="86" t="s">
        <v>450</v>
      </c>
      <c r="D149" s="241">
        <f>COUNTIF($C$1:$C149,C149)</f>
        <v>12</v>
      </c>
      <c r="E149" s="241" t="str">
        <f t="shared" si="22"/>
        <v>Contentment12</v>
      </c>
      <c r="F149" s="86" t="s">
        <v>473</v>
      </c>
      <c r="G149" s="242">
        <v>0.53658273381294985</v>
      </c>
      <c r="H149" s="245">
        <v>108.7915188715116</v>
      </c>
    </row>
    <row r="150" spans="1:8">
      <c r="A150" s="86" t="str">
        <v>SCLFSAT2_hi</v>
      </c>
      <c r="B150" s="239">
        <v>149</v>
      </c>
      <c r="C150" s="86" t="s">
        <v>450</v>
      </c>
      <c r="D150" s="241">
        <f>COUNTIF($C$1:$C150,C150)</f>
        <v>13</v>
      </c>
      <c r="E150" s="241" t="str">
        <f t="shared" si="22"/>
        <v>Contentment13</v>
      </c>
      <c r="F150" s="86" t="s">
        <v>475</v>
      </c>
      <c r="G150" s="242">
        <v>0.52660431654676265</v>
      </c>
      <c r="H150" s="245">
        <v>114.56889015318943</v>
      </c>
    </row>
    <row r="151" spans="1:8">
      <c r="A151" s="86" t="str">
        <v>JBSAT_hi</v>
      </c>
      <c r="B151" s="239">
        <v>150</v>
      </c>
      <c r="C151" s="86" t="s">
        <v>450</v>
      </c>
      <c r="D151" s="241">
        <f>COUNTIF($C$1:$C151,C151)</f>
        <v>14</v>
      </c>
      <c r="E151" s="241" t="str">
        <f t="shared" si="22"/>
        <v>Contentment14</v>
      </c>
      <c r="F151" s="86" t="s">
        <v>477</v>
      </c>
      <c r="G151" s="242">
        <v>0.59402877697841727</v>
      </c>
      <c r="H151" s="245">
        <v>102.19761416689805</v>
      </c>
    </row>
    <row r="152" spans="1:8">
      <c r="A152" s="86" t="str">
        <v>SCLFSAT7_hi</v>
      </c>
      <c r="B152" s="239">
        <v>151</v>
      </c>
      <c r="C152" s="86" t="s">
        <v>450</v>
      </c>
      <c r="D152" s="241">
        <f>COUNTIF($C$1:$C152,C152)</f>
        <v>15</v>
      </c>
      <c r="E152" s="241" t="str">
        <f t="shared" si="22"/>
        <v>Contentment15</v>
      </c>
      <c r="F152" s="86" t="s">
        <v>479</v>
      </c>
      <c r="G152" s="242">
        <v>0.50021582733812953</v>
      </c>
      <c r="H152" s="245">
        <v>110.74209768663839</v>
      </c>
    </row>
    <row r="153" spans="1:8">
      <c r="A153" s="86" t="str">
        <v>age0004</v>
      </c>
      <c r="B153" s="239">
        <v>152</v>
      </c>
      <c r="C153" s="86" t="s">
        <v>52</v>
      </c>
      <c r="D153" s="241">
        <f>COUNTIF($C$1:$C153,C153)</f>
        <v>1</v>
      </c>
      <c r="E153" s="241" t="str">
        <f t="shared" si="22"/>
        <v>Age1</v>
      </c>
      <c r="F153" s="86" t="s">
        <v>481</v>
      </c>
      <c r="G153" s="242">
        <v>4.4791366906474832E-2</v>
      </c>
      <c r="H153" s="245">
        <v>85.022545002108501</v>
      </c>
    </row>
    <row r="154" spans="1:8">
      <c r="A154" s="86" t="str">
        <v>age0517</v>
      </c>
      <c r="B154" s="239">
        <v>153</v>
      </c>
      <c r="C154" s="86" t="s">
        <v>52</v>
      </c>
      <c r="D154" s="241">
        <f>COUNTIF($C$1:$C154,C154)</f>
        <v>2</v>
      </c>
      <c r="E154" s="241" t="str">
        <f t="shared" si="22"/>
        <v>Age2</v>
      </c>
      <c r="F154" s="86" t="s">
        <v>482</v>
      </c>
      <c r="G154" s="242">
        <v>0.14763309352517986</v>
      </c>
      <c r="H154" s="245">
        <v>94.641533106136478</v>
      </c>
    </row>
    <row r="155" spans="1:8">
      <c r="A155" s="86" t="str">
        <v>age1824</v>
      </c>
      <c r="B155" s="239">
        <v>154</v>
      </c>
      <c r="C155" s="86" t="s">
        <v>52</v>
      </c>
      <c r="D155" s="241">
        <f>COUNTIF($C$1:$C155,C155)</f>
        <v>3</v>
      </c>
      <c r="E155" s="241" t="str">
        <f t="shared" si="22"/>
        <v>Age3</v>
      </c>
      <c r="F155" s="86" t="s">
        <v>483</v>
      </c>
      <c r="G155" s="242">
        <v>5.7719424460431663E-2</v>
      </c>
      <c r="H155" s="245">
        <v>79.787556822407652</v>
      </c>
    </row>
    <row r="156" spans="1:8">
      <c r="A156" s="86" t="str">
        <v>age2534</v>
      </c>
      <c r="B156" s="239">
        <v>155</v>
      </c>
      <c r="C156" s="86" t="s">
        <v>52</v>
      </c>
      <c r="D156" s="241">
        <f>COUNTIF($C$1:$C156,C156)</f>
        <v>4</v>
      </c>
      <c r="E156" s="241" t="str">
        <f t="shared" si="22"/>
        <v>Age4</v>
      </c>
      <c r="F156" s="86" t="s">
        <v>484</v>
      </c>
      <c r="G156" s="242">
        <v>9.1848920863309355E-2</v>
      </c>
      <c r="H156" s="245">
        <v>78.033263818870452</v>
      </c>
    </row>
    <row r="157" spans="1:8">
      <c r="A157" s="86" t="str">
        <v>age3549</v>
      </c>
      <c r="B157" s="239">
        <v>156</v>
      </c>
      <c r="C157" s="86" t="s">
        <v>52</v>
      </c>
      <c r="D157" s="241">
        <f>COUNTIF($C$1:$C157,C157)</f>
        <v>5</v>
      </c>
      <c r="E157" s="241" t="str">
        <f t="shared" si="22"/>
        <v>Age5</v>
      </c>
      <c r="F157" s="86" t="s">
        <v>485</v>
      </c>
      <c r="G157" s="242">
        <v>0.17680575539568344</v>
      </c>
      <c r="H157" s="245">
        <v>95.498701798675128</v>
      </c>
    </row>
    <row r="158" spans="1:8">
      <c r="A158" s="86" t="str">
        <v>age5064</v>
      </c>
      <c r="B158" s="239">
        <v>157</v>
      </c>
      <c r="C158" s="86" t="s">
        <v>52</v>
      </c>
      <c r="D158" s="241">
        <f>COUNTIF($C$1:$C158,C158)</f>
        <v>6</v>
      </c>
      <c r="E158" s="241" t="str">
        <f t="shared" si="22"/>
        <v>Age6</v>
      </c>
      <c r="F158" s="86" t="s">
        <v>486</v>
      </c>
      <c r="G158" s="242">
        <v>0.23346762589928061</v>
      </c>
      <c r="H158" s="245">
        <v>111.29067946881388</v>
      </c>
    </row>
    <row r="159" spans="1:8">
      <c r="A159" s="86" t="str">
        <v>age6574</v>
      </c>
      <c r="B159" s="239">
        <v>158</v>
      </c>
      <c r="C159" s="86" t="s">
        <v>52</v>
      </c>
      <c r="D159" s="241">
        <f>COUNTIF($C$1:$C159,C159)</f>
        <v>7</v>
      </c>
      <c r="E159" s="241" t="str">
        <f t="shared" si="22"/>
        <v>Age7</v>
      </c>
      <c r="F159" s="86" t="s">
        <v>487</v>
      </c>
      <c r="G159" s="242">
        <v>0.13579136690647481</v>
      </c>
      <c r="H159" s="245">
        <v>120.74726002832928</v>
      </c>
    </row>
    <row r="160" spans="1:8">
      <c r="A160" s="86" t="str">
        <v>age75p</v>
      </c>
      <c r="B160" s="239">
        <v>159</v>
      </c>
      <c r="C160" s="86" t="s">
        <v>52</v>
      </c>
      <c r="D160" s="241">
        <f>COUNTIF($C$1:$C160,C160)</f>
        <v>8</v>
      </c>
      <c r="E160" s="241" t="str">
        <f t="shared" si="22"/>
        <v>Age8</v>
      </c>
      <c r="F160" s="86" t="s">
        <v>488</v>
      </c>
      <c r="G160" s="242">
        <v>0.11212949640287768</v>
      </c>
      <c r="H160" s="245">
        <v>119.28421825329885</v>
      </c>
    </row>
    <row r="161" spans="1:8">
      <c r="A161" s="86" t="str">
        <v>rcd_gor_dv_101</v>
      </c>
      <c r="B161" s="239">
        <v>160</v>
      </c>
      <c r="C161" s="86" t="s">
        <v>491</v>
      </c>
      <c r="D161" s="241">
        <f>COUNTIF($C$1:$C161,C161)</f>
        <v>1</v>
      </c>
      <c r="E161" s="241" t="str">
        <f t="shared" si="22"/>
        <v>Geography1</v>
      </c>
      <c r="F161" s="86" t="s">
        <v>492</v>
      </c>
      <c r="G161" s="242">
        <v>0.83995683453237391</v>
      </c>
      <c r="H161" s="245">
        <v>100.06814647632633</v>
      </c>
    </row>
    <row r="162" spans="1:8">
      <c r="A162" s="86" t="str">
        <v>rcd_gor_dv_102</v>
      </c>
      <c r="B162" s="239">
        <v>161</v>
      </c>
      <c r="C162" s="86" t="s">
        <v>491</v>
      </c>
      <c r="D162" s="241">
        <f>COUNTIF($C$1:$C162,C162)</f>
        <v>2</v>
      </c>
      <c r="E162" s="241" t="str">
        <f t="shared" si="22"/>
        <v>Geography2</v>
      </c>
      <c r="F162" s="86" t="s">
        <v>494</v>
      </c>
      <c r="G162" s="242">
        <v>4.9971223021582731E-2</v>
      </c>
      <c r="H162" s="245">
        <v>101.98038949007694</v>
      </c>
    </row>
    <row r="163" spans="1:8">
      <c r="A163" s="86" t="str">
        <v>rcd_gor_dv_103</v>
      </c>
      <c r="B163" s="239">
        <v>162</v>
      </c>
      <c r="C163" s="86" t="s">
        <v>491</v>
      </c>
      <c r="D163" s="241">
        <f>COUNTIF($C$1:$C163,C163)</f>
        <v>3</v>
      </c>
      <c r="E163" s="241" t="str">
        <f t="shared" si="22"/>
        <v>Geography3</v>
      </c>
      <c r="F163" s="86" t="s">
        <v>496</v>
      </c>
      <c r="G163" s="242">
        <v>7.9014388489208637E-2</v>
      </c>
      <c r="H163" s="245">
        <v>94.854720191353607</v>
      </c>
    </row>
    <row r="164" spans="1:8">
      <c r="A164" s="86" t="str">
        <v>rcd_gor_dv_104</v>
      </c>
      <c r="B164" s="239">
        <v>163</v>
      </c>
      <c r="C164" s="86" t="s">
        <v>491</v>
      </c>
      <c r="D164" s="241">
        <f>COUNTIF($C$1:$C164,C164)</f>
        <v>4</v>
      </c>
      <c r="E164" s="241" t="str">
        <f t="shared" si="22"/>
        <v>Geography4</v>
      </c>
      <c r="F164" s="86" t="s">
        <v>498</v>
      </c>
      <c r="G164" s="242">
        <v>3.1388489208633089E-2</v>
      </c>
      <c r="H164" s="245">
        <v>110.02242885849567</v>
      </c>
    </row>
    <row r="165" spans="1:8">
      <c r="A165" s="86" t="str">
        <v>rcd_RACEL_DV_101</v>
      </c>
      <c r="B165" s="239">
        <v>164</v>
      </c>
      <c r="C165" s="86" t="s">
        <v>500</v>
      </c>
      <c r="D165" s="241">
        <f>COUNTIF($C$1:$C165,C165)</f>
        <v>1</v>
      </c>
      <c r="E165" s="241" t="str">
        <f t="shared" si="22"/>
        <v>Ethnicity1</v>
      </c>
      <c r="F165" s="86" t="s">
        <v>501</v>
      </c>
      <c r="G165" s="242">
        <v>0.95374100719424459</v>
      </c>
      <c r="H165" s="245">
        <v>101.70277675507668</v>
      </c>
    </row>
    <row r="166" spans="1:8">
      <c r="A166" s="86" t="str">
        <v>rcd_RACEL_DV_102</v>
      </c>
      <c r="B166" s="239">
        <v>165</v>
      </c>
      <c r="C166" s="86" t="s">
        <v>500</v>
      </c>
      <c r="D166" s="241">
        <f>COUNTIF($C$1:$C166,C166)</f>
        <v>2</v>
      </c>
      <c r="E166" s="241" t="str">
        <f t="shared" si="22"/>
        <v>Ethnicity2</v>
      </c>
      <c r="F166" s="86" t="s">
        <v>503</v>
      </c>
      <c r="G166" s="242">
        <v>1.062589928057554E-2</v>
      </c>
      <c r="H166" s="245">
        <v>90.093548242760761</v>
      </c>
    </row>
    <row r="167" spans="1:8">
      <c r="A167" s="86" t="str">
        <v>rcd_RACEL_DV_103</v>
      </c>
      <c r="B167" s="239">
        <v>166</v>
      </c>
      <c r="C167" s="86" t="s">
        <v>500</v>
      </c>
      <c r="D167" s="241">
        <f>COUNTIF($C$1:$C167,C167)</f>
        <v>3</v>
      </c>
      <c r="E167" s="241" t="str">
        <f t="shared" si="22"/>
        <v>Ethnicity3</v>
      </c>
      <c r="F167" s="86" t="s">
        <v>505</v>
      </c>
      <c r="G167" s="242">
        <v>2.4302158273381294E-2</v>
      </c>
      <c r="H167" s="245">
        <v>74.586001659562925</v>
      </c>
    </row>
    <row r="168" spans="1:8">
      <c r="A168" s="86" t="str">
        <v>rcd_RACEL_DV_104</v>
      </c>
      <c r="B168" s="239">
        <v>167</v>
      </c>
      <c r="C168" s="86" t="s">
        <v>500</v>
      </c>
      <c r="D168" s="241">
        <f>COUNTIF($C$1:$C168,C168)</f>
        <v>4</v>
      </c>
      <c r="E168" s="241" t="str">
        <f t="shared" si="22"/>
        <v>Ethnicity4</v>
      </c>
      <c r="F168" s="86" t="s">
        <v>507</v>
      </c>
      <c r="G168" s="242">
        <v>7.1079136690647485E-3</v>
      </c>
      <c r="H168" s="245">
        <v>55.893564337880541</v>
      </c>
    </row>
    <row r="169" spans="1:8">
      <c r="A169" s="86" t="str">
        <v>rcd_RACEL_DV_105</v>
      </c>
      <c r="B169" s="239">
        <v>168</v>
      </c>
      <c r="C169" s="86" t="s">
        <v>500</v>
      </c>
      <c r="D169" s="241">
        <f>COUNTIF($C$1:$C169,C169)</f>
        <v>5</v>
      </c>
      <c r="E169" s="241" t="str">
        <f t="shared" si="22"/>
        <v>Ethnicity5</v>
      </c>
      <c r="F169" s="86" t="s">
        <v>509</v>
      </c>
      <c r="G169" s="242">
        <v>4.4460431654676268E-3</v>
      </c>
      <c r="H169" s="245">
        <v>90.85064608143054</v>
      </c>
    </row>
    <row r="170" spans="1:8">
      <c r="A170" s="86" t="str">
        <v>rcd_plbornc_101</v>
      </c>
      <c r="B170" s="239">
        <v>169</v>
      </c>
      <c r="C170" s="86" t="s">
        <v>511</v>
      </c>
      <c r="D170" s="241">
        <f>COUNTIF($C$1:$C170,C170)</f>
        <v>1</v>
      </c>
      <c r="E170" s="241" t="str">
        <f t="shared" si="22"/>
        <v>Country of Birth1</v>
      </c>
      <c r="F170" s="86" t="s">
        <v>512</v>
      </c>
      <c r="G170" s="242">
        <v>0.93053956834532392</v>
      </c>
      <c r="H170" s="245">
        <v>101.38080112453622</v>
      </c>
    </row>
    <row r="171" spans="1:8">
      <c r="A171" s="86" t="str">
        <v>rcd_plbornc_102</v>
      </c>
      <c r="B171" s="239">
        <v>170</v>
      </c>
      <c r="C171" s="86" t="s">
        <v>511</v>
      </c>
      <c r="D171" s="241">
        <f>COUNTIF($C$1:$C171,C171)</f>
        <v>2</v>
      </c>
      <c r="E171" s="241" t="str">
        <f t="shared" si="22"/>
        <v>Country of Birth2</v>
      </c>
      <c r="F171" s="86" t="s">
        <v>514</v>
      </c>
      <c r="G171" s="242">
        <v>1.3884892086330938E-2</v>
      </c>
      <c r="H171" s="245">
        <v>86.733963571403152</v>
      </c>
    </row>
    <row r="172" spans="1:8">
      <c r="A172" s="86" t="str">
        <v>rcd_plbornc_103</v>
      </c>
      <c r="B172" s="239">
        <v>171</v>
      </c>
      <c r="C172" s="86" t="s">
        <v>511</v>
      </c>
      <c r="D172" s="241">
        <f>COUNTIF($C$1:$C172,C172)</f>
        <v>3</v>
      </c>
      <c r="E172" s="241" t="str">
        <f t="shared" si="22"/>
        <v>Country of Birth3</v>
      </c>
      <c r="F172" s="86" t="s">
        <v>516</v>
      </c>
      <c r="G172" s="242">
        <v>2.5395683453237413E-3</v>
      </c>
      <c r="H172" s="245">
        <v>113.16012409910662</v>
      </c>
    </row>
    <row r="173" spans="1:8">
      <c r="A173" s="86" t="str">
        <v>rcd_plbornc_104</v>
      </c>
      <c r="B173" s="239">
        <v>172</v>
      </c>
      <c r="C173" s="86" t="s">
        <v>511</v>
      </c>
      <c r="D173" s="241">
        <f>COUNTIF($C$1:$C173,C173)</f>
        <v>4</v>
      </c>
      <c r="E173" s="241" t="str">
        <f t="shared" si="22"/>
        <v>Country of Birth4</v>
      </c>
      <c r="F173" s="86" t="s">
        <v>518</v>
      </c>
      <c r="G173" s="242">
        <v>4.3237410071942451E-3</v>
      </c>
      <c r="H173" s="245">
        <v>101.77419912351581</v>
      </c>
    </row>
    <row r="174" spans="1:8">
      <c r="A174" s="86" t="str">
        <v>rcd_plbornc_105</v>
      </c>
      <c r="B174" s="239">
        <v>173</v>
      </c>
      <c r="C174" s="86" t="s">
        <v>511</v>
      </c>
      <c r="D174" s="241">
        <f>COUNTIF($C$1:$C174,C174)</f>
        <v>5</v>
      </c>
      <c r="E174" s="241" t="str">
        <f t="shared" si="22"/>
        <v>Country of Birth5</v>
      </c>
      <c r="F174" s="86" t="s">
        <v>520</v>
      </c>
      <c r="G174" s="242">
        <v>1.4309352517985612E-2</v>
      </c>
      <c r="H174" s="245">
        <v>78.204332244991093</v>
      </c>
    </row>
    <row r="175" spans="1:8">
      <c r="A175" s="86" t="str">
        <v>rcd_plbornc_106</v>
      </c>
      <c r="B175" s="239">
        <v>174</v>
      </c>
      <c r="C175" s="86" t="s">
        <v>511</v>
      </c>
      <c r="D175" s="241">
        <f>COUNTIF($C$1:$C175,C175)</f>
        <v>6</v>
      </c>
      <c r="E175" s="241" t="str">
        <f t="shared" si="22"/>
        <v>Country of Birth6</v>
      </c>
      <c r="F175" s="86" t="s">
        <v>522</v>
      </c>
      <c r="G175" s="242">
        <v>7.0647482014388491E-3</v>
      </c>
      <c r="H175" s="245">
        <v>85.701774524782593</v>
      </c>
    </row>
    <row r="176" spans="1:8">
      <c r="A176" s="86" t="str">
        <v>rcd_plbornc_107</v>
      </c>
      <c r="B176" s="239">
        <v>175</v>
      </c>
      <c r="C176" s="86" t="s">
        <v>511</v>
      </c>
      <c r="D176" s="241">
        <f>COUNTIF($C$1:$C176,C176)</f>
        <v>7</v>
      </c>
      <c r="E176" s="241" t="str">
        <f t="shared" si="22"/>
        <v>Country of Birth7</v>
      </c>
      <c r="F176" s="86" t="s">
        <v>49</v>
      </c>
      <c r="G176" s="242">
        <v>2.7388489208633092E-2</v>
      </c>
      <c r="H176" s="245">
        <v>82.514305612103044</v>
      </c>
    </row>
    <row r="177" spans="1:8">
      <c r="A177" s="86" t="str">
        <v>rcd_religion_101</v>
      </c>
      <c r="B177" s="239">
        <v>176</v>
      </c>
      <c r="C177" s="86" t="s">
        <v>525</v>
      </c>
      <c r="D177" s="241">
        <f>COUNTIF($C$1:$C177,C177)</f>
        <v>1</v>
      </c>
      <c r="E177" s="241" t="str">
        <f t="shared" si="22"/>
        <v>Religion1</v>
      </c>
      <c r="F177" s="86" t="s">
        <v>526</v>
      </c>
      <c r="G177" s="242">
        <v>0.47867625899280575</v>
      </c>
      <c r="H177" s="245">
        <v>109.62266429391944</v>
      </c>
    </row>
    <row r="178" spans="1:8">
      <c r="A178" s="86" t="str">
        <v>rcd_religion_102</v>
      </c>
      <c r="B178" s="239">
        <v>177</v>
      </c>
      <c r="C178" s="86" t="s">
        <v>525</v>
      </c>
      <c r="D178" s="241">
        <f>COUNTIF($C$1:$C178,C178)</f>
        <v>2</v>
      </c>
      <c r="E178" s="241" t="str">
        <f t="shared" si="22"/>
        <v>Religion2</v>
      </c>
      <c r="F178" s="86" t="s">
        <v>528</v>
      </c>
      <c r="G178" s="242">
        <v>4.7482014388489212E-3</v>
      </c>
      <c r="H178" s="245">
        <v>117.27468248319772</v>
      </c>
    </row>
    <row r="179" spans="1:8">
      <c r="A179" s="86" t="str">
        <v>rcd_religion_103</v>
      </c>
      <c r="B179" s="239">
        <v>178</v>
      </c>
      <c r="C179" s="86" t="s">
        <v>525</v>
      </c>
      <c r="D179" s="241">
        <f>COUNTIF($C$1:$C179,C179)</f>
        <v>3</v>
      </c>
      <c r="E179" s="241" t="str">
        <f t="shared" si="22"/>
        <v>Religion3</v>
      </c>
      <c r="F179" s="86" t="s">
        <v>530</v>
      </c>
      <c r="G179" s="242">
        <v>3.2517985611510794E-3</v>
      </c>
      <c r="H179" s="245">
        <v>96.863592979908461</v>
      </c>
    </row>
    <row r="180" spans="1:8">
      <c r="A180" s="86" t="str">
        <v>rcd_religion_104</v>
      </c>
      <c r="B180" s="239">
        <v>179</v>
      </c>
      <c r="C180" s="86" t="s">
        <v>525</v>
      </c>
      <c r="D180" s="241">
        <f>COUNTIF($C$1:$C180,C180)</f>
        <v>4</v>
      </c>
      <c r="E180" s="241" t="str">
        <f t="shared" si="22"/>
        <v>Religion4</v>
      </c>
      <c r="F180" s="86" t="s">
        <v>532</v>
      </c>
      <c r="G180" s="242">
        <v>9.8848920863309365E-3</v>
      </c>
      <c r="H180" s="245">
        <v>59.718767313778706</v>
      </c>
    </row>
    <row r="181" spans="1:8">
      <c r="A181" s="86" t="str">
        <v>rcd_religion_105</v>
      </c>
      <c r="B181" s="239">
        <v>180</v>
      </c>
      <c r="C181" s="86" t="s">
        <v>525</v>
      </c>
      <c r="D181" s="241">
        <f>COUNTIF($C$1:$C181,C181)</f>
        <v>5</v>
      </c>
      <c r="E181" s="241" t="str">
        <f t="shared" si="22"/>
        <v>Religion5</v>
      </c>
      <c r="F181" s="86" t="s">
        <v>534</v>
      </c>
      <c r="G181" s="242">
        <v>8.8920863309352519E-3</v>
      </c>
      <c r="H181" s="245">
        <v>92.41525143413422</v>
      </c>
    </row>
    <row r="182" spans="1:8">
      <c r="A182" s="86" t="str">
        <v>rcd_religion_106</v>
      </c>
      <c r="B182" s="239">
        <v>181</v>
      </c>
      <c r="C182" s="86" t="s">
        <v>525</v>
      </c>
      <c r="D182" s="241">
        <f>COUNTIF($C$1:$C182,C182)</f>
        <v>6</v>
      </c>
      <c r="E182" s="241" t="str">
        <f t="shared" si="22"/>
        <v>Religion6</v>
      </c>
      <c r="F182" s="86" t="s">
        <v>536</v>
      </c>
      <c r="G182" s="242">
        <v>3.0143884892086335E-3</v>
      </c>
      <c r="H182" s="245">
        <v>92.684038462532911</v>
      </c>
    </row>
    <row r="183" spans="1:8">
      <c r="A183" s="86" t="str">
        <v>rcd_religion_107</v>
      </c>
      <c r="B183" s="239">
        <v>182</v>
      </c>
      <c r="C183" s="86" t="s">
        <v>525</v>
      </c>
      <c r="D183" s="241">
        <f>COUNTIF($C$1:$C183,C183)</f>
        <v>7</v>
      </c>
      <c r="E183" s="241" t="str">
        <f t="shared" si="22"/>
        <v>Religion7</v>
      </c>
      <c r="F183" s="86" t="s">
        <v>538</v>
      </c>
      <c r="G183" s="242">
        <v>8.2086330935251806E-3</v>
      </c>
      <c r="H183" s="245">
        <v>84.827143488797091</v>
      </c>
    </row>
    <row r="184" spans="1:8">
      <c r="A184" s="86" t="str">
        <v>rcd_religion_108</v>
      </c>
      <c r="B184" s="239">
        <v>183</v>
      </c>
      <c r="C184" s="86" t="s">
        <v>525</v>
      </c>
      <c r="D184" s="241">
        <f>COUNTIF($C$1:$C184,C184)</f>
        <v>8</v>
      </c>
      <c r="E184" s="241" t="str">
        <f t="shared" si="22"/>
        <v>Religion8</v>
      </c>
      <c r="F184" s="86" t="s">
        <v>540</v>
      </c>
      <c r="G184" s="242">
        <v>0.48358992805755391</v>
      </c>
      <c r="H184" s="245">
        <v>93.530243146048704</v>
      </c>
    </row>
    <row r="185" spans="1:8">
      <c r="A185" s="86" t="str">
        <v>A2_HOUSE5</v>
      </c>
      <c r="B185" s="239">
        <v>184</v>
      </c>
      <c r="C185" s="86" t="s">
        <v>543</v>
      </c>
      <c r="D185" s="241">
        <f>COUNTIF($C$1:$C185,C185)</f>
        <v>1</v>
      </c>
      <c r="E185" s="241" t="str">
        <f t="shared" si="22"/>
        <v>House Type1</v>
      </c>
      <c r="F185" s="86" t="s">
        <v>544</v>
      </c>
      <c r="G185" s="242">
        <v>0.4691726618705036</v>
      </c>
      <c r="H185" s="245">
        <v>159.85020014340992</v>
      </c>
    </row>
    <row r="186" spans="1:8">
      <c r="A186" s="86" t="str">
        <v>A2_HOUSE6</v>
      </c>
      <c r="B186" s="239">
        <v>185</v>
      </c>
      <c r="C186" s="86" t="s">
        <v>543</v>
      </c>
      <c r="D186" s="241">
        <f>COUNTIF($C$1:$C186,C186)</f>
        <v>2</v>
      </c>
      <c r="E186" s="241" t="str">
        <f t="shared" si="22"/>
        <v>House Type2</v>
      </c>
      <c r="F186" s="86" t="s">
        <v>546</v>
      </c>
      <c r="G186" s="242">
        <v>7.5474820143884888E-2</v>
      </c>
      <c r="H186" s="245">
        <v>57.256705182431276</v>
      </c>
    </row>
    <row r="187" spans="1:8">
      <c r="A187" s="86" t="str">
        <v>A2_HOUSE7</v>
      </c>
      <c r="B187" s="239">
        <v>186</v>
      </c>
      <c r="C187" s="86" t="s">
        <v>543</v>
      </c>
      <c r="D187" s="241">
        <f>COUNTIF($C$1:$C187,C187)</f>
        <v>3</v>
      </c>
      <c r="E187" s="241" t="str">
        <f t="shared" si="22"/>
        <v>House Type3</v>
      </c>
      <c r="F187" s="86" t="s">
        <v>548</v>
      </c>
      <c r="G187" s="242">
        <v>0.33977697841726617</v>
      </c>
      <c r="H187" s="245">
        <v>95.770841517900521</v>
      </c>
    </row>
    <row r="188" spans="1:8">
      <c r="A188" s="86" t="str">
        <v>A2_HOUSE8</v>
      </c>
      <c r="B188" s="239">
        <v>187</v>
      </c>
      <c r="C188" s="86" t="s">
        <v>543</v>
      </c>
      <c r="D188" s="241">
        <f>COUNTIF($C$1:$C188,C188)</f>
        <v>4</v>
      </c>
      <c r="E188" s="241" t="str">
        <f t="shared" si="22"/>
        <v>House Type4</v>
      </c>
      <c r="F188" s="86" t="s">
        <v>550</v>
      </c>
      <c r="G188" s="242">
        <v>0.11563309352517986</v>
      </c>
      <c r="H188" s="245">
        <v>52.541111455190034</v>
      </c>
    </row>
    <row r="189" spans="1:8">
      <c r="A189" s="86" t="str">
        <v>TENURE2</v>
      </c>
      <c r="B189" s="239">
        <v>188</v>
      </c>
      <c r="C189" s="86" t="s">
        <v>552</v>
      </c>
      <c r="D189" s="241">
        <f>COUNTIF($C$1:$C189,C189)</f>
        <v>1</v>
      </c>
      <c r="E189" s="241" t="str">
        <f t="shared" si="22"/>
        <v>House Tenure1</v>
      </c>
      <c r="F189" s="86" t="s">
        <v>553</v>
      </c>
      <c r="G189" s="242">
        <v>0.48984172661870501</v>
      </c>
      <c r="H189" s="245">
        <v>126.75888725973027</v>
      </c>
    </row>
    <row r="190" spans="1:8">
      <c r="A190" s="86" t="str">
        <v>TENURE1</v>
      </c>
      <c r="B190" s="239">
        <v>189</v>
      </c>
      <c r="C190" s="86" t="s">
        <v>552</v>
      </c>
      <c r="D190" s="241">
        <f>COUNTIF($C$1:$C190,C190)</f>
        <v>2</v>
      </c>
      <c r="E190" s="241" t="str">
        <f t="shared" si="22"/>
        <v>House Tenure2</v>
      </c>
      <c r="F190" s="86" t="s">
        <v>555</v>
      </c>
      <c r="G190" s="242">
        <v>0.30258273381294964</v>
      </c>
      <c r="H190" s="245">
        <v>109.00932776231724</v>
      </c>
    </row>
    <row r="191" spans="1:8">
      <c r="A191" s="86" t="str">
        <v>TENURE7</v>
      </c>
      <c r="B191" s="239">
        <v>190</v>
      </c>
      <c r="C191" s="86" t="s">
        <v>552</v>
      </c>
      <c r="D191" s="241">
        <f>COUNTIF($C$1:$C191,C191)</f>
        <v>3</v>
      </c>
      <c r="E191" s="241" t="str">
        <f t="shared" si="22"/>
        <v>House Tenure3</v>
      </c>
      <c r="F191" s="86" t="s">
        <v>557</v>
      </c>
      <c r="G191" s="242">
        <v>6.8705035971223022E-3</v>
      </c>
      <c r="H191" s="245">
        <v>89.453033828475299</v>
      </c>
    </row>
    <row r="192" spans="1:8">
      <c r="A192" s="86" t="str">
        <v>TENURE4</v>
      </c>
      <c r="B192" s="239">
        <v>191</v>
      </c>
      <c r="C192" s="86" t="s">
        <v>552</v>
      </c>
      <c r="D192" s="241">
        <f>COUNTIF($C$1:$C192,C192)</f>
        <v>4</v>
      </c>
      <c r="E192" s="241" t="str">
        <f t="shared" si="22"/>
        <v>House Tenure4</v>
      </c>
      <c r="F192" s="86" t="s">
        <v>559</v>
      </c>
      <c r="G192" s="242">
        <v>0.13899280575539566</v>
      </c>
      <c r="H192" s="245">
        <v>82.968908147442761</v>
      </c>
    </row>
    <row r="193" spans="1:8">
      <c r="A193" s="86" t="str">
        <v>TENURE9</v>
      </c>
      <c r="B193" s="239">
        <v>192</v>
      </c>
      <c r="C193" s="86" t="s">
        <v>552</v>
      </c>
      <c r="D193" s="241">
        <f>COUNTIF($C$1:$C193,C193)</f>
        <v>5</v>
      </c>
      <c r="E193" s="241" t="str">
        <f t="shared" si="22"/>
        <v>House Tenure5</v>
      </c>
      <c r="F193" s="86" t="s">
        <v>561</v>
      </c>
      <c r="G193" s="242">
        <v>6.1827338129496409E-2</v>
      </c>
      <c r="H193" s="245">
        <v>38.449089588376836</v>
      </c>
    </row>
    <row r="194" spans="1:8">
      <c r="A194" s="86" t="str">
        <v>NBEDS1</v>
      </c>
      <c r="B194" s="239">
        <v>193</v>
      </c>
      <c r="C194" s="86" t="s">
        <v>563</v>
      </c>
      <c r="D194" s="241">
        <f>COUNTIF($C$1:$C194,C194)</f>
        <v>1</v>
      </c>
      <c r="E194" s="241" t="str">
        <f t="shared" si="22"/>
        <v>House Size1</v>
      </c>
      <c r="F194" s="86" t="s">
        <v>564</v>
      </c>
      <c r="G194" s="242">
        <v>3.6906474820143892E-2</v>
      </c>
      <c r="H194" s="245">
        <v>56.765951113521275</v>
      </c>
    </row>
    <row r="195" spans="1:8">
      <c r="A195" s="86" t="str">
        <v>NBEDS2</v>
      </c>
      <c r="B195" s="239">
        <v>194</v>
      </c>
      <c r="C195" s="86" t="s">
        <v>563</v>
      </c>
      <c r="D195" s="241">
        <f>COUNTIF($C$1:$C195,C195)</f>
        <v>2</v>
      </c>
      <c r="E195" s="241" t="str">
        <f t="shared" ref="E195:E258" si="23">C195&amp;D195</f>
        <v>House Size2</v>
      </c>
      <c r="F195" s="86" t="s">
        <v>566</v>
      </c>
      <c r="G195" s="242">
        <v>0.17744604316546764</v>
      </c>
      <c r="H195" s="245">
        <v>76.154872432661847</v>
      </c>
    </row>
    <row r="196" spans="1:8">
      <c r="A196" s="86" t="str">
        <v>NBEDS3</v>
      </c>
      <c r="B196" s="239">
        <v>195</v>
      </c>
      <c r="C196" s="86" t="s">
        <v>563</v>
      </c>
      <c r="D196" s="241">
        <f>COUNTIF($C$1:$C196,C196)</f>
        <v>3</v>
      </c>
      <c r="E196" s="241" t="str">
        <f t="shared" si="23"/>
        <v>House Size3</v>
      </c>
      <c r="F196" s="86" t="s">
        <v>568</v>
      </c>
      <c r="G196" s="242">
        <v>0.43802158273381292</v>
      </c>
      <c r="H196" s="245">
        <v>97.933635844653395</v>
      </c>
    </row>
    <row r="197" spans="1:8">
      <c r="A197" s="86" t="str">
        <v>NBEDS4</v>
      </c>
      <c r="B197" s="239">
        <v>196</v>
      </c>
      <c r="C197" s="86" t="s">
        <v>563</v>
      </c>
      <c r="D197" s="241">
        <f>COUNTIF($C$1:$C197,C197)</f>
        <v>4</v>
      </c>
      <c r="E197" s="241" t="str">
        <f t="shared" si="23"/>
        <v>House Size4</v>
      </c>
      <c r="F197" s="86" t="s">
        <v>570</v>
      </c>
      <c r="G197" s="242">
        <v>0.26666906474820146</v>
      </c>
      <c r="H197" s="245">
        <v>136.21097149442829</v>
      </c>
    </row>
    <row r="198" spans="1:8">
      <c r="A198" s="86" t="str">
        <v>NBEDS5P</v>
      </c>
      <c r="B198" s="239">
        <v>197</v>
      </c>
      <c r="C198" s="86" t="s">
        <v>563</v>
      </c>
      <c r="D198" s="241">
        <f>COUNTIF($C$1:$C198,C198)</f>
        <v>5</v>
      </c>
      <c r="E198" s="241" t="str">
        <f t="shared" si="23"/>
        <v>House Size5</v>
      </c>
      <c r="F198" s="86" t="s">
        <v>572</v>
      </c>
      <c r="G198" s="242">
        <v>8.0194244604316539E-2</v>
      </c>
      <c r="H198" s="245">
        <v>136.96935404057913</v>
      </c>
    </row>
    <row r="199" spans="1:8">
      <c r="A199" s="86" t="str">
        <v>hhdval0to100k</v>
      </c>
      <c r="B199" s="239">
        <v>198</v>
      </c>
      <c r="C199" s="86" t="s">
        <v>574</v>
      </c>
      <c r="D199" s="241">
        <f>COUNTIF($C$1:$C199,C199)</f>
        <v>1</v>
      </c>
      <c r="E199" s="241" t="str">
        <f t="shared" si="23"/>
        <v>House Value1</v>
      </c>
      <c r="F199" s="86" t="s">
        <v>575</v>
      </c>
      <c r="G199" s="242">
        <v>2.3093525179856116E-2</v>
      </c>
      <c r="H199" s="245">
        <v>22.373953702447761</v>
      </c>
    </row>
    <row r="200" spans="1:8">
      <c r="A200" s="86" t="str">
        <v>hhdval100to150k</v>
      </c>
      <c r="B200" s="239">
        <v>199</v>
      </c>
      <c r="C200" s="86" t="s">
        <v>574</v>
      </c>
      <c r="D200" s="241">
        <f>COUNTIF($C$1:$C200,C200)</f>
        <v>2</v>
      </c>
      <c r="E200" s="241" t="str">
        <f t="shared" si="23"/>
        <v>House Value2</v>
      </c>
      <c r="F200" s="86" t="s">
        <v>577</v>
      </c>
      <c r="G200" s="242">
        <v>6.2050359712230219E-2</v>
      </c>
      <c r="H200" s="245">
        <v>46.854567538279241</v>
      </c>
    </row>
    <row r="201" spans="1:8">
      <c r="A201" s="86" t="str">
        <v>hhdval150to250k</v>
      </c>
      <c r="B201" s="239">
        <v>200</v>
      </c>
      <c r="C201" s="86" t="s">
        <v>574</v>
      </c>
      <c r="D201" s="241">
        <f>COUNTIF($C$1:$C201,C201)</f>
        <v>3</v>
      </c>
      <c r="E201" s="241" t="str">
        <f t="shared" si="23"/>
        <v>House Value3</v>
      </c>
      <c r="F201" s="86" t="s">
        <v>579</v>
      </c>
      <c r="G201" s="242">
        <v>0.22095683453237414</v>
      </c>
      <c r="H201" s="245">
        <v>86.941199155298449</v>
      </c>
    </row>
    <row r="202" spans="1:8">
      <c r="A202" s="86" t="str">
        <v>hhdval250to500k</v>
      </c>
      <c r="B202" s="239">
        <v>201</v>
      </c>
      <c r="C202" s="86" t="s">
        <v>574</v>
      </c>
      <c r="D202" s="241">
        <f>COUNTIF($C$1:$C202,C202)</f>
        <v>4</v>
      </c>
      <c r="E202" s="241" t="str">
        <f t="shared" si="23"/>
        <v>House Value4</v>
      </c>
      <c r="F202" s="86" t="s">
        <v>581</v>
      </c>
      <c r="G202" s="242">
        <v>0.42561151079136694</v>
      </c>
      <c r="H202" s="245">
        <v>128.53248472932853</v>
      </c>
    </row>
    <row r="203" spans="1:8">
      <c r="A203" s="86" t="str">
        <v>hhdval500to750k</v>
      </c>
      <c r="B203" s="239">
        <v>202</v>
      </c>
      <c r="C203" s="86" t="s">
        <v>574</v>
      </c>
      <c r="D203" s="241">
        <f>COUNTIF($C$1:$C203,C203)</f>
        <v>5</v>
      </c>
      <c r="E203" s="241" t="str">
        <f t="shared" si="23"/>
        <v>House Value5</v>
      </c>
      <c r="F203" s="86" t="s">
        <v>583</v>
      </c>
      <c r="G203" s="242">
        <v>0.15787050359712229</v>
      </c>
      <c r="H203" s="245">
        <v>151.59042989310515</v>
      </c>
    </row>
    <row r="204" spans="1:8">
      <c r="A204" s="86" t="str">
        <v>hhdval750kto1m</v>
      </c>
      <c r="B204" s="239">
        <v>203</v>
      </c>
      <c r="C204" s="86" t="s">
        <v>574</v>
      </c>
      <c r="D204" s="241">
        <f>COUNTIF($C$1:$C204,C204)</f>
        <v>6</v>
      </c>
      <c r="E204" s="241" t="str">
        <f t="shared" si="23"/>
        <v>House Value6</v>
      </c>
      <c r="F204" s="86" t="s">
        <v>585</v>
      </c>
      <c r="G204" s="242">
        <v>5.9215827338129495E-2</v>
      </c>
      <c r="H204" s="245">
        <v>153.33787326558567</v>
      </c>
    </row>
    <row r="205" spans="1:8">
      <c r="A205" s="86" t="str">
        <v>hhdval1mplus</v>
      </c>
      <c r="B205" s="239">
        <v>204</v>
      </c>
      <c r="C205" s="86" t="s">
        <v>574</v>
      </c>
      <c r="D205" s="241">
        <f>COUNTIF($C$1:$C205,C205)</f>
        <v>7</v>
      </c>
      <c r="E205" s="241" t="str">
        <f t="shared" si="23"/>
        <v>House Value7</v>
      </c>
      <c r="F205" s="86" t="s">
        <v>587</v>
      </c>
      <c r="G205" s="242">
        <v>5.1733812949640287E-2</v>
      </c>
      <c r="H205" s="245">
        <v>141.77712639567864</v>
      </c>
    </row>
    <row r="206" spans="1:8">
      <c r="A206" s="86" t="str">
        <v>move_ind</v>
      </c>
      <c r="B206" s="239">
        <v>205</v>
      </c>
      <c r="C206" s="86" t="s">
        <v>589</v>
      </c>
      <c r="D206" s="241">
        <f>COUNTIF($C$1:$C206,C206)</f>
        <v>1</v>
      </c>
      <c r="E206" s="241" t="str">
        <f t="shared" si="23"/>
        <v>House Move1</v>
      </c>
      <c r="F206" s="86" t="s">
        <v>590</v>
      </c>
      <c r="G206" s="242">
        <v>0.14387050359712231</v>
      </c>
      <c r="H206" s="245">
        <v>90.79771193479273</v>
      </c>
    </row>
    <row r="207" spans="1:8">
      <c r="A207" s="86" t="str">
        <v>RCD_HHTYPE_DV_101</v>
      </c>
      <c r="B207" s="239">
        <v>206</v>
      </c>
      <c r="C207" s="86" t="s">
        <v>54</v>
      </c>
      <c r="D207" s="241">
        <f>COUNTIF($C$1:$C207,C207)</f>
        <v>1</v>
      </c>
      <c r="E207" s="241" t="str">
        <f t="shared" si="23"/>
        <v>Structure1</v>
      </c>
      <c r="F207" s="86" t="s">
        <v>591</v>
      </c>
      <c r="G207" s="242">
        <v>0.13215827338129493</v>
      </c>
      <c r="H207" s="245">
        <v>82.32043248109791</v>
      </c>
    </row>
    <row r="208" spans="1:8">
      <c r="A208" s="86" t="str">
        <v>RCD_HHTYPE_DV_102</v>
      </c>
      <c r="B208" s="239">
        <v>207</v>
      </c>
      <c r="C208" s="86" t="s">
        <v>54</v>
      </c>
      <c r="D208" s="241">
        <f>COUNTIF($C$1:$C208,C208)</f>
        <v>2</v>
      </c>
      <c r="E208" s="241" t="str">
        <f t="shared" si="23"/>
        <v>Structure2</v>
      </c>
      <c r="F208" s="86" t="s">
        <v>592</v>
      </c>
      <c r="G208" s="242">
        <v>2.1446043165467627E-2</v>
      </c>
      <c r="H208" s="245">
        <v>70.46341806373114</v>
      </c>
    </row>
    <row r="209" spans="1:8">
      <c r="A209" s="86" t="str">
        <v>RCD_HHTYPE_DV_103</v>
      </c>
      <c r="B209" s="239">
        <v>208</v>
      </c>
      <c r="C209" s="86" t="s">
        <v>54</v>
      </c>
      <c r="D209" s="241">
        <f>COUNTIF($C$1:$C209,C209)</f>
        <v>3</v>
      </c>
      <c r="E209" s="241" t="str">
        <f t="shared" si="23"/>
        <v>Structure3</v>
      </c>
      <c r="F209" s="86" t="s">
        <v>593</v>
      </c>
      <c r="G209" s="242">
        <v>0.36533812949640293</v>
      </c>
      <c r="H209" s="245">
        <v>120.58100158422056</v>
      </c>
    </row>
    <row r="210" spans="1:8">
      <c r="A210" s="86" t="str">
        <v>RCD_HHTYPE_DV_104</v>
      </c>
      <c r="B210" s="239">
        <v>209</v>
      </c>
      <c r="C210" s="86" t="s">
        <v>54</v>
      </c>
      <c r="D210" s="241">
        <f>COUNTIF($C$1:$C210,C210)</f>
        <v>4</v>
      </c>
      <c r="E210" s="241" t="str">
        <f t="shared" si="23"/>
        <v>Structure4</v>
      </c>
      <c r="F210" s="86" t="s">
        <v>160</v>
      </c>
      <c r="G210" s="242">
        <v>0.18555395683453238</v>
      </c>
      <c r="H210" s="245">
        <v>98.236107522511318</v>
      </c>
    </row>
    <row r="211" spans="1:8">
      <c r="A211" s="86" t="str">
        <v>RCD_HHTYPE_DV_105</v>
      </c>
      <c r="B211" s="239">
        <v>210</v>
      </c>
      <c r="C211" s="86" t="s">
        <v>54</v>
      </c>
      <c r="D211" s="241">
        <f>COUNTIF($C$1:$C211,C211)</f>
        <v>5</v>
      </c>
      <c r="E211" s="241" t="str">
        <f t="shared" si="23"/>
        <v>Structure5</v>
      </c>
      <c r="F211" s="86" t="s">
        <v>594</v>
      </c>
      <c r="G211" s="242">
        <v>0.29551798561151083</v>
      </c>
      <c r="H211" s="245">
        <v>93.123978844122121</v>
      </c>
    </row>
    <row r="212" spans="1:8">
      <c r="A212" s="86" t="str">
        <v>RCD_NKIDS05_101</v>
      </c>
      <c r="B212" s="239">
        <v>211</v>
      </c>
      <c r="C212" s="86" t="s">
        <v>596</v>
      </c>
      <c r="D212" s="241">
        <f>COUNTIF($C$1:$C212,C212)</f>
        <v>1</v>
      </c>
      <c r="E212" s="241" t="str">
        <f t="shared" si="23"/>
        <v>Number of Children by Age1</v>
      </c>
      <c r="F212" s="86" t="s">
        <v>597</v>
      </c>
      <c r="G212" s="242">
        <v>0.91536690647482022</v>
      </c>
      <c r="H212" s="245">
        <v>101.70243297481456</v>
      </c>
    </row>
    <row r="213" spans="1:8">
      <c r="A213" s="86" t="str">
        <v>RCD_NKIDS05_102</v>
      </c>
      <c r="B213" s="239">
        <v>212</v>
      </c>
      <c r="C213" s="86" t="s">
        <v>596</v>
      </c>
      <c r="D213" s="241">
        <f>COUNTIF($C$1:$C213,C213)</f>
        <v>2</v>
      </c>
      <c r="E213" s="241" t="str">
        <f t="shared" si="23"/>
        <v>Number of Children by Age2</v>
      </c>
      <c r="F213" s="86" t="s">
        <v>599</v>
      </c>
      <c r="G213" s="242">
        <v>6.0669064748201447E-2</v>
      </c>
      <c r="H213" s="245">
        <v>81.801002191714105</v>
      </c>
    </row>
    <row r="214" spans="1:8">
      <c r="A214" s="86" t="str">
        <v>RCD_NKIDS05_103</v>
      </c>
      <c r="B214" s="239">
        <v>213</v>
      </c>
      <c r="C214" s="86" t="s">
        <v>596</v>
      </c>
      <c r="D214" s="241">
        <f>COUNTIF($C$1:$C214,C214)</f>
        <v>3</v>
      </c>
      <c r="E214" s="241" t="str">
        <f t="shared" si="23"/>
        <v>Number of Children by Age3</v>
      </c>
      <c r="F214" s="86" t="s">
        <v>601</v>
      </c>
      <c r="G214" s="242">
        <v>2.358273381294964E-2</v>
      </c>
      <c r="H214" s="245">
        <v>91.74580708250511</v>
      </c>
    </row>
    <row r="215" spans="1:8">
      <c r="A215" s="86" t="str">
        <v>RCD_NKIDS615_101</v>
      </c>
      <c r="B215" s="239">
        <v>214</v>
      </c>
      <c r="C215" s="86" t="s">
        <v>596</v>
      </c>
      <c r="D215" s="241">
        <f>COUNTIF($C$1:$C215,C215)</f>
        <v>4</v>
      </c>
      <c r="E215" s="241" t="str">
        <f t="shared" si="23"/>
        <v>Number of Children by Age4</v>
      </c>
      <c r="F215" s="86" t="s">
        <v>603</v>
      </c>
      <c r="G215" s="242">
        <v>0.80208633093525161</v>
      </c>
      <c r="H215" s="245">
        <v>102.3264472009356</v>
      </c>
    </row>
    <row r="216" spans="1:8">
      <c r="A216" s="86" t="str">
        <v>RCD_NKIDS615_102</v>
      </c>
      <c r="B216" s="239">
        <v>215</v>
      </c>
      <c r="C216" s="86" t="s">
        <v>596</v>
      </c>
      <c r="D216" s="241">
        <f>COUNTIF($C$1:$C216,C216)</f>
        <v>5</v>
      </c>
      <c r="E216" s="241" t="str">
        <f t="shared" si="23"/>
        <v>Number of Children by Age5</v>
      </c>
      <c r="F216" s="86" t="s">
        <v>605</v>
      </c>
      <c r="G216" s="242">
        <v>0.11120143884892085</v>
      </c>
      <c r="H216" s="245">
        <v>90.447356122447445</v>
      </c>
    </row>
    <row r="217" spans="1:8">
      <c r="A217" s="86" t="str">
        <v>RCD_NKIDS615_103</v>
      </c>
      <c r="B217" s="239">
        <v>216</v>
      </c>
      <c r="C217" s="86" t="s">
        <v>596</v>
      </c>
      <c r="D217" s="241">
        <f>COUNTIF($C$1:$C217,C217)</f>
        <v>6</v>
      </c>
      <c r="E217" s="241" t="str">
        <f t="shared" si="23"/>
        <v>Number of Children by Age6</v>
      </c>
      <c r="F217" s="86" t="s">
        <v>607</v>
      </c>
      <c r="G217" s="242">
        <v>8.684172661870504E-2</v>
      </c>
      <c r="H217" s="245">
        <v>93.002254301282036</v>
      </c>
    </row>
    <row r="218" spans="1:8">
      <c r="A218" s="86" t="str">
        <v>A2_CHILDREN1</v>
      </c>
      <c r="B218" s="239">
        <v>217</v>
      </c>
      <c r="C218" s="86" t="s">
        <v>608</v>
      </c>
      <c r="D218" s="241">
        <f>COUNTIF($C$1:$C218,C218)</f>
        <v>1</v>
      </c>
      <c r="E218" s="241" t="str">
        <f t="shared" si="23"/>
        <v>Children in household1</v>
      </c>
      <c r="F218" s="86" t="s">
        <v>609</v>
      </c>
      <c r="G218" s="242">
        <v>0.75763309352517971</v>
      </c>
      <c r="H218" s="245">
        <v>104.49686673442467</v>
      </c>
    </row>
    <row r="219" spans="1:8">
      <c r="A219" s="86" t="str">
        <v>A2_CHILDREN2A</v>
      </c>
      <c r="B219" s="239">
        <v>218</v>
      </c>
      <c r="C219" s="86" t="s">
        <v>608</v>
      </c>
      <c r="D219" s="241">
        <f>COUNTIF($C$1:$C219,C219)</f>
        <v>2</v>
      </c>
      <c r="E219" s="241" t="str">
        <f t="shared" si="23"/>
        <v>Children in household2</v>
      </c>
      <c r="F219" s="86" t="s">
        <v>610</v>
      </c>
      <c r="G219" s="242">
        <v>0.11188489208633094</v>
      </c>
      <c r="H219" s="245">
        <v>88.206731313131542</v>
      </c>
    </row>
    <row r="220" spans="1:8">
      <c r="A220" s="86" t="str">
        <v>A2_CHILDREN2B</v>
      </c>
      <c r="B220" s="239">
        <v>219</v>
      </c>
      <c r="C220" s="86" t="s">
        <v>608</v>
      </c>
      <c r="D220" s="241">
        <f>COUNTIF($C$1:$C220,C220)</f>
        <v>3</v>
      </c>
      <c r="E220" s="241" t="str">
        <f t="shared" si="23"/>
        <v>Children in household3</v>
      </c>
      <c r="F220" s="86" t="s">
        <v>611</v>
      </c>
      <c r="G220" s="242">
        <v>9.9316546762589927E-2</v>
      </c>
      <c r="H220" s="245">
        <v>92.069090353059465</v>
      </c>
    </row>
    <row r="221" spans="1:8">
      <c r="A221" s="86" t="str">
        <v>A2_CHILDREN3</v>
      </c>
      <c r="B221" s="239">
        <v>220</v>
      </c>
      <c r="C221" s="86" t="s">
        <v>608</v>
      </c>
      <c r="D221" s="241">
        <f>COUNTIF($C$1:$C221,C221)</f>
        <v>4</v>
      </c>
      <c r="E221" s="241" t="str">
        <f t="shared" si="23"/>
        <v>Children in household4</v>
      </c>
      <c r="F221" s="86" t="s">
        <v>612</v>
      </c>
      <c r="G221" s="242">
        <v>3.1294964028776982E-2</v>
      </c>
      <c r="H221" s="245">
        <v>77.34942293733782</v>
      </c>
    </row>
    <row r="222" spans="1:8">
      <c r="A222" s="86" t="str">
        <v>A2_HHD1</v>
      </c>
      <c r="B222" s="239">
        <v>221</v>
      </c>
      <c r="C222" s="86" t="s">
        <v>613</v>
      </c>
      <c r="D222" s="241">
        <f>COUNTIF($C$1:$C222,C222)</f>
        <v>1</v>
      </c>
      <c r="E222" s="241" t="str">
        <f t="shared" si="23"/>
        <v>Household Size1</v>
      </c>
      <c r="F222" s="86" t="s">
        <v>614</v>
      </c>
      <c r="G222" s="242">
        <v>0.15888489208633094</v>
      </c>
      <c r="H222" s="245">
        <v>86.519732690572553</v>
      </c>
    </row>
    <row r="223" spans="1:8">
      <c r="A223" s="86" t="str">
        <v>A2_HHD2</v>
      </c>
      <c r="B223" s="239">
        <v>222</v>
      </c>
      <c r="C223" s="86" t="s">
        <v>613</v>
      </c>
      <c r="D223" s="241">
        <f>COUNTIF($C$1:$C223,C223)</f>
        <v>2</v>
      </c>
      <c r="E223" s="241" t="str">
        <f t="shared" si="23"/>
        <v>Household Size2</v>
      </c>
      <c r="F223" s="86" t="s">
        <v>615</v>
      </c>
      <c r="G223" s="242">
        <v>0.42984892086330934</v>
      </c>
      <c r="H223" s="245">
        <v>110.82174050550462</v>
      </c>
    </row>
    <row r="224" spans="1:8">
      <c r="A224" s="86" t="str">
        <v>A2_HHD5</v>
      </c>
      <c r="B224" s="239">
        <v>223</v>
      </c>
      <c r="C224" s="86" t="s">
        <v>613</v>
      </c>
      <c r="D224" s="241">
        <f>COUNTIF($C$1:$C224,C224)</f>
        <v>3</v>
      </c>
      <c r="E224" s="241" t="str">
        <f t="shared" si="23"/>
        <v>Household Size3</v>
      </c>
      <c r="F224" s="86" t="s">
        <v>616</v>
      </c>
      <c r="G224" s="242">
        <v>0.3395035971223021</v>
      </c>
      <c r="H224" s="245">
        <v>97.833719900874939</v>
      </c>
    </row>
    <row r="225" spans="1:8">
      <c r="A225" s="86" t="str">
        <v>A2_HHD6</v>
      </c>
      <c r="B225" s="239">
        <v>224</v>
      </c>
      <c r="C225" s="86" t="s">
        <v>613</v>
      </c>
      <c r="D225" s="241">
        <f>COUNTIF($C$1:$C225,C225)</f>
        <v>4</v>
      </c>
      <c r="E225" s="241" t="str">
        <f t="shared" si="23"/>
        <v>Household Size4</v>
      </c>
      <c r="F225" s="86" t="s">
        <v>617</v>
      </c>
      <c r="G225" s="242">
        <v>7.2057553956834539E-2</v>
      </c>
      <c r="H225" s="245">
        <v>88.276533422333372</v>
      </c>
    </row>
    <row r="226" spans="1:8">
      <c r="A226" s="86" t="str">
        <v>rcd_jbnssec8_dv_101</v>
      </c>
      <c r="B226" s="239">
        <v>225</v>
      </c>
      <c r="C226" s="86" t="s">
        <v>620</v>
      </c>
      <c r="D226" s="241">
        <f>COUNTIF($C$1:$C226,C226)</f>
        <v>1</v>
      </c>
      <c r="E226" s="241" t="str">
        <f t="shared" si="23"/>
        <v>NS SEC (% of people in employment)1</v>
      </c>
      <c r="F226" s="86" t="s">
        <v>621</v>
      </c>
      <c r="G226" s="242">
        <v>0.16195683453237411</v>
      </c>
      <c r="H226" s="245">
        <v>121.32095285613744</v>
      </c>
    </row>
    <row r="227" spans="1:8">
      <c r="A227" s="86" t="str">
        <v>rcd_jbnssec8_dv_102</v>
      </c>
      <c r="B227" s="239">
        <v>226</v>
      </c>
      <c r="C227" s="86" t="s">
        <v>620</v>
      </c>
      <c r="D227" s="241">
        <f>COUNTIF($C$1:$C227,C227)</f>
        <v>2</v>
      </c>
      <c r="E227" s="241" t="str">
        <f t="shared" si="23"/>
        <v>NS SEC (% of people in employment)2</v>
      </c>
      <c r="F227" s="86" t="s">
        <v>623</v>
      </c>
      <c r="G227" s="242">
        <v>0.32371942446043167</v>
      </c>
      <c r="H227" s="245">
        <v>110.96067471144906</v>
      </c>
    </row>
    <row r="228" spans="1:8">
      <c r="A228" s="86" t="str">
        <v>rcd_jbnssec8_dv_103</v>
      </c>
      <c r="B228" s="239">
        <v>227</v>
      </c>
      <c r="C228" s="86" t="s">
        <v>620</v>
      </c>
      <c r="D228" s="241">
        <f>COUNTIF($C$1:$C228,C228)</f>
        <v>3</v>
      </c>
      <c r="E228" s="241" t="str">
        <f t="shared" si="23"/>
        <v>NS SEC (% of people in employment)3</v>
      </c>
      <c r="F228" s="86" t="s">
        <v>625</v>
      </c>
      <c r="G228" s="242">
        <v>0.12897841726618706</v>
      </c>
      <c r="H228" s="245">
        <v>97.255674890084762</v>
      </c>
    </row>
    <row r="229" spans="1:8">
      <c r="A229" s="86" t="str">
        <v>rcd_jbnssec8_dv_104</v>
      </c>
      <c r="B229" s="239">
        <v>228</v>
      </c>
      <c r="C229" s="86" t="s">
        <v>620</v>
      </c>
      <c r="D229" s="241">
        <f>COUNTIF($C$1:$C229,C229)</f>
        <v>4</v>
      </c>
      <c r="E229" s="241" t="str">
        <f t="shared" si="23"/>
        <v>NS SEC (% of people in employment)4</v>
      </c>
      <c r="F229" s="86" t="s">
        <v>627</v>
      </c>
      <c r="G229" s="242">
        <v>0.11568345323741008</v>
      </c>
      <c r="H229" s="245">
        <v>112.62351067193299</v>
      </c>
    </row>
    <row r="230" spans="1:8">
      <c r="A230" s="86" t="str">
        <v>rcd_jbnssec8_dv_105</v>
      </c>
      <c r="B230" s="239">
        <v>229</v>
      </c>
      <c r="C230" s="86" t="s">
        <v>620</v>
      </c>
      <c r="D230" s="241">
        <f>COUNTIF($C$1:$C230,C230)</f>
        <v>5</v>
      </c>
      <c r="E230" s="241" t="str">
        <f t="shared" si="23"/>
        <v>NS SEC (% of people in employment)5</v>
      </c>
      <c r="F230" s="86" t="s">
        <v>629</v>
      </c>
      <c r="G230" s="242">
        <v>5.8992805755395679E-2</v>
      </c>
      <c r="H230" s="245">
        <v>89.271259584431817</v>
      </c>
    </row>
    <row r="231" spans="1:8">
      <c r="A231" s="86" t="str">
        <v>rcd_jbnssec8_dv_106</v>
      </c>
      <c r="B231" s="239">
        <v>230</v>
      </c>
      <c r="C231" s="86" t="s">
        <v>620</v>
      </c>
      <c r="D231" s="241">
        <f>COUNTIF($C$1:$C231,C231)</f>
        <v>6</v>
      </c>
      <c r="E231" s="241" t="str">
        <f t="shared" si="23"/>
        <v>NS SEC (% of people in employment)6</v>
      </c>
      <c r="F231" s="86" t="s">
        <v>631</v>
      </c>
      <c r="G231" s="242">
        <v>0.13379136690647483</v>
      </c>
      <c r="H231" s="245">
        <v>76.623946049752917</v>
      </c>
    </row>
    <row r="232" spans="1:8">
      <c r="A232" s="86" t="str">
        <v>rcd_jbnssec8_dv_107</v>
      </c>
      <c r="B232" s="239">
        <v>231</v>
      </c>
      <c r="C232" s="86" t="s">
        <v>620</v>
      </c>
      <c r="D232" s="241">
        <f>COUNTIF($C$1:$C232,C232)</f>
        <v>7</v>
      </c>
      <c r="E232" s="241" t="str">
        <f t="shared" si="23"/>
        <v>NS SEC (% of people in employment)7</v>
      </c>
      <c r="F232" s="86" t="s">
        <v>633</v>
      </c>
      <c r="G232" s="242">
        <v>7.7158273381294953E-2</v>
      </c>
      <c r="H232" s="245">
        <v>78.011722412859527</v>
      </c>
    </row>
    <row r="233" spans="1:8">
      <c r="A233" s="86" t="str">
        <v>CLASS1</v>
      </c>
      <c r="B233" s="239">
        <v>232</v>
      </c>
      <c r="C233" s="86" t="s">
        <v>635</v>
      </c>
      <c r="D233" s="241">
        <f>COUNTIF($C$1:$C233,C233)</f>
        <v>1</v>
      </c>
      <c r="E233" s="241" t="str">
        <f t="shared" si="23"/>
        <v>Social Grade1</v>
      </c>
      <c r="F233" s="86" t="s">
        <v>636</v>
      </c>
      <c r="G233" s="242">
        <v>7.9086330935251803E-2</v>
      </c>
      <c r="H233" s="245">
        <v>135.85475523232623</v>
      </c>
    </row>
    <row r="234" spans="1:8">
      <c r="A234" s="86" t="str">
        <v>CLASS2</v>
      </c>
      <c r="B234" s="239">
        <v>233</v>
      </c>
      <c r="C234" s="86" t="s">
        <v>635</v>
      </c>
      <c r="D234" s="241">
        <f>COUNTIF($C$1:$C234,C234)</f>
        <v>2</v>
      </c>
      <c r="E234" s="241" t="str">
        <f t="shared" si="23"/>
        <v>Social Grade2</v>
      </c>
      <c r="F234" s="86" t="s">
        <v>638</v>
      </c>
      <c r="G234" s="242">
        <v>0.3133884892086331</v>
      </c>
      <c r="H234" s="245">
        <v>123.71393687478138</v>
      </c>
    </row>
    <row r="235" spans="1:8">
      <c r="A235" s="86" t="str">
        <v>CLASS3</v>
      </c>
      <c r="B235" s="239">
        <v>234</v>
      </c>
      <c r="C235" s="86" t="s">
        <v>635</v>
      </c>
      <c r="D235" s="241">
        <f>COUNTIF($C$1:$C235,C235)</f>
        <v>3</v>
      </c>
      <c r="E235" s="241" t="str">
        <f t="shared" si="23"/>
        <v>Social Grade3</v>
      </c>
      <c r="F235" s="86" t="s">
        <v>640</v>
      </c>
      <c r="G235" s="242">
        <v>0.28168345323741006</v>
      </c>
      <c r="H235" s="245">
        <v>103.05802708537178</v>
      </c>
    </row>
    <row r="236" spans="1:8">
      <c r="A236" s="86" t="str">
        <v>CLASS4</v>
      </c>
      <c r="B236" s="239">
        <v>235</v>
      </c>
      <c r="C236" s="86" t="s">
        <v>635</v>
      </c>
      <c r="D236" s="241">
        <f>COUNTIF($C$1:$C236,C236)</f>
        <v>4</v>
      </c>
      <c r="E236" s="241" t="str">
        <f t="shared" si="23"/>
        <v>Social Grade4</v>
      </c>
      <c r="F236" s="86" t="s">
        <v>642</v>
      </c>
      <c r="G236" s="242">
        <v>0.18461870503597119</v>
      </c>
      <c r="H236" s="245">
        <v>90.22336908786059</v>
      </c>
    </row>
    <row r="237" spans="1:8">
      <c r="A237" s="86" t="str">
        <v>CLASS5</v>
      </c>
      <c r="B237" s="239">
        <v>236</v>
      </c>
      <c r="C237" s="86" t="s">
        <v>635</v>
      </c>
      <c r="D237" s="241">
        <f>COUNTIF($C$1:$C237,C237)</f>
        <v>5</v>
      </c>
      <c r="E237" s="241" t="str">
        <f t="shared" si="23"/>
        <v>Social Grade5</v>
      </c>
      <c r="F237" s="86" t="s">
        <v>644</v>
      </c>
      <c r="G237" s="242">
        <v>8.2582733812949644E-2</v>
      </c>
      <c r="H237" s="245">
        <v>67.348437080598003</v>
      </c>
    </row>
    <row r="238" spans="1:8">
      <c r="A238" s="86" t="str">
        <v>CLASS6</v>
      </c>
      <c r="B238" s="239">
        <v>237</v>
      </c>
      <c r="C238" s="86" t="s">
        <v>635</v>
      </c>
      <c r="D238" s="241">
        <f>COUNTIF($C$1:$C238,C238)</f>
        <v>6</v>
      </c>
      <c r="E238" s="241" t="str">
        <f t="shared" si="23"/>
        <v>Social Grade6</v>
      </c>
      <c r="F238" s="86" t="s">
        <v>646</v>
      </c>
      <c r="G238" s="242">
        <v>5.8589928057553968E-2</v>
      </c>
      <c r="H238" s="245">
        <v>66.824518142586669</v>
      </c>
    </row>
    <row r="239" spans="1:8">
      <c r="A239" s="86" t="str">
        <v>OCCD2</v>
      </c>
      <c r="B239" s="239">
        <v>238</v>
      </c>
      <c r="C239" s="86" t="s">
        <v>648</v>
      </c>
      <c r="D239" s="241">
        <f>COUNTIF($C$1:$C239,C239)</f>
        <v>1</v>
      </c>
      <c r="E239" s="241" t="str">
        <f t="shared" si="23"/>
        <v>Occupation1</v>
      </c>
      <c r="F239" s="86" t="s">
        <v>649</v>
      </c>
      <c r="G239" s="242">
        <v>7.5748201438848917E-2</v>
      </c>
      <c r="H239" s="245">
        <v>116.1920643865582</v>
      </c>
    </row>
    <row r="240" spans="1:8">
      <c r="A240" s="86" t="str">
        <v>OCCD6</v>
      </c>
      <c r="B240" s="239">
        <v>239</v>
      </c>
      <c r="C240" s="86" t="s">
        <v>648</v>
      </c>
      <c r="D240" s="241">
        <f>COUNTIF($C$1:$C240,C240)</f>
        <v>2</v>
      </c>
      <c r="E240" s="241" t="str">
        <f t="shared" si="23"/>
        <v>Occupation2</v>
      </c>
      <c r="F240" s="86" t="s">
        <v>651</v>
      </c>
      <c r="G240" s="242">
        <v>0.22442446043165468</v>
      </c>
      <c r="H240" s="245">
        <v>103.84011457069195</v>
      </c>
    </row>
    <row r="241" spans="1:8">
      <c r="A241" s="86" t="str">
        <v>OCCD3</v>
      </c>
      <c r="B241" s="239">
        <v>240</v>
      </c>
      <c r="C241" s="86" t="s">
        <v>648</v>
      </c>
      <c r="D241" s="241">
        <f>COUNTIF($C$1:$C241,C241)</f>
        <v>3</v>
      </c>
      <c r="E241" s="241" t="str">
        <f t="shared" si="23"/>
        <v>Occupation3</v>
      </c>
      <c r="F241" s="86" t="s">
        <v>653</v>
      </c>
      <c r="G241" s="242">
        <v>0.14754676258992802</v>
      </c>
      <c r="H241" s="245">
        <v>98.397831722888611</v>
      </c>
    </row>
    <row r="242" spans="1:8">
      <c r="A242" s="86" t="str">
        <v>OCCD5</v>
      </c>
      <c r="B242" s="239">
        <v>241</v>
      </c>
      <c r="C242" s="86" t="s">
        <v>648</v>
      </c>
      <c r="D242" s="241">
        <f>COUNTIF($C$1:$C242,C242)</f>
        <v>4</v>
      </c>
      <c r="E242" s="241" t="str">
        <f t="shared" si="23"/>
        <v>Occupation4</v>
      </c>
      <c r="F242" s="86" t="s">
        <v>655</v>
      </c>
      <c r="G242" s="242">
        <v>5.3978417266187059E-2</v>
      </c>
      <c r="H242" s="245">
        <v>97.856427363820302</v>
      </c>
    </row>
    <row r="243" spans="1:8">
      <c r="A243" s="86" t="str">
        <v>OCCD8</v>
      </c>
      <c r="B243" s="239">
        <v>242</v>
      </c>
      <c r="C243" s="86" t="s">
        <v>648</v>
      </c>
      <c r="D243" s="241">
        <f>COUNTIF($C$1:$C243,C243)</f>
        <v>5</v>
      </c>
      <c r="E243" s="241" t="str">
        <f t="shared" si="23"/>
        <v>Occupation5</v>
      </c>
      <c r="F243" s="86" t="s">
        <v>657</v>
      </c>
      <c r="G243" s="242">
        <v>0.17397841726618701</v>
      </c>
      <c r="H243" s="245">
        <v>116.76029732297413</v>
      </c>
    </row>
    <row r="244" spans="1:8">
      <c r="A244" s="86" t="str">
        <v>OCCD9</v>
      </c>
      <c r="B244" s="239">
        <v>243</v>
      </c>
      <c r="C244" s="86" t="s">
        <v>648</v>
      </c>
      <c r="D244" s="241">
        <f>COUNTIF($C$1:$C244,C244)</f>
        <v>6</v>
      </c>
      <c r="E244" s="241" t="str">
        <f t="shared" si="23"/>
        <v>Occupation6</v>
      </c>
      <c r="F244" s="86" t="s">
        <v>659</v>
      </c>
      <c r="G244" s="242">
        <v>8.5064748201438847E-2</v>
      </c>
      <c r="H244" s="245">
        <v>113.09070227364538</v>
      </c>
    </row>
    <row r="245" spans="1:8">
      <c r="A245" s="86" t="str">
        <v>OCCD10</v>
      </c>
      <c r="B245" s="239">
        <v>244</v>
      </c>
      <c r="C245" s="86" t="s">
        <v>648</v>
      </c>
      <c r="D245" s="241">
        <f>COUNTIF($C$1:$C245,C245)</f>
        <v>7</v>
      </c>
      <c r="E245" s="241" t="str">
        <f t="shared" si="23"/>
        <v>Occupation7</v>
      </c>
      <c r="F245" s="86" t="s">
        <v>661</v>
      </c>
      <c r="G245" s="242">
        <v>6.7107913669064739E-2</v>
      </c>
      <c r="H245" s="245">
        <v>79.939626007287842</v>
      </c>
    </row>
    <row r="246" spans="1:8">
      <c r="A246" s="86" t="str">
        <v>OCCD11</v>
      </c>
      <c r="B246" s="239">
        <v>245</v>
      </c>
      <c r="C246" s="86" t="s">
        <v>648</v>
      </c>
      <c r="D246" s="241">
        <f>COUNTIF($C$1:$C246,C246)</f>
        <v>8</v>
      </c>
      <c r="E246" s="241" t="str">
        <f t="shared" si="23"/>
        <v>Occupation8</v>
      </c>
      <c r="F246" s="86" t="s">
        <v>663</v>
      </c>
      <c r="G246" s="242">
        <v>0.10758273381294965</v>
      </c>
      <c r="H246" s="245">
        <v>82.201602679071812</v>
      </c>
    </row>
    <row r="247" spans="1:8">
      <c r="A247" s="86" t="str">
        <v>OCCD12</v>
      </c>
      <c r="B247" s="239">
        <v>246</v>
      </c>
      <c r="C247" s="86" t="s">
        <v>648</v>
      </c>
      <c r="D247" s="241">
        <f>COUNTIF($C$1:$C247,C247)</f>
        <v>9</v>
      </c>
      <c r="E247" s="241" t="str">
        <f t="shared" si="23"/>
        <v>Occupation9</v>
      </c>
      <c r="F247" s="86" t="s">
        <v>665</v>
      </c>
      <c r="G247" s="242">
        <v>4.5812949640287773E-2</v>
      </c>
      <c r="H247" s="245">
        <v>95.05584066387388</v>
      </c>
    </row>
    <row r="248" spans="1:8">
      <c r="A248" s="86" t="str">
        <v>OCCD13</v>
      </c>
      <c r="B248" s="239">
        <v>247</v>
      </c>
      <c r="C248" s="86" t="s">
        <v>648</v>
      </c>
      <c r="D248" s="241">
        <f>COUNTIF($C$1:$C248,C248)</f>
        <v>10</v>
      </c>
      <c r="E248" s="241" t="str">
        <f t="shared" si="23"/>
        <v>Occupation10</v>
      </c>
      <c r="F248" s="86" t="s">
        <v>667</v>
      </c>
      <c r="G248" s="242">
        <v>1.8158273381294963E-2</v>
      </c>
      <c r="H248" s="245">
        <v>70.002225637870026</v>
      </c>
    </row>
    <row r="249" spans="1:8">
      <c r="A249" s="86" t="str">
        <v>rcd_qfhigh_101</v>
      </c>
      <c r="B249" s="239">
        <v>248</v>
      </c>
      <c r="C249" s="86" t="s">
        <v>670</v>
      </c>
      <c r="D249" s="241">
        <f>COUNTIF($C$1:$C249,C249)</f>
        <v>1</v>
      </c>
      <c r="E249" s="241" t="str">
        <f t="shared" si="23"/>
        <v>Highest Level of Qualifications (Adults)1</v>
      </c>
      <c r="F249" s="86" t="s">
        <v>671</v>
      </c>
      <c r="G249" s="242">
        <v>0.28200000000000003</v>
      </c>
      <c r="H249" s="245">
        <v>121.39784464066634</v>
      </c>
    </row>
    <row r="250" spans="1:8">
      <c r="A250" s="86" t="str">
        <v>rcd_qfhigh_102</v>
      </c>
      <c r="B250" s="239">
        <v>249</v>
      </c>
      <c r="C250" s="86" t="s">
        <v>670</v>
      </c>
      <c r="D250" s="241">
        <f>COUNTIF($C$1:$C250,C250)</f>
        <v>2</v>
      </c>
      <c r="E250" s="241" t="str">
        <f t="shared" si="23"/>
        <v>Highest Level of Qualifications (Adults)2</v>
      </c>
      <c r="F250" s="86" t="s">
        <v>673</v>
      </c>
      <c r="G250" s="242">
        <v>0.10833812949640287</v>
      </c>
      <c r="H250" s="245">
        <v>108.37434050825357</v>
      </c>
    </row>
    <row r="251" spans="1:8">
      <c r="A251" s="86" t="str">
        <v>rcd_qfhigh_103</v>
      </c>
      <c r="B251" s="239">
        <v>250</v>
      </c>
      <c r="C251" s="86" t="s">
        <v>670</v>
      </c>
      <c r="D251" s="241">
        <f>COUNTIF($C$1:$C251,C251)</f>
        <v>3</v>
      </c>
      <c r="E251" s="241" t="str">
        <f t="shared" si="23"/>
        <v>Highest Level of Qualifications (Adults)3</v>
      </c>
      <c r="F251" s="86" t="s">
        <v>675</v>
      </c>
      <c r="G251" s="242">
        <v>8.9848920863309353E-2</v>
      </c>
      <c r="H251" s="245">
        <v>101.74592371250282</v>
      </c>
    </row>
    <row r="252" spans="1:8">
      <c r="A252" s="86" t="str">
        <v>rcd_qfhigh_104</v>
      </c>
      <c r="B252" s="239">
        <v>251</v>
      </c>
      <c r="C252" s="86" t="s">
        <v>670</v>
      </c>
      <c r="D252" s="241">
        <f>COUNTIF($C$1:$C252,C252)</f>
        <v>4</v>
      </c>
      <c r="E252" s="241" t="str">
        <f t="shared" si="23"/>
        <v>Highest Level of Qualifications (Adults)4</v>
      </c>
      <c r="F252" s="86" t="s">
        <v>677</v>
      </c>
      <c r="G252" s="242">
        <v>0.34764028776978412</v>
      </c>
      <c r="H252" s="245">
        <v>94.063125805621553</v>
      </c>
    </row>
    <row r="253" spans="1:8">
      <c r="A253" s="86" t="str">
        <v>rcd_qfhigh_105</v>
      </c>
      <c r="B253" s="239">
        <v>252</v>
      </c>
      <c r="C253" s="86" t="s">
        <v>670</v>
      </c>
      <c r="D253" s="241">
        <f>COUNTIF($C$1:$C253,C253)</f>
        <v>5</v>
      </c>
      <c r="E253" s="241" t="str">
        <f t="shared" si="23"/>
        <v>Highest Level of Qualifications (Adults)5</v>
      </c>
      <c r="F253" s="86" t="s">
        <v>679</v>
      </c>
      <c r="G253" s="242">
        <v>0.17246762589928058</v>
      </c>
      <c r="H253" s="245">
        <v>82.161701845471399</v>
      </c>
    </row>
    <row r="254" spans="1:8">
      <c r="A254" s="86" t="str">
        <v>Num_reading</v>
      </c>
      <c r="B254" s="239">
        <v>253</v>
      </c>
      <c r="C254" s="86" t="s">
        <v>681</v>
      </c>
      <c r="D254" s="241">
        <f>COUNTIF($C$1:$C254,C254)</f>
        <v>1</v>
      </c>
      <c r="E254" s="241" t="str">
        <f t="shared" si="23"/>
        <v>England: Pupils at the end of KS11</v>
      </c>
      <c r="F254" s="86" t="s">
        <v>682</v>
      </c>
      <c r="G254" s="242">
        <v>0.93221582733812947</v>
      </c>
      <c r="H254" s="245">
        <v>102.12357109806906</v>
      </c>
    </row>
    <row r="255" spans="1:8">
      <c r="A255" s="86" t="str">
        <v>Num_writing</v>
      </c>
      <c r="B255" s="239">
        <v>254</v>
      </c>
      <c r="C255" s="86" t="s">
        <v>681</v>
      </c>
      <c r="D255" s="241">
        <f>COUNTIF($C$1:$C255,C255)</f>
        <v>2</v>
      </c>
      <c r="E255" s="241" t="str">
        <f t="shared" si="23"/>
        <v>England: Pupils at the end of KS12</v>
      </c>
      <c r="F255" s="86" t="s">
        <v>684</v>
      </c>
      <c r="G255" s="242">
        <v>0.89947482014388491</v>
      </c>
      <c r="H255" s="245">
        <v>102.73826980787892</v>
      </c>
    </row>
    <row r="256" spans="1:8">
      <c r="A256" s="86" t="str">
        <v>Num_maths</v>
      </c>
      <c r="B256" s="239">
        <v>255</v>
      </c>
      <c r="C256" s="86" t="s">
        <v>681</v>
      </c>
      <c r="D256" s="241">
        <f>COUNTIF($C$1:$C256,C256)</f>
        <v>3</v>
      </c>
      <c r="E256" s="241" t="str">
        <f t="shared" si="23"/>
        <v>England: Pupils at the end of KS13</v>
      </c>
      <c r="F256" s="86" t="s">
        <v>686</v>
      </c>
      <c r="G256" s="242">
        <v>0.95279136690647492</v>
      </c>
      <c r="H256" s="245">
        <v>101.61725246855519</v>
      </c>
    </row>
    <row r="257" spans="1:8">
      <c r="A257" s="86" t="str">
        <v>Num_science</v>
      </c>
      <c r="B257" s="239">
        <v>256</v>
      </c>
      <c r="C257" s="86" t="s">
        <v>681</v>
      </c>
      <c r="D257" s="241">
        <f>COUNTIF($C$1:$C257,C257)</f>
        <v>4</v>
      </c>
      <c r="E257" s="241" t="str">
        <f t="shared" si="23"/>
        <v>England: Pupils at the end of KS14</v>
      </c>
      <c r="F257" s="86" t="s">
        <v>688</v>
      </c>
      <c r="G257" s="242">
        <v>0.94603597122302152</v>
      </c>
      <c r="H257" s="245">
        <v>102.27460053880904</v>
      </c>
    </row>
    <row r="258" spans="1:8">
      <c r="A258" s="86" t="str">
        <v>Num_All_Reading</v>
      </c>
      <c r="B258" s="239">
        <v>257</v>
      </c>
      <c r="C258" s="86" t="s">
        <v>690</v>
      </c>
      <c r="D258" s="241">
        <f>COUNTIF($C$1:$C258,C258)</f>
        <v>1</v>
      </c>
      <c r="E258" s="241" t="str">
        <f t="shared" si="23"/>
        <v>England: Pupils at the end of KS21</v>
      </c>
      <c r="F258" s="86" t="s">
        <v>682</v>
      </c>
      <c r="G258" s="242">
        <v>0.92341726618705033</v>
      </c>
      <c r="H258" s="245">
        <v>102.1997055284712</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0.88525899280575537</v>
      </c>
      <c r="H259" s="245">
        <v>102.56006048939345</v>
      </c>
    </row>
    <row r="260" spans="1:8">
      <c r="A260" s="86" t="str">
        <v>Num_All_maths</v>
      </c>
      <c r="B260" s="239">
        <v>259</v>
      </c>
      <c r="C260" s="86" t="s">
        <v>690</v>
      </c>
      <c r="D260" s="241">
        <f>COUNTIF($C$1:$C260,C260)</f>
        <v>3</v>
      </c>
      <c r="E260" s="241" t="str">
        <f t="shared" si="24"/>
        <v>England: Pupils at the end of KS23</v>
      </c>
      <c r="F260" s="86" t="s">
        <v>686</v>
      </c>
      <c r="G260" s="242">
        <v>0.88899280575539574</v>
      </c>
      <c r="H260" s="245">
        <v>102.15985477771356</v>
      </c>
    </row>
    <row r="261" spans="1:8">
      <c r="A261" s="86" t="str">
        <v>Num_All_RWM</v>
      </c>
      <c r="B261" s="239">
        <v>260</v>
      </c>
      <c r="C261" s="86" t="s">
        <v>690</v>
      </c>
      <c r="D261" s="241">
        <f>COUNTIF($C$1:$C261,C261)</f>
        <v>4</v>
      </c>
      <c r="E261" s="241" t="str">
        <f t="shared" si="24"/>
        <v>England: Pupils at the end of KS24</v>
      </c>
      <c r="F261" s="86" t="s">
        <v>694</v>
      </c>
      <c r="G261" s="242">
        <v>0.81754676258992798</v>
      </c>
      <c r="H261" s="245">
        <v>103.29500626721699</v>
      </c>
    </row>
    <row r="262" spans="1:8">
      <c r="A262" s="86" t="str">
        <v>LEVEL2_all</v>
      </c>
      <c r="B262" s="239">
        <v>261</v>
      </c>
      <c r="C262" s="86" t="s">
        <v>696</v>
      </c>
      <c r="D262" s="241">
        <f>COUNTIF($C$1:$C262,C262)</f>
        <v>1</v>
      </c>
      <c r="E262" s="241" t="str">
        <f t="shared" si="24"/>
        <v>England: Pupils at the end of KS41</v>
      </c>
      <c r="F262" s="86" t="s">
        <v>697</v>
      </c>
      <c r="G262" s="242">
        <v>0.71927338129496399</v>
      </c>
      <c r="H262" s="245">
        <v>107.95268550865028</v>
      </c>
    </row>
    <row r="263" spans="1:8">
      <c r="A263" s="86" t="str">
        <v>LEVEL2_EM_all</v>
      </c>
      <c r="B263" s="239">
        <v>262</v>
      </c>
      <c r="C263" s="86" t="s">
        <v>696</v>
      </c>
      <c r="D263" s="241">
        <f>COUNTIF($C$1:$C263,C263)</f>
        <v>2</v>
      </c>
      <c r="E263" s="241" t="str">
        <f t="shared" si="24"/>
        <v>England: Pupils at the end of KS42</v>
      </c>
      <c r="F263" s="86" t="s">
        <v>699</v>
      </c>
      <c r="G263" s="242">
        <v>0.63346762589928063</v>
      </c>
      <c r="H263" s="245">
        <v>109.04944319976705</v>
      </c>
    </row>
    <row r="264" spans="1:8">
      <c r="A264" s="86" t="str">
        <v>NS4T5PAL5P</v>
      </c>
      <c r="B264" s="239">
        <v>263</v>
      </c>
      <c r="C264" s="86" t="s">
        <v>701</v>
      </c>
      <c r="D264" s="241">
        <f>COUNTIF($C$1:$C264,C264)</f>
        <v>1</v>
      </c>
      <c r="E264" s="241" t="str">
        <f t="shared" si="24"/>
        <v>Scotland: Pupils in the S4 cohort1</v>
      </c>
      <c r="F264" s="86" t="s">
        <v>702</v>
      </c>
      <c r="G264" s="242">
        <v>0.51950359712230221</v>
      </c>
      <c r="H264" s="245">
        <v>117.54835448429601</v>
      </c>
    </row>
    <row r="265" spans="1:8">
      <c r="A265" s="86" t="str">
        <v>NS5T3PAL6P</v>
      </c>
      <c r="B265" s="239">
        <v>264</v>
      </c>
      <c r="C265" s="86" t="s">
        <v>704</v>
      </c>
      <c r="D265" s="241">
        <f>COUNTIF($C$1:$C265,C265)</f>
        <v>1</v>
      </c>
      <c r="E265" s="241" t="str">
        <f t="shared" si="24"/>
        <v>Scotland: Pupils in the S5 cohort1</v>
      </c>
      <c r="F265" s="86" t="s">
        <v>705</v>
      </c>
      <c r="G265" s="242">
        <v>0.44391366906474822</v>
      </c>
      <c r="H265" s="245">
        <v>119.5023933174057</v>
      </c>
    </row>
    <row r="266" spans="1:8">
      <c r="A266" s="86" t="str">
        <v>NS5T5PAL6P</v>
      </c>
      <c r="B266" s="239">
        <v>265</v>
      </c>
      <c r="C266" s="86" t="s">
        <v>704</v>
      </c>
      <c r="D266" s="241">
        <f>COUNTIF($C$1:$C266,C266)</f>
        <v>2</v>
      </c>
      <c r="E266" s="241" t="str">
        <f t="shared" si="24"/>
        <v>Scotland: Pupils in the S5 cohort2</v>
      </c>
      <c r="F266" s="86" t="s">
        <v>707</v>
      </c>
      <c r="G266" s="242">
        <v>0.22977697841726619</v>
      </c>
      <c r="H266" s="245">
        <v>125.97023600191362</v>
      </c>
    </row>
    <row r="267" spans="1:8">
      <c r="A267" s="86" t="str">
        <v>rcd_worktrav_101</v>
      </c>
      <c r="B267" s="239">
        <v>266</v>
      </c>
      <c r="C267" s="86" t="s">
        <v>710</v>
      </c>
      <c r="D267" s="241">
        <f>COUNTIF($C$1:$C267,C267)</f>
        <v>1</v>
      </c>
      <c r="E267" s="241" t="str">
        <f t="shared" si="24"/>
        <v>Travel To Work (% of Workers)1</v>
      </c>
      <c r="F267" s="86" t="s">
        <v>711</v>
      </c>
      <c r="G267" s="242">
        <v>6.4812949640287776E-2</v>
      </c>
      <c r="H267" s="245">
        <v>97.577491673814691</v>
      </c>
    </row>
    <row r="268" spans="1:8">
      <c r="A268" s="86" t="str">
        <v>rcd_worktrav_102</v>
      </c>
      <c r="B268" s="239">
        <v>267</v>
      </c>
      <c r="C268" s="86" t="s">
        <v>710</v>
      </c>
      <c r="D268" s="241">
        <f>COUNTIF($C$1:$C268,C268)</f>
        <v>2</v>
      </c>
      <c r="E268" s="241" t="str">
        <f t="shared" si="24"/>
        <v>Travel To Work (% of Workers)2</v>
      </c>
      <c r="F268" s="86" t="s">
        <v>713</v>
      </c>
      <c r="G268" s="242">
        <v>0.70502877697841726</v>
      </c>
      <c r="H268" s="245">
        <v>105.60678574578095</v>
      </c>
    </row>
    <row r="269" spans="1:8">
      <c r="A269" s="86" t="str">
        <v>rcd_worktrav_103</v>
      </c>
      <c r="B269" s="239">
        <v>268</v>
      </c>
      <c r="C269" s="86" t="s">
        <v>710</v>
      </c>
      <c r="D269" s="241">
        <f>COUNTIF($C$1:$C269,C269)</f>
        <v>3</v>
      </c>
      <c r="E269" s="241" t="str">
        <f t="shared" si="24"/>
        <v>Travel To Work (% of Workers)3</v>
      </c>
      <c r="F269" s="86" t="s">
        <v>715</v>
      </c>
      <c r="G269" s="242">
        <v>3.6892086330935256E-2</v>
      </c>
      <c r="H269" s="245">
        <v>62.877141860791632</v>
      </c>
    </row>
    <row r="270" spans="1:8">
      <c r="A270" s="86" t="str">
        <v>rcd_worktrav_104</v>
      </c>
      <c r="B270" s="239">
        <v>269</v>
      </c>
      <c r="C270" s="86" t="s">
        <v>710</v>
      </c>
      <c r="D270" s="241">
        <f>COUNTIF($C$1:$C270,C270)</f>
        <v>4</v>
      </c>
      <c r="E270" s="241" t="str">
        <f t="shared" si="24"/>
        <v>Travel To Work (% of Workers)4</v>
      </c>
      <c r="F270" s="86" t="s">
        <v>717</v>
      </c>
      <c r="G270" s="242">
        <v>3.2640287769784178E-2</v>
      </c>
      <c r="H270" s="245">
        <v>96.256891872035737</v>
      </c>
    </row>
    <row r="271" spans="1:8">
      <c r="A271" s="86" t="str">
        <v>rcd_worktrav_105</v>
      </c>
      <c r="B271" s="239">
        <v>270</v>
      </c>
      <c r="C271" s="86" t="s">
        <v>710</v>
      </c>
      <c r="D271" s="241">
        <f>COUNTIF($C$1:$C271,C271)</f>
        <v>5</v>
      </c>
      <c r="E271" s="241" t="str">
        <f t="shared" si="24"/>
        <v>Travel To Work (% of Workers)5</v>
      </c>
      <c r="F271" s="86" t="s">
        <v>719</v>
      </c>
      <c r="G271" s="242">
        <v>9.2827338129496423E-2</v>
      </c>
      <c r="H271" s="245">
        <v>77.57180070220025</v>
      </c>
    </row>
    <row r="272" spans="1:8">
      <c r="A272" s="86" t="str">
        <v>rcd_worktrav_106</v>
      </c>
      <c r="B272" s="239">
        <v>271</v>
      </c>
      <c r="C272" s="86" t="s">
        <v>710</v>
      </c>
      <c r="D272" s="241">
        <f>COUNTIF($C$1:$C272,C272)</f>
        <v>6</v>
      </c>
      <c r="E272" s="241" t="str">
        <f t="shared" si="24"/>
        <v>Travel To Work (% of Workers)6</v>
      </c>
      <c r="F272" s="86" t="s">
        <v>721</v>
      </c>
      <c r="G272" s="242">
        <v>9.6618705035971236E-3</v>
      </c>
      <c r="H272" s="245">
        <v>97.729936857992115</v>
      </c>
    </row>
    <row r="273" spans="1:8">
      <c r="A273" s="86" t="str">
        <v>rcd_worktrav_107</v>
      </c>
      <c r="B273" s="239">
        <v>272</v>
      </c>
      <c r="C273" s="86" t="s">
        <v>710</v>
      </c>
      <c r="D273" s="241">
        <f>COUNTIF($C$1:$C273,C273)</f>
        <v>7</v>
      </c>
      <c r="E273" s="241" t="str">
        <f t="shared" si="24"/>
        <v>Travel To Work (% of Workers)7</v>
      </c>
      <c r="F273" s="86" t="s">
        <v>723</v>
      </c>
      <c r="G273" s="242">
        <v>5.7956834532374109E-2</v>
      </c>
      <c r="H273" s="245">
        <v>132.59338719808514</v>
      </c>
    </row>
    <row r="274" spans="1:8">
      <c r="A274" s="86" t="str">
        <v>car0</v>
      </c>
      <c r="B274" s="239">
        <v>273</v>
      </c>
      <c r="C274" s="86" t="s">
        <v>725</v>
      </c>
      <c r="D274" s="241">
        <f>COUNTIF($C$1:$C274,C274)</f>
        <v>1</v>
      </c>
      <c r="E274" s="241" t="str">
        <f t="shared" si="24"/>
        <v>Car Ownership1</v>
      </c>
      <c r="F274" s="86" t="s">
        <v>726</v>
      </c>
      <c r="G274" s="242">
        <v>9.6374100719424469E-2</v>
      </c>
      <c r="H274" s="245">
        <v>54.319682901283052</v>
      </c>
    </row>
    <row r="275" spans="1:8">
      <c r="A275" s="86" t="str">
        <v>car1</v>
      </c>
      <c r="B275" s="239">
        <v>274</v>
      </c>
      <c r="C275" s="86" t="s">
        <v>725</v>
      </c>
      <c r="D275" s="241">
        <f>COUNTIF($C$1:$C275,C275)</f>
        <v>2</v>
      </c>
      <c r="E275" s="241" t="str">
        <f t="shared" si="24"/>
        <v>Car Ownership2</v>
      </c>
      <c r="F275" s="86" t="s">
        <v>728</v>
      </c>
      <c r="G275" s="242">
        <v>0.37157553956834527</v>
      </c>
      <c r="H275" s="245">
        <v>93.739944800781984</v>
      </c>
    </row>
    <row r="276" spans="1:8">
      <c r="A276" s="86" t="str">
        <v>car2</v>
      </c>
      <c r="B276" s="239">
        <v>275</v>
      </c>
      <c r="C276" s="86" t="s">
        <v>725</v>
      </c>
      <c r="D276" s="241">
        <f>COUNTIF($C$1:$C276,C276)</f>
        <v>3</v>
      </c>
      <c r="E276" s="241" t="str">
        <f t="shared" si="24"/>
        <v>Car Ownership3</v>
      </c>
      <c r="F276" s="86" t="s">
        <v>730</v>
      </c>
      <c r="G276" s="242">
        <v>0.4000071942446044</v>
      </c>
      <c r="H276" s="245">
        <v>121.57940924382338</v>
      </c>
    </row>
    <row r="277" spans="1:8">
      <c r="A277" s="86" t="str">
        <v>car3p</v>
      </c>
      <c r="B277" s="239">
        <v>276</v>
      </c>
      <c r="C277" s="86" t="s">
        <v>725</v>
      </c>
      <c r="D277" s="241">
        <f>COUNTIF($C$1:$C277,C277)</f>
        <v>4</v>
      </c>
      <c r="E277" s="241" t="str">
        <f t="shared" si="24"/>
        <v>Car Ownership4</v>
      </c>
      <c r="F277" s="86" t="s">
        <v>732</v>
      </c>
      <c r="G277" s="242">
        <v>0.13192805755395684</v>
      </c>
      <c r="H277" s="245">
        <v>135.82809710013964</v>
      </c>
    </row>
    <row r="278" spans="1:8">
      <c r="A278" s="86" t="str">
        <v>car1recent</v>
      </c>
      <c r="B278" s="239">
        <v>277</v>
      </c>
      <c r="C278" s="86" t="s">
        <v>725</v>
      </c>
      <c r="D278" s="241">
        <f>COUNTIF($C$1:$C278,C278)</f>
        <v>5</v>
      </c>
      <c r="E278" s="241" t="str">
        <f t="shared" si="24"/>
        <v>Car Ownership5</v>
      </c>
      <c r="F278" s="86" t="s">
        <v>734</v>
      </c>
      <c r="G278" s="242">
        <v>0.16044604316546765</v>
      </c>
      <c r="H278" s="245">
        <v>117.48925922269981</v>
      </c>
    </row>
    <row r="279" spans="1:8">
      <c r="A279" s="86" t="str">
        <v>car1co</v>
      </c>
      <c r="B279" s="239">
        <v>278</v>
      </c>
      <c r="C279" s="86" t="s">
        <v>736</v>
      </c>
      <c r="D279" s="241">
        <f>COUNTIF($C$1:$C279,C279)</f>
        <v>1</v>
      </c>
      <c r="E279" s="241" t="str">
        <f t="shared" si="24"/>
        <v>Main Car (% of car owners)1</v>
      </c>
      <c r="F279" s="86" t="s">
        <v>737</v>
      </c>
      <c r="G279" s="242">
        <v>1.6647482014388492E-2</v>
      </c>
      <c r="H279" s="245">
        <v>103.77625294864478</v>
      </c>
    </row>
    <row r="280" spans="1:8">
      <c r="A280" s="86" t="str">
        <v>car1priv</v>
      </c>
      <c r="B280" s="239">
        <v>279</v>
      </c>
      <c r="C280" s="86" t="s">
        <v>736</v>
      </c>
      <c r="D280" s="241">
        <f>COUNTIF($C$1:$C280,C280)</f>
        <v>2</v>
      </c>
      <c r="E280" s="241" t="str">
        <f t="shared" si="24"/>
        <v>Main Car (% of car owners)2</v>
      </c>
      <c r="F280" s="86" t="s">
        <v>739</v>
      </c>
      <c r="G280" s="242">
        <v>0.98335251798561152</v>
      </c>
      <c r="H280" s="245">
        <v>99.938434848061462</v>
      </c>
    </row>
    <row r="281" spans="1:8">
      <c r="A281" s="86" t="str">
        <v>carsaloon</v>
      </c>
      <c r="B281" s="239">
        <v>280</v>
      </c>
      <c r="C281" s="86" t="s">
        <v>736</v>
      </c>
      <c r="D281" s="241">
        <f>COUNTIF($C$1:$C281,C281)</f>
        <v>3</v>
      </c>
      <c r="E281" s="241" t="str">
        <f t="shared" si="24"/>
        <v>Main Car (% of car owners)3</v>
      </c>
      <c r="F281" s="86" t="s">
        <v>741</v>
      </c>
      <c r="G281" s="242">
        <v>0.17425899280575538</v>
      </c>
      <c r="H281" s="245">
        <v>97.267120343844894</v>
      </c>
    </row>
    <row r="282" spans="1:8">
      <c r="A282" s="86" t="str">
        <v>carhatchback</v>
      </c>
      <c r="B282" s="239">
        <v>281</v>
      </c>
      <c r="C282" s="86" t="s">
        <v>736</v>
      </c>
      <c r="D282" s="241">
        <f>COUNTIF($C$1:$C282,C282)</f>
        <v>4</v>
      </c>
      <c r="E282" s="241" t="str">
        <f t="shared" si="24"/>
        <v>Main Car (% of car owners)4</v>
      </c>
      <c r="F282" s="86" t="s">
        <v>743</v>
      </c>
      <c r="G282" s="242">
        <v>0.48582733812949641</v>
      </c>
      <c r="H282" s="245">
        <v>97.0320165510566</v>
      </c>
    </row>
    <row r="283" spans="1:8">
      <c r="A283" s="86" t="str">
        <v>carestate</v>
      </c>
      <c r="B283" s="239">
        <v>282</v>
      </c>
      <c r="C283" s="86" t="s">
        <v>736</v>
      </c>
      <c r="D283" s="241">
        <f>COUNTIF($C$1:$C283,C283)</f>
        <v>5</v>
      </c>
      <c r="E283" s="241" t="str">
        <f t="shared" si="24"/>
        <v>Main Car (% of car owners)5</v>
      </c>
      <c r="F283" s="86" t="s">
        <v>745</v>
      </c>
      <c r="G283" s="242">
        <v>7.6805755395683448E-2</v>
      </c>
      <c r="H283" s="245">
        <v>108.13029365792781</v>
      </c>
    </row>
    <row r="284" spans="1:8">
      <c r="A284" s="86" t="str">
        <v>carlux</v>
      </c>
      <c r="B284" s="239">
        <v>283</v>
      </c>
      <c r="C284" s="86" t="s">
        <v>736</v>
      </c>
      <c r="D284" s="241">
        <f>COUNTIF($C$1:$C284,C284)</f>
        <v>6</v>
      </c>
      <c r="E284" s="241" t="str">
        <f t="shared" si="24"/>
        <v>Main Car (% of car owners)6</v>
      </c>
      <c r="F284" s="86" t="s">
        <v>747</v>
      </c>
      <c r="G284" s="242">
        <v>7.7129496402877681E-2</v>
      </c>
      <c r="H284" s="245">
        <v>98.50501409140702</v>
      </c>
    </row>
    <row r="285" spans="1:8">
      <c r="A285" s="86" t="str">
        <v>carother</v>
      </c>
      <c r="B285" s="239">
        <v>284</v>
      </c>
      <c r="C285" s="86" t="s">
        <v>736</v>
      </c>
      <c r="D285" s="241">
        <f>COUNTIF($C$1:$C285,C285)</f>
        <v>7</v>
      </c>
      <c r="E285" s="241" t="str">
        <f t="shared" si="24"/>
        <v>Main Car (% of car owners)7</v>
      </c>
      <c r="F285" s="86" t="s">
        <v>749</v>
      </c>
      <c r="G285" s="242">
        <v>0.18588489208633094</v>
      </c>
      <c r="H285" s="245">
        <v>108.86368487385731</v>
      </c>
    </row>
    <row r="286" spans="1:8">
      <c r="A286" s="86" t="str">
        <v>car1btnew</v>
      </c>
      <c r="B286" s="239">
        <v>285</v>
      </c>
      <c r="C286" s="86" t="s">
        <v>736</v>
      </c>
      <c r="D286" s="241">
        <f>COUNTIF($C$1:$C286,C286)</f>
        <v>8</v>
      </c>
      <c r="E286" s="241" t="str">
        <f t="shared" si="24"/>
        <v>Main Car (% of car owners)8</v>
      </c>
      <c r="F286" s="86" t="s">
        <v>751</v>
      </c>
      <c r="G286" s="242">
        <v>0.40887769784172662</v>
      </c>
      <c r="H286" s="245">
        <v>108.58960097448258</v>
      </c>
    </row>
    <row r="287" spans="1:8">
      <c r="A287" s="86" t="str">
        <v>car1btused</v>
      </c>
      <c r="B287" s="239">
        <v>286</v>
      </c>
      <c r="C287" s="86" t="s">
        <v>736</v>
      </c>
      <c r="D287" s="241">
        <f>COUNTIF($C$1:$C287,C287)</f>
        <v>9</v>
      </c>
      <c r="E287" s="241" t="str">
        <f t="shared" si="24"/>
        <v>Main Car (% of car owners)9</v>
      </c>
      <c r="F287" s="86" t="s">
        <v>753</v>
      </c>
      <c r="G287" s="242">
        <v>0.59112230215827333</v>
      </c>
      <c r="H287" s="245">
        <v>94.81240579453015</v>
      </c>
    </row>
    <row r="288" spans="1:8">
      <c r="A288" s="86" t="str">
        <v>rcd_hhdyrinc_101</v>
      </c>
      <c r="B288" s="239">
        <v>287</v>
      </c>
      <c r="C288" s="86" t="s">
        <v>755</v>
      </c>
      <c r="D288" s="241">
        <f>COUNTIF($C$1:$C288,C288)</f>
        <v>1</v>
      </c>
      <c r="E288" s="241" t="str">
        <f t="shared" si="24"/>
        <v>Household Annual Income1</v>
      </c>
      <c r="F288" s="86" t="s">
        <v>756</v>
      </c>
      <c r="G288" s="242">
        <v>0.12666187050359715</v>
      </c>
      <c r="H288" s="245">
        <v>78.565574432691989</v>
      </c>
    </row>
    <row r="289" spans="1:8">
      <c r="A289" s="86" t="str">
        <v>rcd_hhdyrinc_102</v>
      </c>
      <c r="B289" s="239">
        <v>288</v>
      </c>
      <c r="C289" s="86" t="s">
        <v>755</v>
      </c>
      <c r="D289" s="241">
        <f>COUNTIF($C$1:$C289,C289)</f>
        <v>2</v>
      </c>
      <c r="E289" s="241" t="str">
        <f t="shared" si="24"/>
        <v>Household Annual Income2</v>
      </c>
      <c r="F289" s="86" t="s">
        <v>757</v>
      </c>
      <c r="G289" s="242">
        <v>0.2862446043165468</v>
      </c>
      <c r="H289" s="245">
        <v>92.007726708654431</v>
      </c>
    </row>
    <row r="290" spans="1:8">
      <c r="A290" s="86" t="str">
        <v>rcd_hhdyrinc_103</v>
      </c>
      <c r="B290" s="239">
        <v>289</v>
      </c>
      <c r="C290" s="86" t="s">
        <v>755</v>
      </c>
      <c r="D290" s="241">
        <f>COUNTIF($C$1:$C290,C290)</f>
        <v>3</v>
      </c>
      <c r="E290" s="241" t="str">
        <f t="shared" si="24"/>
        <v>Household Annual Income3</v>
      </c>
      <c r="F290" s="86" t="s">
        <v>758</v>
      </c>
      <c r="G290" s="242">
        <v>0.21906474820143887</v>
      </c>
      <c r="H290" s="245">
        <v>102.79983258204375</v>
      </c>
    </row>
    <row r="291" spans="1:8">
      <c r="A291" s="86" t="str">
        <v>rcd_hhdyrinc_104</v>
      </c>
      <c r="B291" s="239">
        <v>290</v>
      </c>
      <c r="C291" s="86" t="s">
        <v>755</v>
      </c>
      <c r="D291" s="241">
        <f>COUNTIF($C$1:$C291,C291)</f>
        <v>4</v>
      </c>
      <c r="E291" s="241" t="str">
        <f t="shared" si="24"/>
        <v>Household Annual Income4</v>
      </c>
      <c r="F291" s="86" t="s">
        <v>759</v>
      </c>
      <c r="G291" s="242">
        <v>0.15024460431654676</v>
      </c>
      <c r="H291" s="245">
        <v>105.71082657246831</v>
      </c>
    </row>
    <row r="292" spans="1:8">
      <c r="A292" s="86" t="str">
        <v>rcd_hhdyrinc_105</v>
      </c>
      <c r="B292" s="239">
        <v>291</v>
      </c>
      <c r="C292" s="86" t="s">
        <v>755</v>
      </c>
      <c r="D292" s="241">
        <f>COUNTIF($C$1:$C292,C292)</f>
        <v>5</v>
      </c>
      <c r="E292" s="241" t="str">
        <f t="shared" si="24"/>
        <v>Household Annual Income5</v>
      </c>
      <c r="F292" s="86" t="s">
        <v>760</v>
      </c>
      <c r="G292" s="242">
        <v>9.1467625899280564E-2</v>
      </c>
      <c r="H292" s="245">
        <v>120.94279075145332</v>
      </c>
    </row>
    <row r="293" spans="1:8">
      <c r="A293" s="86" t="str">
        <v>rcd_hhdyrinc_106</v>
      </c>
      <c r="B293" s="239">
        <v>292</v>
      </c>
      <c r="C293" s="86" t="s">
        <v>755</v>
      </c>
      <c r="D293" s="241">
        <f>COUNTIF($C$1:$C293,C293)</f>
        <v>6</v>
      </c>
      <c r="E293" s="241" t="str">
        <f t="shared" si="24"/>
        <v>Household Annual Income6</v>
      </c>
      <c r="F293" s="86" t="s">
        <v>761</v>
      </c>
      <c r="G293" s="242">
        <v>0.1260359712230216</v>
      </c>
      <c r="H293" s="245">
        <v>130.25655629619678</v>
      </c>
    </row>
    <row r="294" spans="1:8">
      <c r="A294" s="86" t="str">
        <v>incmean</v>
      </c>
      <c r="B294" s="239">
        <v>293</v>
      </c>
      <c r="C294" s="86" t="s">
        <v>755</v>
      </c>
      <c r="D294" s="241">
        <f>COUNTIF($C$1:$C294,C294)</f>
        <v>7</v>
      </c>
      <c r="E294" s="241" t="str">
        <f t="shared" si="24"/>
        <v>Household Annual Income7</v>
      </c>
      <c r="F294" s="86" t="s">
        <v>763</v>
      </c>
      <c r="G294" s="242">
        <v>496.04949980071945</v>
      </c>
      <c r="H294" s="245">
        <v>114.7745816122232</v>
      </c>
    </row>
    <row r="295" spans="1:8">
      <c r="A295" s="86" t="str">
        <v>benbase1</v>
      </c>
      <c r="B295" s="239">
        <v>294</v>
      </c>
      <c r="C295" s="86" t="s">
        <v>765</v>
      </c>
      <c r="D295" s="241">
        <f>COUNTIF($C$1:$C295,C295)</f>
        <v>1</v>
      </c>
      <c r="E295" s="241" t="str">
        <f t="shared" si="24"/>
        <v>Benefits1</v>
      </c>
      <c r="F295" s="86" t="s">
        <v>766</v>
      </c>
      <c r="G295" s="242">
        <v>9.6690647482014416E-3</v>
      </c>
      <c r="H295" s="245">
        <v>50.59253662050903</v>
      </c>
    </row>
    <row r="296" spans="1:8">
      <c r="A296" s="86" t="str">
        <v>benbase2</v>
      </c>
      <c r="B296" s="239">
        <v>295</v>
      </c>
      <c r="C296" s="86" t="s">
        <v>765</v>
      </c>
      <c r="D296" s="241">
        <f>COUNTIF($C$1:$C296,C296)</f>
        <v>2</v>
      </c>
      <c r="E296" s="241" t="str">
        <f t="shared" si="24"/>
        <v>Benefits2</v>
      </c>
      <c r="F296" s="86" t="s">
        <v>768</v>
      </c>
      <c r="G296" s="242">
        <v>3.7050359712230215E-3</v>
      </c>
      <c r="H296" s="245">
        <v>52.190196932562763</v>
      </c>
    </row>
    <row r="297" spans="1:8">
      <c r="A297" s="86" t="str">
        <v>benbase3</v>
      </c>
      <c r="B297" s="239">
        <v>296</v>
      </c>
      <c r="C297" s="86" t="s">
        <v>765</v>
      </c>
      <c r="D297" s="241">
        <f>COUNTIF($C$1:$C297,C297)</f>
        <v>3</v>
      </c>
      <c r="E297" s="241" t="str">
        <f t="shared" si="24"/>
        <v>Benefits3</v>
      </c>
      <c r="F297" s="86" t="s">
        <v>770</v>
      </c>
      <c r="G297" s="242">
        <v>0.12285611510791365</v>
      </c>
      <c r="H297" s="245">
        <v>86.581086681314702</v>
      </c>
    </row>
    <row r="298" spans="1:8">
      <c r="A298" s="86" t="str">
        <v>benbase4</v>
      </c>
      <c r="B298" s="239">
        <v>297</v>
      </c>
      <c r="C298" s="86" t="s">
        <v>765</v>
      </c>
      <c r="D298" s="241">
        <f>COUNTIF($C$1:$C298,C298)</f>
        <v>4</v>
      </c>
      <c r="E298" s="241" t="str">
        <f t="shared" si="24"/>
        <v>Benefits4</v>
      </c>
      <c r="F298" s="86" t="s">
        <v>772</v>
      </c>
      <c r="G298" s="242">
        <v>1.2323741007194244E-2</v>
      </c>
      <c r="H298" s="245">
        <v>55.572279690787731</v>
      </c>
    </row>
    <row r="299" spans="1:8">
      <c r="A299" s="86" t="str">
        <v>finsit_savalot</v>
      </c>
      <c r="B299" s="239">
        <v>298</v>
      </c>
      <c r="C299" s="86" t="s">
        <v>774</v>
      </c>
      <c r="D299" s="241">
        <f>COUNTIF($C$1:$C299,C299)</f>
        <v>1</v>
      </c>
      <c r="E299" s="241" t="str">
        <f t="shared" si="24"/>
        <v>Financial Situation1</v>
      </c>
      <c r="F299" s="86" t="s">
        <v>775</v>
      </c>
      <c r="G299" s="242">
        <v>0.13530935251798562</v>
      </c>
      <c r="H299" s="245">
        <v>117.5285745496992</v>
      </c>
    </row>
    <row r="300" spans="1:8">
      <c r="A300" s="86" t="str">
        <v>finsit_savlittle</v>
      </c>
      <c r="B300" s="239">
        <v>299</v>
      </c>
      <c r="C300" s="86" t="s">
        <v>774</v>
      </c>
      <c r="D300" s="241">
        <f>COUNTIF($C$1:$C300,C300)</f>
        <v>2</v>
      </c>
      <c r="E300" s="241" t="str">
        <f t="shared" si="24"/>
        <v>Financial Situation2</v>
      </c>
      <c r="F300" s="86" t="s">
        <v>777</v>
      </c>
      <c r="G300" s="242">
        <v>0.55216546762589935</v>
      </c>
      <c r="H300" s="245">
        <v>103.48998308348828</v>
      </c>
    </row>
    <row r="301" spans="1:8">
      <c r="A301" s="86" t="str">
        <v>finsit_even</v>
      </c>
      <c r="B301" s="239">
        <v>300</v>
      </c>
      <c r="C301" s="86" t="s">
        <v>774</v>
      </c>
      <c r="D301" s="241">
        <f>COUNTIF($C$1:$C301,C301)</f>
        <v>3</v>
      </c>
      <c r="E301" s="241" t="str">
        <f t="shared" si="24"/>
        <v>Financial Situation3</v>
      </c>
      <c r="F301" s="86" t="s">
        <v>779</v>
      </c>
      <c r="G301" s="242">
        <v>0.2451654676258993</v>
      </c>
      <c r="H301" s="245">
        <v>85.484462351607888</v>
      </c>
    </row>
    <row r="302" spans="1:8">
      <c r="A302" s="86" t="str">
        <v>finsit_debt</v>
      </c>
      <c r="B302" s="239">
        <v>301</v>
      </c>
      <c r="C302" s="86" t="s">
        <v>774</v>
      </c>
      <c r="D302" s="241">
        <f>COUNTIF($C$1:$C302,C302)</f>
        <v>4</v>
      </c>
      <c r="E302" s="241" t="str">
        <f t="shared" si="24"/>
        <v>Financial Situation4</v>
      </c>
      <c r="F302" s="86" t="s">
        <v>781</v>
      </c>
      <c r="G302" s="242">
        <v>6.7985611510791355E-2</v>
      </c>
      <c r="H302" s="245">
        <v>104.89407898710992</v>
      </c>
    </row>
    <row r="303" spans="1:8">
      <c r="A303" s="86" t="str">
        <v>smartband</v>
      </c>
      <c r="B303" s="239">
        <v>302</v>
      </c>
      <c r="C303" s="86" t="s">
        <v>783</v>
      </c>
      <c r="D303" s="241">
        <f>COUNTIF($C$1:$C303,C303)</f>
        <v>1</v>
      </c>
      <c r="E303" s="241" t="str">
        <f t="shared" si="24"/>
        <v>Contactless1</v>
      </c>
      <c r="F303" s="86" t="s">
        <v>784</v>
      </c>
      <c r="G303" s="242">
        <v>0.14496402877697842</v>
      </c>
      <c r="H303" s="245">
        <v>109.20825364485536</v>
      </c>
    </row>
    <row r="304" spans="1:8">
      <c r="A304" s="86" t="str">
        <v>cur_contless</v>
      </c>
      <c r="B304" s="239">
        <v>303</v>
      </c>
      <c r="C304" s="86" t="s">
        <v>783</v>
      </c>
      <c r="D304" s="241">
        <f>COUNTIF($C$1:$C304,C304)</f>
        <v>2</v>
      </c>
      <c r="E304" s="241" t="str">
        <f t="shared" si="24"/>
        <v>Contactless2</v>
      </c>
      <c r="F304" s="86" t="s">
        <v>786</v>
      </c>
      <c r="G304" s="242">
        <v>0.61682014388489215</v>
      </c>
      <c r="H304" s="245">
        <v>101.84047042079382</v>
      </c>
    </row>
    <row r="305" spans="1:8">
      <c r="A305" s="86" t="str">
        <v>CDS_1PLUS</v>
      </c>
      <c r="B305" s="239">
        <v>304</v>
      </c>
      <c r="C305" s="86" t="s">
        <v>788</v>
      </c>
      <c r="D305" s="241">
        <f>COUNTIF($C$1:$C305,C305)</f>
        <v>1</v>
      </c>
      <c r="E305" s="241" t="str">
        <f t="shared" si="24"/>
        <v>Credit Cards1</v>
      </c>
      <c r="F305" s="86" t="s">
        <v>789</v>
      </c>
      <c r="G305" s="242">
        <v>0.62404316546762595</v>
      </c>
      <c r="H305" s="245">
        <v>115.37136976234046</v>
      </c>
    </row>
    <row r="306" spans="1:8">
      <c r="A306" s="86" t="str">
        <v>CDS_2PLUS</v>
      </c>
      <c r="B306" s="239">
        <v>305</v>
      </c>
      <c r="C306" s="86" t="s">
        <v>788</v>
      </c>
      <c r="D306" s="241">
        <f>COUNTIF($C$1:$C306,C306)</f>
        <v>2</v>
      </c>
      <c r="E306" s="241" t="str">
        <f t="shared" si="24"/>
        <v>Credit Cards2</v>
      </c>
      <c r="F306" s="86" t="s">
        <v>791</v>
      </c>
      <c r="G306" s="242">
        <v>0.27808633093525176</v>
      </c>
      <c r="H306" s="245">
        <v>123.85196927771736</v>
      </c>
    </row>
    <row r="307" spans="1:8">
      <c r="A307" s="86" t="str">
        <v>CDS_SPE500PLUS</v>
      </c>
      <c r="B307" s="239">
        <v>306</v>
      </c>
      <c r="C307" s="86" t="s">
        <v>788</v>
      </c>
      <c r="D307" s="241">
        <f>COUNTIF($C$1:$C307,C307)</f>
        <v>3</v>
      </c>
      <c r="E307" s="241" t="str">
        <f t="shared" si="24"/>
        <v>Credit Cards3</v>
      </c>
      <c r="F307" s="86" t="s">
        <v>793</v>
      </c>
      <c r="G307" s="242">
        <v>0.18887769784172662</v>
      </c>
      <c r="H307" s="245">
        <v>131.05453956345829</v>
      </c>
    </row>
    <row r="308" spans="1:8">
      <c r="A308" s="86" t="str">
        <v>CDS_USE6T1M</v>
      </c>
      <c r="B308" s="239">
        <v>307</v>
      </c>
      <c r="C308" s="86" t="s">
        <v>788</v>
      </c>
      <c r="D308" s="241">
        <f>COUNTIF($C$1:$C308,C308)</f>
        <v>4</v>
      </c>
      <c r="E308" s="241" t="str">
        <f t="shared" si="24"/>
        <v>Credit Cards4</v>
      </c>
      <c r="F308" s="86" t="s">
        <v>795</v>
      </c>
      <c r="G308" s="242">
        <v>0.27358992805755394</v>
      </c>
      <c r="H308" s="245">
        <v>127.30614282753523</v>
      </c>
    </row>
    <row r="309" spans="1:8">
      <c r="A309" s="86" t="str">
        <v>CDS_REVOL</v>
      </c>
      <c r="B309" s="239">
        <v>308</v>
      </c>
      <c r="C309" s="86" t="s">
        <v>788</v>
      </c>
      <c r="D309" s="241">
        <f>COUNTIF($C$1:$C309,C309)</f>
        <v>5</v>
      </c>
      <c r="E309" s="241" t="str">
        <f t="shared" si="24"/>
        <v>Credit Cards5</v>
      </c>
      <c r="F309" s="86" t="s">
        <v>797</v>
      </c>
      <c r="G309" s="242">
        <v>8.0791366906474815E-2</v>
      </c>
      <c r="H309" s="245">
        <v>98.423093661149977</v>
      </c>
    </row>
    <row r="310" spans="1:8">
      <c r="A310" s="86" t="str">
        <v>CDS_TRANS</v>
      </c>
      <c r="B310" s="239">
        <v>309</v>
      </c>
      <c r="C310" s="86" t="s">
        <v>788</v>
      </c>
      <c r="D310" s="241">
        <f>COUNTIF($C$1:$C310,C310)</f>
        <v>6</v>
      </c>
      <c r="E310" s="241" t="str">
        <f t="shared" si="24"/>
        <v>Credit Cards6</v>
      </c>
      <c r="F310" s="86" t="s">
        <v>799</v>
      </c>
      <c r="G310" s="242">
        <v>0.48456834532374105</v>
      </c>
      <c r="H310" s="245">
        <v>123.41839406254469</v>
      </c>
    </row>
    <row r="311" spans="1:8">
      <c r="A311" s="86" t="str">
        <v>ca_have</v>
      </c>
      <c r="B311" s="239">
        <v>310</v>
      </c>
      <c r="C311" s="86" t="s">
        <v>801</v>
      </c>
      <c r="D311" s="241">
        <f>COUNTIF($C$1:$C311,C311)</f>
        <v>1</v>
      </c>
      <c r="E311" s="241" t="str">
        <f t="shared" si="24"/>
        <v>Current account, Savings and Investments1</v>
      </c>
      <c r="F311" s="86" t="s">
        <v>802</v>
      </c>
      <c r="G311" s="242">
        <v>0.89977697841726645</v>
      </c>
      <c r="H311" s="245">
        <v>99.800021666061795</v>
      </c>
    </row>
    <row r="312" spans="1:8">
      <c r="A312" s="86" t="str">
        <v>sv_have</v>
      </c>
      <c r="B312" s="239">
        <v>311</v>
      </c>
      <c r="C312" s="86" t="s">
        <v>801</v>
      </c>
      <c r="D312" s="241">
        <f>COUNTIF($C$1:$C312,C312)</f>
        <v>2</v>
      </c>
      <c r="E312" s="241" t="str">
        <f t="shared" si="24"/>
        <v>Current account, Savings and Investments2</v>
      </c>
      <c r="F312" s="86" t="s">
        <v>804</v>
      </c>
      <c r="G312" s="242">
        <v>0.64843884892086323</v>
      </c>
      <c r="H312" s="245">
        <v>111.06034873947253</v>
      </c>
    </row>
    <row r="313" spans="1:8">
      <c r="A313" s="86" t="str">
        <v>unreg_have</v>
      </c>
      <c r="B313" s="239">
        <v>312</v>
      </c>
      <c r="C313" s="86" t="s">
        <v>801</v>
      </c>
      <c r="D313" s="241">
        <f>COUNTIF($C$1:$C313,C313)</f>
        <v>3</v>
      </c>
      <c r="E313" s="241" t="str">
        <f t="shared" si="24"/>
        <v>Current account, Savings and Investments3</v>
      </c>
      <c r="F313" s="86" t="s">
        <v>806</v>
      </c>
      <c r="G313" s="242">
        <v>0.88932374100719436</v>
      </c>
      <c r="H313" s="245">
        <v>103.76861215647884</v>
      </c>
    </row>
    <row r="314" spans="1:8">
      <c r="A314" s="86" t="str">
        <v>reg_have</v>
      </c>
      <c r="B314" s="239">
        <v>313</v>
      </c>
      <c r="C314" s="86" t="s">
        <v>801</v>
      </c>
      <c r="D314" s="241">
        <f>COUNTIF($C$1:$C314,C314)</f>
        <v>4</v>
      </c>
      <c r="E314" s="241" t="str">
        <f t="shared" si="24"/>
        <v>Current account, Savings and Investments4</v>
      </c>
      <c r="F314" s="86" t="s">
        <v>808</v>
      </c>
      <c r="G314" s="242">
        <v>0.64112230215827348</v>
      </c>
      <c r="H314" s="245">
        <v>102.84484866997978</v>
      </c>
    </row>
    <row r="315" spans="1:8">
      <c r="A315" s="86" t="str">
        <v>SAV_INSTANT</v>
      </c>
      <c r="B315" s="239">
        <v>314</v>
      </c>
      <c r="C315" s="86" t="s">
        <v>801</v>
      </c>
      <c r="D315" s="241">
        <f>COUNTIF($C$1:$C315,C315)</f>
        <v>5</v>
      </c>
      <c r="E315" s="241" t="str">
        <f t="shared" si="24"/>
        <v>Current account, Savings and Investments5</v>
      </c>
      <c r="F315" s="86" t="s">
        <v>810</v>
      </c>
      <c r="G315" s="242">
        <v>0.47273381294964023</v>
      </c>
      <c r="H315" s="245">
        <v>108.50564709729721</v>
      </c>
    </row>
    <row r="316" spans="1:8">
      <c r="A316" s="86" t="str">
        <v>SAV_CASHISA</v>
      </c>
      <c r="B316" s="239">
        <v>315</v>
      </c>
      <c r="C316" s="86" t="s">
        <v>801</v>
      </c>
      <c r="D316" s="241">
        <f>COUNTIF($C$1:$C316,C316)</f>
        <v>6</v>
      </c>
      <c r="E316" s="241" t="str">
        <f t="shared" si="24"/>
        <v>Current account, Savings and Investments6</v>
      </c>
      <c r="F316" s="86" t="s">
        <v>812</v>
      </c>
      <c r="G316" s="242">
        <v>0.30761870503597116</v>
      </c>
      <c r="H316" s="245">
        <v>110.6380790153388</v>
      </c>
    </row>
    <row r="317" spans="1:8">
      <c r="A317" s="86" t="str">
        <v>INV_SHARESISA</v>
      </c>
      <c r="B317" s="239">
        <v>316</v>
      </c>
      <c r="C317" s="86" t="s">
        <v>801</v>
      </c>
      <c r="D317" s="241">
        <f>COUNTIF($C$1:$C317,C317)</f>
        <v>7</v>
      </c>
      <c r="E317" s="241" t="str">
        <f t="shared" si="24"/>
        <v>Current account, Savings and Investments7</v>
      </c>
      <c r="F317" s="86" t="s">
        <v>814</v>
      </c>
      <c r="G317" s="242">
        <v>0.14241007194244604</v>
      </c>
      <c r="H317" s="245">
        <v>130.64240664912953</v>
      </c>
    </row>
    <row r="318" spans="1:8">
      <c r="A318" s="86" t="str">
        <v>INV_UNITTRUST</v>
      </c>
      <c r="B318" s="239">
        <v>317</v>
      </c>
      <c r="C318" s="86" t="s">
        <v>801</v>
      </c>
      <c r="D318" s="241">
        <f>COUNTIF($C$1:$C318,C318)</f>
        <v>8</v>
      </c>
      <c r="E318" s="241" t="str">
        <f t="shared" si="24"/>
        <v>Current account, Savings and Investments8</v>
      </c>
      <c r="F318" s="86" t="s">
        <v>816</v>
      </c>
      <c r="G318" s="242">
        <v>1.9100719424460438E-2</v>
      </c>
      <c r="H318" s="245">
        <v>130.38255226004546</v>
      </c>
    </row>
    <row r="319" spans="1:8">
      <c r="A319" s="86" t="str">
        <v>INV_SHARES</v>
      </c>
      <c r="B319" s="239">
        <v>318</v>
      </c>
      <c r="C319" s="86" t="s">
        <v>801</v>
      </c>
      <c r="D319" s="241">
        <f>COUNTIF($C$1:$C319,C319)</f>
        <v>9</v>
      </c>
      <c r="E319" s="241" t="str">
        <f t="shared" si="24"/>
        <v>Current account, Savings and Investments9</v>
      </c>
      <c r="F319" s="86" t="s">
        <v>818</v>
      </c>
      <c r="G319" s="242">
        <v>0.13689928057553954</v>
      </c>
      <c r="H319" s="245">
        <v>135.28107599950931</v>
      </c>
    </row>
    <row r="320" spans="1:8">
      <c r="A320" s="86" t="str">
        <v>INV_BONDS</v>
      </c>
      <c r="B320" s="239">
        <v>319</v>
      </c>
      <c r="C320" s="86" t="s">
        <v>801</v>
      </c>
      <c r="D320" s="241">
        <f>COUNTIF($C$1:$C320,C320)</f>
        <v>10</v>
      </c>
      <c r="E320" s="241" t="str">
        <f t="shared" si="24"/>
        <v>Current account, Savings and Investments10</v>
      </c>
      <c r="F320" s="86" t="s">
        <v>820</v>
      </c>
      <c r="G320" s="242">
        <v>3.4208633093525176E-2</v>
      </c>
      <c r="H320" s="245">
        <v>124.63821612723302</v>
      </c>
    </row>
    <row r="321" spans="1:8">
      <c r="A321" s="86" t="str">
        <v>SAV_NATSAV</v>
      </c>
      <c r="B321" s="239">
        <v>320</v>
      </c>
      <c r="C321" s="86" t="s">
        <v>801</v>
      </c>
      <c r="D321" s="241">
        <f>COUNTIF($C$1:$C321,C321)</f>
        <v>11</v>
      </c>
      <c r="E321" s="241" t="str">
        <f t="shared" si="24"/>
        <v>Current account, Savings and Investments11</v>
      </c>
      <c r="F321" s="86" t="s">
        <v>822</v>
      </c>
      <c r="G321" s="242">
        <v>0.2594748201438849</v>
      </c>
      <c r="H321" s="245">
        <v>131.98623110737805</v>
      </c>
    </row>
    <row r="322" spans="1:8">
      <c r="A322" s="86" t="str">
        <v>INV_ANY</v>
      </c>
      <c r="B322" s="239">
        <v>321</v>
      </c>
      <c r="C322" s="86" t="s">
        <v>801</v>
      </c>
      <c r="D322" s="241">
        <f>COUNTIF($C$1:$C322,C322)</f>
        <v>12</v>
      </c>
      <c r="E322" s="241" t="str">
        <f t="shared" si="24"/>
        <v>Current account, Savings and Investments12</v>
      </c>
      <c r="F322" s="86" t="s">
        <v>824</v>
      </c>
      <c r="G322" s="242">
        <v>0.27838848920863313</v>
      </c>
      <c r="H322" s="245">
        <v>127.90447012854887</v>
      </c>
    </row>
    <row r="323" spans="1:8">
      <c r="A323" s="86" t="str">
        <v>INV_VAL6</v>
      </c>
      <c r="B323" s="239">
        <v>322</v>
      </c>
      <c r="C323" s="86" t="s">
        <v>801</v>
      </c>
      <c r="D323" s="241">
        <f>COUNTIF($C$1:$C323,C323)</f>
        <v>13</v>
      </c>
      <c r="E323" s="241" t="str">
        <f t="shared" ref="E323:E386" si="25">C323&amp;D323</f>
        <v>Current account, Savings and Investments13</v>
      </c>
      <c r="F323" s="86" t="s">
        <v>826</v>
      </c>
      <c r="G323" s="242">
        <v>9.3496402877697851E-2</v>
      </c>
      <c r="H323" s="245">
        <v>137.23878019396699</v>
      </c>
    </row>
    <row r="324" spans="1:8">
      <c r="A324" s="86" t="str">
        <v>SAV_VALA</v>
      </c>
      <c r="B324" s="239">
        <v>323</v>
      </c>
      <c r="C324" s="86" t="s">
        <v>801</v>
      </c>
      <c r="D324" s="241">
        <f>COUNTIF($C$1:$C324,C324)</f>
        <v>14</v>
      </c>
      <c r="E324" s="241" t="str">
        <f t="shared" si="25"/>
        <v>Current account, Savings and Investments14</v>
      </c>
      <c r="F324" s="86" t="s">
        <v>828</v>
      </c>
      <c r="G324" s="242">
        <v>0.1237841726618705</v>
      </c>
      <c r="H324" s="245">
        <v>94.595723074652867</v>
      </c>
    </row>
    <row r="325" spans="1:8">
      <c r="A325" s="86" t="str">
        <v>SAV_VAL3</v>
      </c>
      <c r="B325" s="239">
        <v>324</v>
      </c>
      <c r="C325" s="86" t="s">
        <v>801</v>
      </c>
      <c r="D325" s="241">
        <f>COUNTIF($C$1:$C325,C325)</f>
        <v>15</v>
      </c>
      <c r="E325" s="241" t="str">
        <f t="shared" si="25"/>
        <v>Current account, Savings and Investments15</v>
      </c>
      <c r="F325" s="86" t="s">
        <v>830</v>
      </c>
      <c r="G325" s="242">
        <v>0.10402877697841727</v>
      </c>
      <c r="H325" s="245">
        <v>98.569726759165533</v>
      </c>
    </row>
    <row r="326" spans="1:8">
      <c r="A326" s="86" t="str">
        <v>SAV_VAL4</v>
      </c>
      <c r="B326" s="239">
        <v>325</v>
      </c>
      <c r="C326" s="86" t="s">
        <v>801</v>
      </c>
      <c r="D326" s="241">
        <f>COUNTIF($C$1:$C326,C326)</f>
        <v>16</v>
      </c>
      <c r="E326" s="241" t="str">
        <f t="shared" si="25"/>
        <v>Current account, Savings and Investments16</v>
      </c>
      <c r="F326" s="86" t="s">
        <v>832</v>
      </c>
      <c r="G326" s="242">
        <v>0.13935971223021584</v>
      </c>
      <c r="H326" s="245">
        <v>108.60666019481422</v>
      </c>
    </row>
    <row r="327" spans="1:8">
      <c r="A327" s="86" t="str">
        <v>SAV_VALC</v>
      </c>
      <c r="B327" s="239">
        <v>326</v>
      </c>
      <c r="C327" s="86" t="s">
        <v>801</v>
      </c>
      <c r="D327" s="241">
        <f>COUNTIF($C$1:$C327,C327)</f>
        <v>17</v>
      </c>
      <c r="E327" s="241" t="str">
        <f t="shared" si="25"/>
        <v>Current account, Savings and Investments17</v>
      </c>
      <c r="F327" s="86" t="s">
        <v>834</v>
      </c>
      <c r="G327" s="242">
        <v>0.28112230215827333</v>
      </c>
      <c r="H327" s="245">
        <v>128.3510015988783</v>
      </c>
    </row>
    <row r="328" spans="1:8">
      <c r="A328" s="86" t="str">
        <v>LOA_HAS</v>
      </c>
      <c r="B328" s="239">
        <v>327</v>
      </c>
      <c r="C328" s="86" t="s">
        <v>836</v>
      </c>
      <c r="D328" s="241">
        <f>COUNTIF($C$1:$C328,C328)</f>
        <v>1</v>
      </c>
      <c r="E328" s="241" t="str">
        <f t="shared" si="25"/>
        <v>Loans1</v>
      </c>
      <c r="F328" s="86" t="s">
        <v>837</v>
      </c>
      <c r="G328" s="242">
        <v>0.13096402877697841</v>
      </c>
      <c r="H328" s="245">
        <v>105.05049618334459</v>
      </c>
    </row>
    <row r="329" spans="1:8">
      <c r="A329" s="86" t="str">
        <v>LOA_UNS</v>
      </c>
      <c r="B329" s="239">
        <v>328</v>
      </c>
      <c r="C329" s="86" t="s">
        <v>836</v>
      </c>
      <c r="D329" s="241">
        <f>COUNTIF($C$1:$C329,C329)</f>
        <v>2</v>
      </c>
      <c r="E329" s="241" t="str">
        <f t="shared" si="25"/>
        <v>Loans2</v>
      </c>
      <c r="F329" s="86" t="s">
        <v>839</v>
      </c>
      <c r="G329" s="242">
        <v>6.7949640287769772E-2</v>
      </c>
      <c r="H329" s="245">
        <v>101.31515813531036</v>
      </c>
    </row>
    <row r="330" spans="1:8">
      <c r="A330" s="86" t="str">
        <v>LOA_2PLUS</v>
      </c>
      <c r="B330" s="239">
        <v>329</v>
      </c>
      <c r="C330" s="86" t="s">
        <v>836</v>
      </c>
      <c r="D330" s="241">
        <f>COUNTIF($C$1:$C330,C330)</f>
        <v>3</v>
      </c>
      <c r="E330" s="241" t="str">
        <f t="shared" si="25"/>
        <v>Loans3</v>
      </c>
      <c r="F330" s="86" t="s">
        <v>841</v>
      </c>
      <c r="G330" s="242">
        <v>2.5964028776978419E-2</v>
      </c>
      <c r="H330" s="245">
        <v>102.40747334424501</v>
      </c>
    </row>
    <row r="331" spans="1:8">
      <c r="A331" s="86" t="str">
        <v>UNSECGT15K</v>
      </c>
      <c r="B331" s="239">
        <v>330</v>
      </c>
      <c r="C331" s="86" t="s">
        <v>836</v>
      </c>
      <c r="D331" s="241">
        <f>COUNTIF($C$1:$C331,C331)</f>
        <v>4</v>
      </c>
      <c r="E331" s="241" t="str">
        <f t="shared" si="25"/>
        <v>Loans4</v>
      </c>
      <c r="F331" s="86" t="s">
        <v>843</v>
      </c>
      <c r="G331" s="242">
        <v>1.4388489208633093E-2</v>
      </c>
      <c r="H331" s="245">
        <v>119.3698108843947</v>
      </c>
    </row>
    <row r="332" spans="1:8">
      <c r="A332" s="86" t="str">
        <v>PHLTH</v>
      </c>
      <c r="B332" s="239">
        <v>331</v>
      </c>
      <c r="C332" s="86" t="s">
        <v>845</v>
      </c>
      <c r="D332" s="241">
        <f>COUNTIF($C$1:$C332,C332)</f>
        <v>1</v>
      </c>
      <c r="E332" s="241" t="str">
        <f t="shared" si="25"/>
        <v>Insurance and Pensions1</v>
      </c>
      <c r="F332" s="86" t="s">
        <v>846</v>
      </c>
      <c r="G332" s="242">
        <v>5.1553956834532372E-2</v>
      </c>
      <c r="H332" s="245">
        <v>118.193730656146</v>
      </c>
    </row>
    <row r="333" spans="1:8">
      <c r="A333" s="86" t="str">
        <v>CHLTH</v>
      </c>
      <c r="B333" s="239">
        <v>332</v>
      </c>
      <c r="C333" s="86" t="s">
        <v>845</v>
      </c>
      <c r="D333" s="241">
        <f>COUNTIF($C$1:$C333,C333)</f>
        <v>2</v>
      </c>
      <c r="E333" s="241" t="str">
        <f t="shared" si="25"/>
        <v>Insurance and Pensions2</v>
      </c>
      <c r="F333" s="86" t="s">
        <v>848</v>
      </c>
      <c r="G333" s="242">
        <v>4.9597122302158271E-2</v>
      </c>
      <c r="H333" s="245">
        <v>112.57462530841131</v>
      </c>
    </row>
    <row r="334" spans="1:8">
      <c r="A334" s="86" t="str">
        <v>LIF_ASSUR</v>
      </c>
      <c r="B334" s="239">
        <v>333</v>
      </c>
      <c r="C334" s="86" t="s">
        <v>845</v>
      </c>
      <c r="D334" s="241">
        <f>COUNTIF($C$1:$C334,C334)</f>
        <v>3</v>
      </c>
      <c r="E334" s="241" t="str">
        <f t="shared" si="25"/>
        <v>Insurance and Pensions3</v>
      </c>
      <c r="F334" s="86" t="s">
        <v>850</v>
      </c>
      <c r="G334" s="242">
        <v>0.34741726618705038</v>
      </c>
      <c r="H334" s="245">
        <v>101.444784462911</v>
      </c>
    </row>
    <row r="335" spans="1:8">
      <c r="A335" s="86" t="str">
        <v>LIF_PROTECT</v>
      </c>
      <c r="B335" s="239">
        <v>334</v>
      </c>
      <c r="C335" s="86" t="s">
        <v>845</v>
      </c>
      <c r="D335" s="241">
        <f>COUNTIF($C$1:$C335,C335)</f>
        <v>4</v>
      </c>
      <c r="E335" s="241" t="str">
        <f t="shared" si="25"/>
        <v>Insurance and Pensions4</v>
      </c>
      <c r="F335" s="86" t="s">
        <v>852</v>
      </c>
      <c r="G335" s="242">
        <v>0.23917985611510789</v>
      </c>
      <c r="H335" s="245">
        <v>99.701731729678414</v>
      </c>
    </row>
    <row r="336" spans="1:8">
      <c r="A336" s="86" t="str">
        <v>PEN_CO</v>
      </c>
      <c r="B336" s="239">
        <v>335</v>
      </c>
      <c r="C336" s="86" t="s">
        <v>845</v>
      </c>
      <c r="D336" s="241">
        <f>COUNTIF($C$1:$C336,C336)</f>
        <v>5</v>
      </c>
      <c r="E336" s="241" t="str">
        <f t="shared" si="25"/>
        <v>Insurance and Pensions5</v>
      </c>
      <c r="F336" s="86" t="s">
        <v>854</v>
      </c>
      <c r="G336" s="242">
        <v>0.32421582733812954</v>
      </c>
      <c r="H336" s="245">
        <v>95.088921229419327</v>
      </c>
    </row>
    <row r="337" spans="1:8">
      <c r="A337" s="86" t="str">
        <v>PEN_PERS</v>
      </c>
      <c r="B337" s="239">
        <v>336</v>
      </c>
      <c r="C337" s="86" t="s">
        <v>845</v>
      </c>
      <c r="D337" s="241">
        <f>COUNTIF($C$1:$C337,C337)</f>
        <v>6</v>
      </c>
      <c r="E337" s="241" t="str">
        <f t="shared" si="25"/>
        <v>Insurance and Pensions6</v>
      </c>
      <c r="F337" s="86" t="s">
        <v>856</v>
      </c>
      <c r="G337" s="242">
        <v>6.8892086330935257E-2</v>
      </c>
      <c r="H337" s="245">
        <v>110.54289505042674</v>
      </c>
    </row>
    <row r="338" spans="1:8">
      <c r="A338" s="86" t="str">
        <v>PEN_OTHER</v>
      </c>
      <c r="B338" s="239">
        <v>337</v>
      </c>
      <c r="C338" s="86" t="s">
        <v>845</v>
      </c>
      <c r="D338" s="241">
        <f>COUNTIF($C$1:$C338,C338)</f>
        <v>7</v>
      </c>
      <c r="E338" s="241" t="str">
        <f t="shared" si="25"/>
        <v>Insurance and Pensions7</v>
      </c>
      <c r="F338" s="86" t="s">
        <v>858</v>
      </c>
      <c r="G338" s="242">
        <v>0.20625179856115111</v>
      </c>
      <c r="H338" s="245">
        <v>109.83069791083462</v>
      </c>
    </row>
    <row r="339" spans="1:8">
      <c r="A339" s="86" t="str">
        <v>banktool</v>
      </c>
      <c r="B339" s="239">
        <v>338</v>
      </c>
      <c r="C339" s="86" t="s">
        <v>860</v>
      </c>
      <c r="D339" s="241">
        <f>COUNTIF($C$1:$C339,C339)</f>
        <v>1</v>
      </c>
      <c r="E339" s="241" t="str">
        <f t="shared" si="25"/>
        <v>FinTech1</v>
      </c>
      <c r="F339" s="86" t="s">
        <v>861</v>
      </c>
      <c r="G339" s="242">
        <v>5.6683453237410066E-2</v>
      </c>
      <c r="H339" s="245">
        <v>102.47270551436662</v>
      </c>
    </row>
    <row r="340" spans="1:8">
      <c r="A340" s="86" t="str">
        <v>mmgttool</v>
      </c>
      <c r="B340" s="239">
        <v>339</v>
      </c>
      <c r="C340" s="86" t="s">
        <v>860</v>
      </c>
      <c r="D340" s="241">
        <f>COUNTIF($C$1:$C340,C340)</f>
        <v>2</v>
      </c>
      <c r="E340" s="241" t="str">
        <f t="shared" si="25"/>
        <v>FinTech2</v>
      </c>
      <c r="F340" s="86" t="s">
        <v>863</v>
      </c>
      <c r="G340" s="242">
        <v>4.5316546762589921E-2</v>
      </c>
      <c r="H340" s="245">
        <v>97.058948461438519</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0.37169064748201441</v>
      </c>
      <c r="H341" s="245">
        <v>96.254942586347553</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0.40713669064748209</v>
      </c>
      <c r="H342" s="245">
        <v>104.832145573497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0.11561151079136689</v>
      </c>
      <c r="H343" s="245">
        <v>97.647963851221348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4.8043165467625902E-2</v>
      </c>
      <c r="H344" s="245">
        <v>94.848832387001806</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5.7820143884892081E-2</v>
      </c>
      <c r="H345" s="245">
        <v>102.41221968092474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0.13141726618705035</v>
      </c>
      <c r="H346" s="245">
        <v>92.539972857638745</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0.39475539568345319</v>
      </c>
      <c r="H347" s="245">
        <v>102.0782114549679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0.22696402877697847</v>
      </c>
      <c r="H348" s="245">
        <v>107.88428471040817</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7.1366906474820149E-2</v>
      </c>
      <c r="H349" s="245">
        <v>86.30126466432705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0.17529496402877695</v>
      </c>
      <c r="H350" s="245">
        <v>98.502932342703318</v>
      </c>
    </row>
    <row r="351" spans="1:8">
      <c r="A351" s="86" t="str">
        <v>reg_fac</v>
      </c>
      <c r="B351" s="239">
        <v>350</v>
      </c>
      <c r="C351" s="86" t="s">
        <v>883</v>
      </c>
      <c r="D351" s="241">
        <f>COUNTIF($C$1:$C351,C351)</f>
        <v>1</v>
      </c>
      <c r="E351" s="241" t="str">
        <f t="shared" si="25"/>
        <v>Arrange mortgage (% of all people with a mortgage)1</v>
      </c>
      <c r="F351" s="86" t="s">
        <v>867</v>
      </c>
      <c r="G351" s="242">
        <v>0.58374100719424471</v>
      </c>
      <c r="H351" s="245">
        <v>95.696415163956104</v>
      </c>
    </row>
    <row r="352" spans="1:8">
      <c r="A352" s="86" t="str">
        <v>reg_net</v>
      </c>
      <c r="B352" s="239">
        <v>351</v>
      </c>
      <c r="C352" s="86" t="s">
        <v>883</v>
      </c>
      <c r="D352" s="241">
        <f>COUNTIF($C$1:$C352,C352)</f>
        <v>2</v>
      </c>
      <c r="E352" s="241" t="str">
        <f t="shared" si="25"/>
        <v>Arrange mortgage (% of all people with a mortgage)2</v>
      </c>
      <c r="F352" s="86" t="s">
        <v>869</v>
      </c>
      <c r="G352" s="242">
        <v>0.11399999999999999</v>
      </c>
      <c r="H352" s="245">
        <v>110.51830028757361</v>
      </c>
    </row>
    <row r="353" spans="1:8">
      <c r="A353" s="86" t="str">
        <v>reg_pho</v>
      </c>
      <c r="B353" s="239">
        <v>352</v>
      </c>
      <c r="C353" s="86" t="s">
        <v>883</v>
      </c>
      <c r="D353" s="241">
        <f>COUNTIF($C$1:$C353,C353)</f>
        <v>3</v>
      </c>
      <c r="E353" s="241" t="str">
        <f t="shared" si="25"/>
        <v>Arrange mortgage (% of all people with a mortgage)3</v>
      </c>
      <c r="F353" s="86" t="s">
        <v>871</v>
      </c>
      <c r="G353" s="242">
        <v>0.20310791366906475</v>
      </c>
      <c r="H353" s="245">
        <v>107.70251739829975</v>
      </c>
    </row>
    <row r="354" spans="1:8">
      <c r="A354" s="86" t="str">
        <v>reg_pst</v>
      </c>
      <c r="B354" s="239">
        <v>353</v>
      </c>
      <c r="C354" s="86" t="s">
        <v>883</v>
      </c>
      <c r="D354" s="241">
        <f>COUNTIF($C$1:$C354,C354)</f>
        <v>4</v>
      </c>
      <c r="E354" s="241" t="str">
        <f t="shared" si="25"/>
        <v>Arrange mortgage (% of all people with a mortgage)4</v>
      </c>
      <c r="F354" s="86" t="s">
        <v>873</v>
      </c>
      <c r="G354" s="242">
        <v>5.8223021582733812E-2</v>
      </c>
      <c r="H354" s="245">
        <v>98.382223736879908</v>
      </c>
    </row>
    <row r="355" spans="1:8">
      <c r="A355" s="86" t="str">
        <v>reg_pcs</v>
      </c>
      <c r="B355" s="239">
        <v>354</v>
      </c>
      <c r="C355" s="86" t="s">
        <v>883</v>
      </c>
      <c r="D355" s="241">
        <f>COUNTIF($C$1:$C355,C355)</f>
        <v>5</v>
      </c>
      <c r="E355" s="241" t="str">
        <f t="shared" si="25"/>
        <v>Arrange mortgage (% of all people with a mortgage)5</v>
      </c>
      <c r="F355" s="86" t="s">
        <v>875</v>
      </c>
      <c r="G355" s="242">
        <v>9.3021582733812946E-3</v>
      </c>
      <c r="H355" s="245">
        <v>99.00920768172611</v>
      </c>
    </row>
    <row r="356" spans="1:8">
      <c r="A356" s="86" t="str">
        <v>reg_ifa</v>
      </c>
      <c r="B356" s="239">
        <v>355</v>
      </c>
      <c r="C356" s="86" t="s">
        <v>883</v>
      </c>
      <c r="D356" s="241">
        <f>COUNTIF($C$1:$C356,C356)</f>
        <v>6</v>
      </c>
      <c r="E356" s="241" t="str">
        <f t="shared" si="25"/>
        <v>Arrange mortgage (% of all people with a mortgage)6</v>
      </c>
      <c r="F356" s="86" t="s">
        <v>889</v>
      </c>
      <c r="G356" s="242">
        <v>3.2000000000000001E-2</v>
      </c>
      <c r="H356" s="245">
        <v>107.34231371122227</v>
      </c>
    </row>
    <row r="357" spans="1:8">
      <c r="A357" s="86" t="str">
        <v>manca_branch</v>
      </c>
      <c r="B357" s="239">
        <v>356</v>
      </c>
      <c r="C357" s="86" t="s">
        <v>891</v>
      </c>
      <c r="D357" s="241">
        <f>COUNTIF($C$1:$C357,C357)</f>
        <v>1</v>
      </c>
      <c r="E357" s="241" t="str">
        <f t="shared" si="25"/>
        <v>Manage current account1</v>
      </c>
      <c r="F357" s="86" t="s">
        <v>892</v>
      </c>
      <c r="G357" s="242">
        <v>0.56044604316546764</v>
      </c>
      <c r="H357" s="245">
        <v>98.006690717014564</v>
      </c>
    </row>
    <row r="358" spans="1:8">
      <c r="A358" s="86" t="str">
        <v>manca_net</v>
      </c>
      <c r="B358" s="239">
        <v>357</v>
      </c>
      <c r="C358" s="86" t="s">
        <v>891</v>
      </c>
      <c r="D358" s="241">
        <f>COUNTIF($C$1:$C358,C358)</f>
        <v>2</v>
      </c>
      <c r="E358" s="241" t="str">
        <f t="shared" si="25"/>
        <v>Manage current account2</v>
      </c>
      <c r="F358" s="86" t="s">
        <v>869</v>
      </c>
      <c r="G358" s="242">
        <v>0.62806474820143887</v>
      </c>
      <c r="H358" s="245">
        <v>105.80960681515219</v>
      </c>
    </row>
    <row r="359" spans="1:8">
      <c r="A359" s="86" t="str">
        <v>manca_mobnet</v>
      </c>
      <c r="B359" s="239">
        <v>358</v>
      </c>
      <c r="C359" s="86" t="s">
        <v>891</v>
      </c>
      <c r="D359" s="241">
        <f>COUNTIF($C$1:$C359,C359)</f>
        <v>3</v>
      </c>
      <c r="E359" s="241" t="str">
        <f t="shared" si="25"/>
        <v>Manage current account3</v>
      </c>
      <c r="F359" s="86" t="s">
        <v>895</v>
      </c>
      <c r="G359" s="242">
        <v>0.3762805755395684</v>
      </c>
      <c r="H359" s="245">
        <v>99.473777101234646</v>
      </c>
    </row>
    <row r="360" spans="1:8">
      <c r="A360" s="86" t="str">
        <v>manca_fixnet</v>
      </c>
      <c r="B360" s="239">
        <v>359</v>
      </c>
      <c r="C360" s="86" t="s">
        <v>891</v>
      </c>
      <c r="D360" s="241">
        <f>COUNTIF($C$1:$C360,C360)</f>
        <v>4</v>
      </c>
      <c r="E360" s="241" t="str">
        <f t="shared" si="25"/>
        <v>Manage current account4</v>
      </c>
      <c r="F360" s="86" t="s">
        <v>897</v>
      </c>
      <c r="G360" s="242">
        <v>0.46255395683453238</v>
      </c>
      <c r="H360" s="245">
        <v>113.46770005321467</v>
      </c>
    </row>
    <row r="361" spans="1:8">
      <c r="A361" s="86" t="str">
        <v>manca_pho</v>
      </c>
      <c r="B361" s="239">
        <v>360</v>
      </c>
      <c r="C361" s="86" t="s">
        <v>891</v>
      </c>
      <c r="D361" s="241">
        <f>COUNTIF($C$1:$C361,C361)</f>
        <v>5</v>
      </c>
      <c r="E361" s="241" t="str">
        <f t="shared" si="25"/>
        <v>Manage current account5</v>
      </c>
      <c r="F361" s="86" t="s">
        <v>871</v>
      </c>
      <c r="G361" s="242">
        <v>7.369784172661871E-2</v>
      </c>
      <c r="H361" s="245">
        <v>105.37333800011281</v>
      </c>
    </row>
    <row r="362" spans="1:8">
      <c r="A362" s="86" t="str">
        <v>manca_pst</v>
      </c>
      <c r="B362" s="239">
        <v>361</v>
      </c>
      <c r="C362" s="86" t="s">
        <v>891</v>
      </c>
      <c r="D362" s="241">
        <f>COUNTIF($C$1:$C362,C362)</f>
        <v>6</v>
      </c>
      <c r="E362" s="241" t="str">
        <f t="shared" si="25"/>
        <v>Manage current account6</v>
      </c>
      <c r="F362" s="86" t="s">
        <v>873</v>
      </c>
      <c r="G362" s="242">
        <v>0.24669784172661874</v>
      </c>
      <c r="H362" s="245">
        <v>97.671826735156415</v>
      </c>
    </row>
    <row r="363" spans="1:8">
      <c r="A363" s="86" t="str">
        <v>mansv_branch</v>
      </c>
      <c r="B363" s="239">
        <v>362</v>
      </c>
      <c r="C363" s="86" t="s">
        <v>901</v>
      </c>
      <c r="D363" s="241">
        <f>COUNTIF($C$1:$C363,C363)</f>
        <v>1</v>
      </c>
      <c r="E363" s="241" t="str">
        <f t="shared" si="25"/>
        <v>Manage savings account1</v>
      </c>
      <c r="F363" s="86" t="s">
        <v>892</v>
      </c>
      <c r="G363" s="242">
        <v>0.18386330935251799</v>
      </c>
      <c r="H363" s="245">
        <v>102.33744613005469</v>
      </c>
    </row>
    <row r="364" spans="1:8">
      <c r="A364" s="86" t="str">
        <v>mansv_net</v>
      </c>
      <c r="B364" s="239">
        <v>363</v>
      </c>
      <c r="C364" s="86" t="s">
        <v>901</v>
      </c>
      <c r="D364" s="241">
        <f>COUNTIF($C$1:$C364,C364)</f>
        <v>2</v>
      </c>
      <c r="E364" s="241" t="str">
        <f t="shared" si="25"/>
        <v>Manage savings account2</v>
      </c>
      <c r="F364" s="86" t="s">
        <v>869</v>
      </c>
      <c r="G364" s="242">
        <v>0.3958920863309352</v>
      </c>
      <c r="H364" s="245">
        <v>112.41093102280692</v>
      </c>
    </row>
    <row r="365" spans="1:8">
      <c r="A365" s="86" t="str">
        <v>mansv_mobnet</v>
      </c>
      <c r="B365" s="239">
        <v>364</v>
      </c>
      <c r="C365" s="86" t="s">
        <v>901</v>
      </c>
      <c r="D365" s="241">
        <f>COUNTIF($C$1:$C365,C365)</f>
        <v>3</v>
      </c>
      <c r="E365" s="241" t="str">
        <f t="shared" si="25"/>
        <v>Manage savings account3</v>
      </c>
      <c r="F365" s="86" t="s">
        <v>895</v>
      </c>
      <c r="G365" s="242">
        <v>0.20289208633093525</v>
      </c>
      <c r="H365" s="245">
        <v>104.52567250533946</v>
      </c>
    </row>
    <row r="366" spans="1:8">
      <c r="A366" s="86" t="str">
        <v>mansv_fixnet</v>
      </c>
      <c r="B366" s="239">
        <v>365</v>
      </c>
      <c r="C366" s="86" t="s">
        <v>901</v>
      </c>
      <c r="D366" s="241">
        <f>COUNTIF($C$1:$C366,C366)</f>
        <v>4</v>
      </c>
      <c r="E366" s="241" t="str">
        <f t="shared" si="25"/>
        <v>Manage savings account4</v>
      </c>
      <c r="F366" s="86" t="s">
        <v>897</v>
      </c>
      <c r="G366" s="242">
        <v>0.25778417266187054</v>
      </c>
      <c r="H366" s="245">
        <v>119.32242494008266</v>
      </c>
    </row>
    <row r="367" spans="1:8">
      <c r="A367" s="86" t="str">
        <v>mansv_pho</v>
      </c>
      <c r="B367" s="239">
        <v>366</v>
      </c>
      <c r="C367" s="86" t="s">
        <v>901</v>
      </c>
      <c r="D367" s="241">
        <f>COUNTIF($C$1:$C367,C367)</f>
        <v>5</v>
      </c>
      <c r="E367" s="241" t="str">
        <f t="shared" si="25"/>
        <v>Manage savings account5</v>
      </c>
      <c r="F367" s="86" t="s">
        <v>871</v>
      </c>
      <c r="G367" s="242">
        <v>8.3043165467625912E-2</v>
      </c>
      <c r="H367" s="245">
        <v>102.75591781985615</v>
      </c>
    </row>
    <row r="368" spans="1:8">
      <c r="A368" s="86" t="str">
        <v>mansv_pst</v>
      </c>
      <c r="B368" s="239">
        <v>367</v>
      </c>
      <c r="C368" s="86" t="s">
        <v>901</v>
      </c>
      <c r="D368" s="241">
        <f>COUNTIF($C$1:$C368,C368)</f>
        <v>6</v>
      </c>
      <c r="E368" s="241" t="str">
        <f t="shared" si="25"/>
        <v>Manage savings account6</v>
      </c>
      <c r="F368" s="86" t="s">
        <v>873</v>
      </c>
      <c r="G368" s="242">
        <v>0.1189496402877698</v>
      </c>
      <c r="H368" s="245">
        <v>110.62747950177423</v>
      </c>
    </row>
    <row r="369" spans="1:8">
      <c r="A369" s="86" t="str">
        <v>actmanca_branch</v>
      </c>
      <c r="B369" s="239">
        <v>368</v>
      </c>
      <c r="C369" s="86" t="s">
        <v>908</v>
      </c>
      <c r="D369" s="241">
        <f>COUNTIF($C$1:$C369,C369)</f>
        <v>1</v>
      </c>
      <c r="E369" s="241" t="str">
        <f t="shared" si="25"/>
        <v>Actively manage current account1</v>
      </c>
      <c r="F369" s="86" t="s">
        <v>892</v>
      </c>
      <c r="G369" s="242">
        <v>3.0633093525179851E-2</v>
      </c>
      <c r="H369" s="245">
        <v>92.534484757799646</v>
      </c>
    </row>
    <row r="370" spans="1:8">
      <c r="A370" s="86" t="str">
        <v>actmanca_net</v>
      </c>
      <c r="B370" s="239">
        <v>369</v>
      </c>
      <c r="C370" s="86" t="s">
        <v>908</v>
      </c>
      <c r="D370" s="241">
        <f>COUNTIF($C$1:$C370,C370)</f>
        <v>2</v>
      </c>
      <c r="E370" s="241" t="str">
        <f t="shared" si="25"/>
        <v>Actively manage current account2</v>
      </c>
      <c r="F370" s="86" t="s">
        <v>869</v>
      </c>
      <c r="G370" s="242">
        <v>0.39346762589928058</v>
      </c>
      <c r="H370" s="245">
        <v>104.63271949598121</v>
      </c>
    </row>
    <row r="371" spans="1:8">
      <c r="A371" s="86" t="str">
        <v>actmanca_mobnet</v>
      </c>
      <c r="B371" s="239">
        <v>370</v>
      </c>
      <c r="C371" s="86" t="s">
        <v>908</v>
      </c>
      <c r="D371" s="241">
        <f>COUNTIF($C$1:$C371,C371)</f>
        <v>3</v>
      </c>
      <c r="E371" s="241" t="str">
        <f t="shared" si="25"/>
        <v>Actively manage current account3</v>
      </c>
      <c r="F371" s="86" t="s">
        <v>895</v>
      </c>
      <c r="G371" s="242">
        <v>0.24420863309352517</v>
      </c>
      <c r="H371" s="245">
        <v>98.76277638752731</v>
      </c>
    </row>
    <row r="372" spans="1:8">
      <c r="A372" s="86" t="str">
        <v>actmanca_fixnet</v>
      </c>
      <c r="B372" s="239">
        <v>371</v>
      </c>
      <c r="C372" s="86" t="s">
        <v>908</v>
      </c>
      <c r="D372" s="241">
        <f>COUNTIF($C$1:$C372,C372)</f>
        <v>4</v>
      </c>
      <c r="E372" s="241" t="str">
        <f t="shared" si="25"/>
        <v>Actively manage current account4</v>
      </c>
      <c r="F372" s="86" t="s">
        <v>897</v>
      </c>
      <c r="G372" s="242">
        <v>0.18530935251798561</v>
      </c>
      <c r="H372" s="245">
        <v>114.10423085313445</v>
      </c>
    </row>
    <row r="373" spans="1:8">
      <c r="A373" s="86" t="str">
        <v>actmanca_pho</v>
      </c>
      <c r="B373" s="239">
        <v>372</v>
      </c>
      <c r="C373" s="86" t="s">
        <v>908</v>
      </c>
      <c r="D373" s="241">
        <f>COUNTIF($C$1:$C373,C373)</f>
        <v>5</v>
      </c>
      <c r="E373" s="241" t="str">
        <f t="shared" si="25"/>
        <v>Actively manage current account5</v>
      </c>
      <c r="F373" s="86" t="s">
        <v>871</v>
      </c>
      <c r="G373" s="242">
        <v>1.1827338129496405E-2</v>
      </c>
      <c r="H373" s="245">
        <v>97.917435081679372</v>
      </c>
    </row>
    <row r="374" spans="1:8">
      <c r="A374" s="86" t="str">
        <v>P600T</v>
      </c>
      <c r="B374" s="239">
        <v>373</v>
      </c>
      <c r="C374" s="86" t="s">
        <v>914</v>
      </c>
      <c r="D374" s="241">
        <f>COUNTIF($C$1:$C374,C374)</f>
        <v>1</v>
      </c>
      <c r="E374" s="241" t="str">
        <f t="shared" si="25"/>
        <v>Expenditure per adult per week1</v>
      </c>
      <c r="F374" s="86" t="s">
        <v>915</v>
      </c>
      <c r="G374" s="242">
        <v>5.6768920863309349</v>
      </c>
      <c r="H374" s="245">
        <v>113.67850249138523</v>
      </c>
    </row>
    <row r="375" spans="1:8">
      <c r="A375" s="86" t="str">
        <v>P601T</v>
      </c>
      <c r="B375" s="239">
        <v>374</v>
      </c>
      <c r="C375" s="86" t="s">
        <v>914</v>
      </c>
      <c r="D375" s="241">
        <f>COUNTIF($C$1:$C375,C375)</f>
        <v>2</v>
      </c>
      <c r="E375" s="241" t="str">
        <f t="shared" si="25"/>
        <v>Expenditure per adult per week2</v>
      </c>
      <c r="F375" s="86" t="s">
        <v>917</v>
      </c>
      <c r="G375" s="242">
        <v>0.66993525179856117</v>
      </c>
      <c r="H375" s="245">
        <v>108.91162801534497</v>
      </c>
    </row>
    <row r="376" spans="1:8">
      <c r="A376" s="86" t="str">
        <v>ALC</v>
      </c>
      <c r="B376" s="239">
        <v>375</v>
      </c>
      <c r="C376" s="86" t="s">
        <v>914</v>
      </c>
      <c r="D376" s="241">
        <f>COUNTIF($C$1:$C376,C376)</f>
        <v>3</v>
      </c>
      <c r="E376" s="241" t="str">
        <f t="shared" si="25"/>
        <v>Expenditure per adult per week3</v>
      </c>
      <c r="F376" s="86" t="s">
        <v>919</v>
      </c>
      <c r="G376" s="242">
        <v>0.10720143884892089</v>
      </c>
      <c r="H376" s="245">
        <v>118.98964749032699</v>
      </c>
    </row>
    <row r="377" spans="1:8">
      <c r="A377" s="86" t="str">
        <v>TOB</v>
      </c>
      <c r="B377" s="239">
        <v>376</v>
      </c>
      <c r="C377" s="86" t="s">
        <v>914</v>
      </c>
      <c r="D377" s="241">
        <f>COUNTIF($C$1:$C377,C377)</f>
        <v>4</v>
      </c>
      <c r="E377" s="241" t="str">
        <f t="shared" si="25"/>
        <v>Expenditure per adult per week4</v>
      </c>
      <c r="F377" s="86" t="s">
        <v>921</v>
      </c>
      <c r="G377" s="242">
        <v>2.4899280575539563E-2</v>
      </c>
      <c r="H377" s="245">
        <v>68.111937309983432</v>
      </c>
    </row>
    <row r="378" spans="1:8">
      <c r="A378" s="86" t="str">
        <v>P603T</v>
      </c>
      <c r="B378" s="239">
        <v>377</v>
      </c>
      <c r="C378" s="86" t="s">
        <v>914</v>
      </c>
      <c r="D378" s="241">
        <f>COUNTIF($C$1:$C378,C378)</f>
        <v>5</v>
      </c>
      <c r="E378" s="241" t="str">
        <f t="shared" si="25"/>
        <v>Expenditure per adult per week5</v>
      </c>
      <c r="F378" s="86" t="s">
        <v>923</v>
      </c>
      <c r="G378" s="242">
        <v>0.27422302158273382</v>
      </c>
      <c r="H378" s="245">
        <v>110.38901932712764</v>
      </c>
    </row>
    <row r="379" spans="1:8">
      <c r="A379" s="86" t="str">
        <v>P604T</v>
      </c>
      <c r="B379" s="239">
        <v>378</v>
      </c>
      <c r="C379" s="86" t="s">
        <v>914</v>
      </c>
      <c r="D379" s="241">
        <f>COUNTIF($C$1:$C379,C379)</f>
        <v>6</v>
      </c>
      <c r="E379" s="241" t="str">
        <f t="shared" si="25"/>
        <v>Expenditure per adult per week6</v>
      </c>
      <c r="F379" s="86" t="s">
        <v>925</v>
      </c>
      <c r="G379" s="242">
        <v>0.68407194244604319</v>
      </c>
      <c r="H379" s="245">
        <v>97.247495332981202</v>
      </c>
    </row>
    <row r="380" spans="1:8">
      <c r="A380" s="86" t="str">
        <v>P605T</v>
      </c>
      <c r="B380" s="239">
        <v>379</v>
      </c>
      <c r="C380" s="86" t="s">
        <v>914</v>
      </c>
      <c r="D380" s="241">
        <f>COUNTIF($C$1:$C380,C380)</f>
        <v>7</v>
      </c>
      <c r="E380" s="241" t="str">
        <f t="shared" si="25"/>
        <v>Expenditure per adult per week7</v>
      </c>
      <c r="F380" s="86" t="s">
        <v>927</v>
      </c>
      <c r="G380" s="242">
        <v>0.49294244604316539</v>
      </c>
      <c r="H380" s="245">
        <v>120.12637211450212</v>
      </c>
    </row>
    <row r="381" spans="1:8">
      <c r="A381" s="86" t="str">
        <v>C61111</v>
      </c>
      <c r="B381" s="239">
        <v>380</v>
      </c>
      <c r="C381" s="86" t="s">
        <v>914</v>
      </c>
      <c r="D381" s="241">
        <f>COUNTIF($C$1:$C381,C381)</f>
        <v>8</v>
      </c>
      <c r="E381" s="241" t="str">
        <f t="shared" si="25"/>
        <v>Expenditure per adult per week8</v>
      </c>
      <c r="F381" s="86" t="s">
        <v>929</v>
      </c>
      <c r="G381" s="242">
        <v>2.4100719424460433E-3</v>
      </c>
      <c r="H381" s="245">
        <v>97.563928049942348</v>
      </c>
    </row>
    <row r="382" spans="1:8">
      <c r="A382" s="86" t="str">
        <v>C61112</v>
      </c>
      <c r="B382" s="239">
        <v>381</v>
      </c>
      <c r="C382" s="86" t="s">
        <v>914</v>
      </c>
      <c r="D382" s="241">
        <f>COUNTIF($C$1:$C382,C382)</f>
        <v>9</v>
      </c>
      <c r="E382" s="241" t="str">
        <f t="shared" si="25"/>
        <v>Expenditure per adult per week9</v>
      </c>
      <c r="F382" s="86" t="s">
        <v>931</v>
      </c>
      <c r="G382" s="242">
        <v>1.8669064748201437E-2</v>
      </c>
      <c r="H382" s="245">
        <v>116.95178205431162</v>
      </c>
    </row>
    <row r="383" spans="1:8">
      <c r="A383" s="86" t="str">
        <v>C61211</v>
      </c>
      <c r="B383" s="239">
        <v>382</v>
      </c>
      <c r="C383" s="86" t="s">
        <v>914</v>
      </c>
      <c r="D383" s="241">
        <f>COUNTIF($C$1:$C383,C383)</f>
        <v>10</v>
      </c>
      <c r="E383" s="241" t="str">
        <f t="shared" si="25"/>
        <v>Expenditure per adult per week10</v>
      </c>
      <c r="F383" s="86" t="s">
        <v>933</v>
      </c>
      <c r="G383" s="242">
        <v>2.0719424460431657E-3</v>
      </c>
      <c r="H383" s="245">
        <v>110.43624973253966</v>
      </c>
    </row>
    <row r="384" spans="1:8">
      <c r="A384" s="86" t="str">
        <v>C61311</v>
      </c>
      <c r="B384" s="239">
        <v>383</v>
      </c>
      <c r="C384" s="86" t="s">
        <v>914</v>
      </c>
      <c r="D384" s="241">
        <f>COUNTIF($C$1:$C384,C384)</f>
        <v>11</v>
      </c>
      <c r="E384" s="241" t="str">
        <f t="shared" si="25"/>
        <v>Expenditure per adult per week11</v>
      </c>
      <c r="F384" s="86" t="s">
        <v>935</v>
      </c>
      <c r="G384" s="242">
        <v>2.3971223021582735E-2</v>
      </c>
      <c r="H384" s="245">
        <v>132.88132761628427</v>
      </c>
    </row>
    <row r="385" spans="1:8">
      <c r="A385" s="86" t="str">
        <v>C61312</v>
      </c>
      <c r="B385" s="239">
        <v>384</v>
      </c>
      <c r="C385" s="86" t="s">
        <v>914</v>
      </c>
      <c r="D385" s="241">
        <f>COUNTIF($C$1:$C385,C385)</f>
        <v>12</v>
      </c>
      <c r="E385" s="241" t="str">
        <f t="shared" si="25"/>
        <v>Expenditure per adult per week12</v>
      </c>
      <c r="F385" s="86" t="s">
        <v>937</v>
      </c>
      <c r="G385" s="242">
        <v>2.3741007194244605E-4</v>
      </c>
      <c r="H385" s="245">
        <v>98.253821858685967</v>
      </c>
    </row>
    <row r="386" spans="1:8">
      <c r="A386" s="86" t="str">
        <v>C61313</v>
      </c>
      <c r="B386" s="239">
        <v>385</v>
      </c>
      <c r="C386" s="86" t="s">
        <v>914</v>
      </c>
      <c r="D386" s="241">
        <f>COUNTIF($C$1:$C386,C386)</f>
        <v>13</v>
      </c>
      <c r="E386" s="241" t="str">
        <f t="shared" si="25"/>
        <v>Expenditure per adult per week13</v>
      </c>
      <c r="F386" s="86" t="s">
        <v>939</v>
      </c>
      <c r="G386" s="242">
        <v>5.4388489208633106E-3</v>
      </c>
      <c r="H386" s="245">
        <v>119.67988021799312</v>
      </c>
    </row>
    <row r="387" spans="1:8">
      <c r="A387" s="86" t="str">
        <v>C62112</v>
      </c>
      <c r="B387" s="239">
        <v>386</v>
      </c>
      <c r="C387" s="86" t="s">
        <v>914</v>
      </c>
      <c r="D387" s="241">
        <f>COUNTIF($C$1:$C387,C387)</f>
        <v>14</v>
      </c>
      <c r="E387" s="241" t="str">
        <f t="shared" ref="E387:E450" si="26">C387&amp;D387</f>
        <v>Expenditure per adult per week14</v>
      </c>
      <c r="F387" s="86" t="s">
        <v>941</v>
      </c>
      <c r="G387" s="242">
        <v>3.3021582733812949E-3</v>
      </c>
      <c r="H387" s="245">
        <v>135.46147975210238</v>
      </c>
    </row>
    <row r="388" spans="1:8">
      <c r="A388" s="86" t="str">
        <v>C62113</v>
      </c>
      <c r="B388" s="239">
        <v>387</v>
      </c>
      <c r="C388" s="86" t="s">
        <v>914</v>
      </c>
      <c r="D388" s="241">
        <f>COUNTIF($C$1:$C388,C388)</f>
        <v>15</v>
      </c>
      <c r="E388" s="241" t="str">
        <f t="shared" si="26"/>
        <v>Expenditure per adult per week15</v>
      </c>
      <c r="F388" s="86" t="s">
        <v>943</v>
      </c>
      <c r="G388" s="242">
        <v>1.2949640287769783E-4</v>
      </c>
      <c r="H388" s="245">
        <v>67.848036975516564</v>
      </c>
    </row>
    <row r="389" spans="1:8">
      <c r="A389" s="86" t="str">
        <v>C62114</v>
      </c>
      <c r="B389" s="239">
        <v>388</v>
      </c>
      <c r="C389" s="86" t="s">
        <v>914</v>
      </c>
      <c r="D389" s="241">
        <f>COUNTIF($C$1:$C389,C389)</f>
        <v>16</v>
      </c>
      <c r="E389" s="241" t="str">
        <f t="shared" si="26"/>
        <v>Expenditure per adult per week16</v>
      </c>
      <c r="F389" s="86" t="s">
        <v>945</v>
      </c>
      <c r="G389" s="242">
        <v>1.8417266187050361E-3</v>
      </c>
      <c r="H389" s="245">
        <v>131.53231204651209</v>
      </c>
    </row>
    <row r="390" spans="1:8">
      <c r="A390" s="86" t="str">
        <v>C62211</v>
      </c>
      <c r="B390" s="239">
        <v>389</v>
      </c>
      <c r="C390" s="86" t="s">
        <v>914</v>
      </c>
      <c r="D390" s="241">
        <f>COUNTIF($C$1:$C390,C390)</f>
        <v>17</v>
      </c>
      <c r="E390" s="241" t="str">
        <f t="shared" si="26"/>
        <v>Expenditure per adult per week17</v>
      </c>
      <c r="F390" s="86" t="s">
        <v>947</v>
      </c>
      <c r="G390" s="242">
        <v>1.335251798561151E-2</v>
      </c>
      <c r="H390" s="245">
        <v>124.77859725330309</v>
      </c>
    </row>
    <row r="391" spans="1:8">
      <c r="A391" s="86" t="str">
        <v>C62212</v>
      </c>
      <c r="B391" s="239">
        <v>390</v>
      </c>
      <c r="C391" s="86" t="s">
        <v>914</v>
      </c>
      <c r="D391" s="241">
        <f>COUNTIF($C$1:$C391,C391)</f>
        <v>18</v>
      </c>
      <c r="E391" s="241" t="str">
        <f t="shared" si="26"/>
        <v>Expenditure per adult per week18</v>
      </c>
      <c r="F391" s="86" t="s">
        <v>949</v>
      </c>
      <c r="G391" s="242">
        <v>2.0618705035971227E-2</v>
      </c>
      <c r="H391" s="245">
        <v>140.58608811859915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1.027338129496403E-2</v>
      </c>
      <c r="H393" s="245">
        <v>136.23827311000599</v>
      </c>
    </row>
    <row r="394" spans="1:8">
      <c r="A394" s="86" t="str">
        <v>C63111</v>
      </c>
      <c r="B394" s="239">
        <v>393</v>
      </c>
      <c r="C394" s="86" t="s">
        <v>914</v>
      </c>
      <c r="D394" s="241">
        <f>COUNTIF($C$1:$C394,C394)</f>
        <v>21</v>
      </c>
      <c r="E394" s="241" t="str">
        <f t="shared" si="26"/>
        <v>Expenditure per adult per week21</v>
      </c>
      <c r="F394" s="86" t="s">
        <v>955</v>
      </c>
      <c r="G394" s="242">
        <v>9.4244604316546762E-4</v>
      </c>
      <c r="H394" s="245">
        <v>121.98002493145283</v>
      </c>
    </row>
    <row r="395" spans="1:8">
      <c r="A395" s="86" t="str">
        <v>P607T</v>
      </c>
      <c r="B395" s="239">
        <v>394</v>
      </c>
      <c r="C395" s="86" t="s">
        <v>914</v>
      </c>
      <c r="D395" s="241">
        <f>COUNTIF($C$1:$C395,C395)</f>
        <v>22</v>
      </c>
      <c r="E395" s="241" t="str">
        <f t="shared" si="26"/>
        <v>Expenditure per adult per week22</v>
      </c>
      <c r="F395" s="86" t="s">
        <v>957</v>
      </c>
      <c r="G395" s="242">
        <v>1.0152302158273381</v>
      </c>
      <c r="H395" s="245">
        <v>120.89838698976052</v>
      </c>
    </row>
    <row r="396" spans="1:8">
      <c r="A396" s="86" t="str">
        <v>P608T</v>
      </c>
      <c r="B396" s="239">
        <v>395</v>
      </c>
      <c r="C396" s="86" t="s">
        <v>914</v>
      </c>
      <c r="D396" s="241">
        <f>COUNTIF($C$1:$C396,C396)</f>
        <v>23</v>
      </c>
      <c r="E396" s="241" t="str">
        <f t="shared" si="26"/>
        <v>Expenditure per adult per week23</v>
      </c>
      <c r="F396" s="86" t="s">
        <v>959</v>
      </c>
      <c r="G396" s="242">
        <v>0.1740863309352518</v>
      </c>
      <c r="H396" s="245">
        <v>103.38828433610507</v>
      </c>
    </row>
    <row r="397" spans="1:8">
      <c r="A397" s="86" t="str">
        <v>P609T</v>
      </c>
      <c r="B397" s="239">
        <v>396</v>
      </c>
      <c r="C397" s="86" t="s">
        <v>914</v>
      </c>
      <c r="D397" s="241">
        <f>COUNTIF($C$1:$C397,C397)</f>
        <v>24</v>
      </c>
      <c r="E397" s="241" t="str">
        <f t="shared" si="26"/>
        <v>Expenditure per adult per week24</v>
      </c>
      <c r="F397" s="86" t="s">
        <v>961</v>
      </c>
      <c r="G397" s="242">
        <v>0.95608633093525186</v>
      </c>
      <c r="H397" s="245">
        <v>121.16534514998224</v>
      </c>
    </row>
    <row r="398" spans="1:8">
      <c r="A398" s="86" t="str">
        <v>P610T</v>
      </c>
      <c r="B398" s="239">
        <v>397</v>
      </c>
      <c r="C398" s="86" t="s">
        <v>914</v>
      </c>
      <c r="D398" s="241">
        <f>COUNTIF($C$1:$C398,C398)</f>
        <v>25</v>
      </c>
      <c r="E398" s="241" t="str">
        <f t="shared" si="26"/>
        <v>Expenditure per adult per week25</v>
      </c>
      <c r="F398" s="86" t="s">
        <v>963</v>
      </c>
      <c r="G398" s="242">
        <v>9.4489208633093527E-2</v>
      </c>
      <c r="H398" s="245">
        <v>118.56690766395018</v>
      </c>
    </row>
    <row r="399" spans="1:8">
      <c r="A399" s="86" t="str">
        <v>P611T</v>
      </c>
      <c r="B399" s="239">
        <v>398</v>
      </c>
      <c r="C399" s="86" t="s">
        <v>914</v>
      </c>
      <c r="D399" s="241">
        <f>COUNTIF($C$1:$C399,C399)</f>
        <v>26</v>
      </c>
      <c r="E399" s="241" t="str">
        <f t="shared" si="26"/>
        <v>Expenditure per adult per week26</v>
      </c>
      <c r="F399" s="86" t="s">
        <v>965</v>
      </c>
      <c r="G399" s="242">
        <v>0.5555971223021583</v>
      </c>
      <c r="H399" s="245">
        <v>114.97629868710185</v>
      </c>
    </row>
    <row r="400" spans="1:8">
      <c r="A400" s="86" t="str">
        <v>P612T</v>
      </c>
      <c r="B400" s="239">
        <v>399</v>
      </c>
      <c r="C400" s="86" t="s">
        <v>914</v>
      </c>
      <c r="D400" s="241">
        <f>COUNTIF($C$1:$C400,C400)</f>
        <v>27</v>
      </c>
      <c r="E400" s="241" t="str">
        <f t="shared" si="26"/>
        <v>Expenditure per adult per week27</v>
      </c>
      <c r="F400" s="86" t="s">
        <v>967</v>
      </c>
      <c r="G400" s="242">
        <v>0.52438129496402885</v>
      </c>
      <c r="H400" s="245">
        <v>116.83102393242505</v>
      </c>
    </row>
    <row r="401" spans="1:8">
      <c r="A401" s="86" t="str">
        <v>WEBSPEND</v>
      </c>
      <c r="B401" s="239">
        <v>400</v>
      </c>
      <c r="C401" s="86" t="s">
        <v>914</v>
      </c>
      <c r="D401" s="241">
        <f>COUNTIF($C$1:$C401,C401)</f>
        <v>28</v>
      </c>
      <c r="E401" s="241" t="str">
        <f t="shared" si="26"/>
        <v>Expenditure per adult per week28</v>
      </c>
      <c r="F401" s="86" t="s">
        <v>969</v>
      </c>
      <c r="G401" s="242">
        <v>0.23318705035971227</v>
      </c>
      <c r="H401" s="245">
        <v>120.72211508214534</v>
      </c>
    </row>
    <row r="402" spans="1:8">
      <c r="A402" s="86" t="str">
        <v>onlineuse12</v>
      </c>
      <c r="B402" s="239">
        <v>401</v>
      </c>
      <c r="C402" s="86" t="s">
        <v>972</v>
      </c>
      <c r="D402" s="241">
        <f>COUNTIF($C$1:$C402,C402)</f>
        <v>1</v>
      </c>
      <c r="E402" s="241" t="str">
        <f t="shared" si="26"/>
        <v>Internet Access: Overall1</v>
      </c>
      <c r="F402" s="86" t="s">
        <v>973</v>
      </c>
      <c r="G402" s="242">
        <v>0.9264028776978418</v>
      </c>
      <c r="H402" s="245">
        <v>102.62950439509355</v>
      </c>
    </row>
    <row r="403" spans="1:8">
      <c r="A403" s="86" t="str">
        <v>onlineuse5</v>
      </c>
      <c r="B403" s="239">
        <v>402</v>
      </c>
      <c r="C403" s="86" t="s">
        <v>972</v>
      </c>
      <c r="D403" s="241">
        <f>COUNTIF($C$1:$C403,C403)</f>
        <v>2</v>
      </c>
      <c r="E403" s="241" t="str">
        <f t="shared" si="26"/>
        <v>Internet Access: Overall2</v>
      </c>
      <c r="F403" s="86" t="s">
        <v>975</v>
      </c>
      <c r="G403" s="242">
        <v>6.226618705035971E-2</v>
      </c>
      <c r="H403" s="245">
        <v>74.394067560913228</v>
      </c>
    </row>
    <row r="404" spans="1:8">
      <c r="A404" s="86" t="str">
        <v>netfreq1</v>
      </c>
      <c r="B404" s="239">
        <v>403</v>
      </c>
      <c r="C404" s="86" t="s">
        <v>978</v>
      </c>
      <c r="D404" s="241">
        <f>COUNTIF($C$1:$C404,C404)</f>
        <v>1</v>
      </c>
      <c r="E404" s="241" t="str">
        <f t="shared" si="26"/>
        <v>Internet Access: Frequency1</v>
      </c>
      <c r="F404" s="86" t="s">
        <v>979</v>
      </c>
      <c r="G404" s="242">
        <v>2.379136690647482E-2</v>
      </c>
      <c r="H404" s="245">
        <v>100.49315318152698</v>
      </c>
    </row>
    <row r="405" spans="1:8">
      <c r="A405" s="86" t="str">
        <v>netfreq2t10</v>
      </c>
      <c r="B405" s="239">
        <v>404</v>
      </c>
      <c r="C405" s="86" t="s">
        <v>978</v>
      </c>
      <c r="D405" s="241">
        <f>COUNTIF($C$1:$C405,C405)</f>
        <v>2</v>
      </c>
      <c r="E405" s="241" t="str">
        <f t="shared" si="26"/>
        <v>Internet Access: Frequency2</v>
      </c>
      <c r="F405" s="86" t="s">
        <v>981</v>
      </c>
      <c r="G405" s="242">
        <v>0.41317985611510799</v>
      </c>
      <c r="H405" s="245">
        <v>98.316112366168809</v>
      </c>
    </row>
    <row r="406" spans="1:8">
      <c r="A406" s="86" t="str">
        <v>netfreq10p</v>
      </c>
      <c r="B406" s="239">
        <v>405</v>
      </c>
      <c r="C406" s="86" t="s">
        <v>978</v>
      </c>
      <c r="D406" s="241">
        <f>COUNTIF($C$1:$C406,C406)</f>
        <v>3</v>
      </c>
      <c r="E406" s="241" t="str">
        <f t="shared" si="26"/>
        <v>Internet Access: Frequency3</v>
      </c>
      <c r="F406" s="86" t="s">
        <v>983</v>
      </c>
      <c r="G406" s="242">
        <v>0.48943165467625915</v>
      </c>
      <c r="H406" s="245">
        <v>106.69907571242456</v>
      </c>
    </row>
    <row r="407" spans="1:8">
      <c r="A407" s="86" t="str">
        <v>ONHOURS0</v>
      </c>
      <c r="B407" s="239">
        <v>406</v>
      </c>
      <c r="C407" s="86" t="s">
        <v>985</v>
      </c>
      <c r="D407" s="241">
        <f>COUNTIF($C$1:$C407,C407)</f>
        <v>1</v>
      </c>
      <c r="E407" s="241" t="str">
        <f t="shared" si="26"/>
        <v>Internet Access: Usage in Last Week1</v>
      </c>
      <c r="F407" s="86" t="s">
        <v>986</v>
      </c>
      <c r="G407" s="242">
        <v>8.2151079136690647E-2</v>
      </c>
      <c r="H407" s="245">
        <v>76.194962067876077</v>
      </c>
    </row>
    <row r="408" spans="1:8">
      <c r="A408" s="86" t="str">
        <v>ONHOURS1</v>
      </c>
      <c r="B408" s="239">
        <v>407</v>
      </c>
      <c r="C408" s="86" t="s">
        <v>985</v>
      </c>
      <c r="D408" s="241">
        <f>COUNTIF($C$1:$C408,C408)</f>
        <v>2</v>
      </c>
      <c r="E408" s="241" t="str">
        <f t="shared" si="26"/>
        <v>Internet Access: Usage in Last Week2</v>
      </c>
      <c r="F408" s="86" t="s">
        <v>988</v>
      </c>
      <c r="G408" s="242">
        <v>9.4302158273381287E-2</v>
      </c>
      <c r="H408" s="245">
        <v>103.55925988064978</v>
      </c>
    </row>
    <row r="409" spans="1:8">
      <c r="A409" s="86" t="str">
        <v>ONHOURS2</v>
      </c>
      <c r="B409" s="239">
        <v>408</v>
      </c>
      <c r="C409" s="86" t="s">
        <v>985</v>
      </c>
      <c r="D409" s="241">
        <f>COUNTIF($C$1:$C409,C409)</f>
        <v>3</v>
      </c>
      <c r="E409" s="241" t="str">
        <f t="shared" si="26"/>
        <v>Internet Access: Usage in Last Week3</v>
      </c>
      <c r="F409" s="86" t="s">
        <v>990</v>
      </c>
      <c r="G409" s="242">
        <v>0.23765467625899284</v>
      </c>
      <c r="H409" s="245">
        <v>96.491125439581438</v>
      </c>
    </row>
    <row r="410" spans="1:8">
      <c r="A410" s="86" t="str">
        <v>ONHOURS3</v>
      </c>
      <c r="B410" s="239">
        <v>409</v>
      </c>
      <c r="C410" s="86" t="s">
        <v>985</v>
      </c>
      <c r="D410" s="241">
        <f>COUNTIF($C$1:$C410,C410)</f>
        <v>4</v>
      </c>
      <c r="E410" s="241" t="str">
        <f t="shared" si="26"/>
        <v>Internet Access: Usage in Last Week4</v>
      </c>
      <c r="F410" s="86" t="s">
        <v>992</v>
      </c>
      <c r="G410" s="242">
        <v>0.27517985611510792</v>
      </c>
      <c r="H410" s="245">
        <v>104.6599497533624</v>
      </c>
    </row>
    <row r="411" spans="1:8">
      <c r="A411" s="86" t="str">
        <v>ONHOURS4</v>
      </c>
      <c r="B411" s="239">
        <v>410</v>
      </c>
      <c r="C411" s="86" t="s">
        <v>985</v>
      </c>
      <c r="D411" s="241">
        <f>COUNTIF($C$1:$C411,C411)</f>
        <v>5</v>
      </c>
      <c r="E411" s="241" t="str">
        <f t="shared" si="26"/>
        <v>Internet Access: Usage in Last Week5</v>
      </c>
      <c r="F411" s="86" t="s">
        <v>994</v>
      </c>
      <c r="G411" s="242">
        <v>0.3099712230215827</v>
      </c>
      <c r="H411" s="245">
        <v>106.33672819839362</v>
      </c>
    </row>
    <row r="412" spans="1:8">
      <c r="A412" s="86" t="str">
        <v>TECH18</v>
      </c>
      <c r="B412" s="239">
        <v>411</v>
      </c>
      <c r="C412" s="86" t="s">
        <v>996</v>
      </c>
      <c r="D412" s="241">
        <f>COUNTIF($C$1:$C412,C412)</f>
        <v>1</v>
      </c>
      <c r="E412" s="241" t="str">
        <f t="shared" si="26"/>
        <v>Technology at Home1</v>
      </c>
      <c r="F412" s="86" t="s">
        <v>997</v>
      </c>
      <c r="G412" s="242">
        <v>8.5604316546762593E-2</v>
      </c>
      <c r="H412" s="245">
        <v>108.06632596000551</v>
      </c>
    </row>
    <row r="413" spans="1:8">
      <c r="A413" s="86" t="str">
        <v>TECH19</v>
      </c>
      <c r="B413" s="239">
        <v>412</v>
      </c>
      <c r="C413" s="86" t="s">
        <v>996</v>
      </c>
      <c r="D413" s="241">
        <f>COUNTIF($C$1:$C413,C413)</f>
        <v>2</v>
      </c>
      <c r="E413" s="241" t="str">
        <f t="shared" si="26"/>
        <v>Technology at Home2</v>
      </c>
      <c r="F413" s="86" t="s">
        <v>999</v>
      </c>
      <c r="G413" s="242">
        <v>0.22087769784172664</v>
      </c>
      <c r="H413" s="245">
        <v>96.429139200336479</v>
      </c>
    </row>
    <row r="414" spans="1:8">
      <c r="A414" s="86" t="str">
        <v>mobhas</v>
      </c>
      <c r="B414" s="239">
        <v>413</v>
      </c>
      <c r="C414" s="86" t="s">
        <v>1002</v>
      </c>
      <c r="D414" s="241">
        <f>COUNTIF($C$1:$C414,C414)</f>
        <v>1</v>
      </c>
      <c r="E414" s="241" t="str">
        <f t="shared" si="26"/>
        <v>Mobile phone1</v>
      </c>
      <c r="F414" s="86" t="s">
        <v>1003</v>
      </c>
      <c r="G414" s="242">
        <v>0.89900719424460429</v>
      </c>
      <c r="H414" s="245">
        <v>100.91419021642972</v>
      </c>
    </row>
    <row r="415" spans="1:8">
      <c r="A415" s="86" t="str">
        <v>mob_smart</v>
      </c>
      <c r="B415" s="239">
        <v>414</v>
      </c>
      <c r="C415" s="86" t="s">
        <v>1002</v>
      </c>
      <c r="D415" s="241">
        <f>COUNTIF($C$1:$C415,C415)</f>
        <v>2</v>
      </c>
      <c r="E415" s="241" t="str">
        <f t="shared" si="26"/>
        <v>Mobile phone2</v>
      </c>
      <c r="F415" s="86" t="s">
        <v>1005</v>
      </c>
      <c r="G415" s="242">
        <v>0.75534532374100716</v>
      </c>
      <c r="H415" s="245">
        <v>101.32404690189425</v>
      </c>
    </row>
    <row r="416" spans="1:8">
      <c r="A416" s="86" t="str">
        <v>ips_iphone</v>
      </c>
      <c r="B416" s="239">
        <v>415</v>
      </c>
      <c r="C416" s="86" t="s">
        <v>1002</v>
      </c>
      <c r="D416" s="241">
        <f>COUNTIF($C$1:$C416,C416)</f>
        <v>3</v>
      </c>
      <c r="E416" s="241" t="str">
        <f t="shared" si="26"/>
        <v>Mobile phone3</v>
      </c>
      <c r="F416" s="86" t="s">
        <v>1007</v>
      </c>
      <c r="G416" s="242">
        <v>0.3393237410071942</v>
      </c>
      <c r="H416" s="245">
        <v>106.13636268166029</v>
      </c>
    </row>
    <row r="417" spans="1:8">
      <c r="A417" s="86" t="str">
        <v>TECH29</v>
      </c>
      <c r="B417" s="239">
        <v>416</v>
      </c>
      <c r="C417" s="86" t="s">
        <v>1009</v>
      </c>
      <c r="D417" s="241">
        <f>COUNTIF($C$1:$C417,C417)</f>
        <v>1</v>
      </c>
      <c r="E417" s="241" t="str">
        <f t="shared" si="26"/>
        <v>Tablet Devices1</v>
      </c>
      <c r="F417" s="86" t="s">
        <v>1010</v>
      </c>
      <c r="G417" s="242">
        <v>0.51412230215827326</v>
      </c>
      <c r="H417" s="245">
        <v>107.48088358024104</v>
      </c>
    </row>
    <row r="418" spans="1:8">
      <c r="A418" s="86" t="str">
        <v>socmed_lessthanmonthly</v>
      </c>
      <c r="B418" s="239">
        <v>417</v>
      </c>
      <c r="C418" s="86" t="s">
        <v>1012</v>
      </c>
      <c r="D418" s="241">
        <f>COUNTIF($C$1:$C418,C418)</f>
        <v>1</v>
      </c>
      <c r="E418" s="241" t="str">
        <f t="shared" si="26"/>
        <v>Overall Social Media Activity1</v>
      </c>
      <c r="F418" s="86" t="s">
        <v>1013</v>
      </c>
      <c r="G418" s="242">
        <v>3.7035971223021588E-2</v>
      </c>
      <c r="H418" s="245">
        <v>101.62346425679642</v>
      </c>
    </row>
    <row r="419" spans="1:8">
      <c r="A419" s="86" t="str">
        <v>socmed_lessthanweekly</v>
      </c>
      <c r="B419" s="239">
        <v>418</v>
      </c>
      <c r="C419" s="86" t="s">
        <v>1012</v>
      </c>
      <c r="D419" s="241">
        <f>COUNTIF($C$1:$C419,C419)</f>
        <v>2</v>
      </c>
      <c r="E419" s="241" t="str">
        <f t="shared" si="26"/>
        <v>Overall Social Media Activity2</v>
      </c>
      <c r="F419" s="86" t="s">
        <v>1015</v>
      </c>
      <c r="G419" s="242">
        <v>5.2949640287769786E-2</v>
      </c>
      <c r="H419" s="245">
        <v>103.44439938726269</v>
      </c>
    </row>
    <row r="420" spans="1:8">
      <c r="A420" s="86" t="str">
        <v>socmed_weekly</v>
      </c>
      <c r="B420" s="239">
        <v>419</v>
      </c>
      <c r="C420" s="86" t="s">
        <v>1012</v>
      </c>
      <c r="D420" s="241">
        <f>COUNTIF($C$1:$C420,C420)</f>
        <v>3</v>
      </c>
      <c r="E420" s="241" t="str">
        <f t="shared" si="26"/>
        <v>Overall Social Media Activity3</v>
      </c>
      <c r="F420" s="86" t="s">
        <v>1017</v>
      </c>
      <c r="G420" s="242">
        <v>0.16577697841726619</v>
      </c>
      <c r="H420" s="245">
        <v>105.86428127160458</v>
      </c>
    </row>
    <row r="421" spans="1:8">
      <c r="A421" s="86" t="str">
        <v>socmed_daily</v>
      </c>
      <c r="B421" s="239">
        <v>420</v>
      </c>
      <c r="C421" s="86" t="s">
        <v>1012</v>
      </c>
      <c r="D421" s="241">
        <f>COUNTIF($C$1:$C421,C421)</f>
        <v>4</v>
      </c>
      <c r="E421" s="241" t="str">
        <f t="shared" si="26"/>
        <v>Overall Social Media Activity4</v>
      </c>
      <c r="F421" s="86" t="s">
        <v>1019</v>
      </c>
      <c r="G421" s="242">
        <v>0.49915107913669066</v>
      </c>
      <c r="H421" s="245">
        <v>99.207932215740485</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0.22877697841726621</v>
      </c>
      <c r="H422" s="245">
        <v>96.118889904996067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0.1120431654676259</v>
      </c>
      <c r="H423" s="245">
        <v>90.472680610991986</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0.27149640287769788</v>
      </c>
      <c r="H424" s="245">
        <v>100.49037642575276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0.12544604316546762</v>
      </c>
      <c r="H425" s="245">
        <v>94.141518313555167</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0.17111510791366907</v>
      </c>
      <c r="H426" s="245">
        <v>99.436120023571192</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0.18789928057553962</v>
      </c>
      <c r="H427" s="245">
        <v>97.19265537424485</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0.46142446043165464</v>
      </c>
      <c r="H428" s="245">
        <v>99.333288071656085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0.2310575539568345</v>
      </c>
      <c r="H429" s="245">
        <v>99.439786143320475</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0.21865467625899279</v>
      </c>
      <c r="H430" s="245">
        <v>99.369956723168144</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0.70403597122302175</v>
      </c>
      <c r="H431" s="245">
        <v>101.548802102099</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0.31806474820143882</v>
      </c>
      <c r="H432" s="245">
        <v>98.601192851760345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0.22605755395683455</v>
      </c>
      <c r="H433" s="245">
        <v>101.36879166774604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5.1697841726618704E-2</v>
      </c>
      <c r="H434" s="245">
        <v>88.917085434732968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5.1669064748201446E-2</v>
      </c>
      <c r="H435" s="245">
        <v>93.264805719519444</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0.83133812949640284</v>
      </c>
      <c r="H436" s="245">
        <v>103.95710919714985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0.62246043165467635</v>
      </c>
      <c r="H437" s="245">
        <v>99.939701349138147</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0.43924460431654683</v>
      </c>
      <c r="H438" s="245">
        <v>96.781654108511802</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5.0223021582733805E-2</v>
      </c>
      <c r="H439" s="245">
        <v>93.422156956528411</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0.36496402877697842</v>
      </c>
      <c r="H440" s="245">
        <v>98.897744104857125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0.15180575539568344</v>
      </c>
      <c r="H441" s="245">
        <v>100.30610431677391</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0.15161870503597125</v>
      </c>
      <c r="H442" s="245">
        <v>97.314987539207522</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0.1009136690647482</v>
      </c>
      <c r="H443" s="245">
        <v>92.743386068569038</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0.10556115107913668</v>
      </c>
      <c r="H444" s="245">
        <v>98.961965312454055</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0.1909712230215827</v>
      </c>
      <c r="H445" s="245">
        <v>96.75898752533638</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0.1427697841726619</v>
      </c>
      <c r="H446" s="245">
        <v>98.514979642486651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6.5640287769784172E-2</v>
      </c>
      <c r="H447" s="245">
        <v>95.938434979803162</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6.0705035971223016E-2</v>
      </c>
      <c r="H448" s="245">
        <v>95.985514456732332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0.29843165467625904</v>
      </c>
      <c r="H449" s="245">
        <v>99.538550006706657</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5.1179856115107919E-2</v>
      </c>
      <c r="H450" s="245">
        <v>94.226915712029012</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0.57094244604316546</v>
      </c>
      <c r="H451" s="245">
        <v>103.52015028453521</v>
      </c>
    </row>
    <row r="452" spans="1:8">
      <c r="A452" s="86" t="str">
        <v>vod_subscribe</v>
      </c>
      <c r="B452" s="239">
        <v>451</v>
      </c>
      <c r="C452" s="86" t="s">
        <v>1082</v>
      </c>
      <c r="D452" s="241">
        <f>COUNTIF($C$1:$C452,C452)</f>
        <v>1</v>
      </c>
      <c r="E452" s="241" t="str">
        <f t="shared" si="27"/>
        <v>TV Subscription services1</v>
      </c>
      <c r="F452" s="86" t="s">
        <v>1083</v>
      </c>
      <c r="G452" s="242">
        <v>0.58316546762589927</v>
      </c>
      <c r="H452" s="245">
        <v>102.10914297184108</v>
      </c>
    </row>
    <row r="453" spans="1:8">
      <c r="A453" s="86" t="str">
        <v>vod_netflix</v>
      </c>
      <c r="B453" s="239">
        <v>452</v>
      </c>
      <c r="C453" s="86" t="s">
        <v>1082</v>
      </c>
      <c r="D453" s="241">
        <f>COUNTIF($C$1:$C453,C453)</f>
        <v>2</v>
      </c>
      <c r="E453" s="241" t="str">
        <f t="shared" si="27"/>
        <v>TV Subscription services2</v>
      </c>
      <c r="F453" s="86" t="s">
        <v>1085</v>
      </c>
      <c r="G453" s="242">
        <v>0.42356834532374099</v>
      </c>
      <c r="H453" s="245">
        <v>100.2186534641707</v>
      </c>
    </row>
    <row r="454" spans="1:8">
      <c r="A454" s="86" t="str">
        <v>vod_amzprime</v>
      </c>
      <c r="B454" s="239">
        <v>453</v>
      </c>
      <c r="C454" s="86" t="s">
        <v>1082</v>
      </c>
      <c r="D454" s="241">
        <f>COUNTIF($C$1:$C454,C454)</f>
        <v>3</v>
      </c>
      <c r="E454" s="241" t="str">
        <f t="shared" si="27"/>
        <v>TV Subscription services3</v>
      </c>
      <c r="F454" s="86" t="s">
        <v>1087</v>
      </c>
      <c r="G454" s="242">
        <v>0.256863309352518</v>
      </c>
      <c r="H454" s="245">
        <v>102.15624580346298</v>
      </c>
    </row>
    <row r="455" spans="1:8">
      <c r="A455" s="86" t="str">
        <v>vod_skyplayer</v>
      </c>
      <c r="B455" s="239">
        <v>454</v>
      </c>
      <c r="C455" s="86" t="s">
        <v>1082</v>
      </c>
      <c r="D455" s="241">
        <f>COUNTIF($C$1:$C455,C455)</f>
        <v>4</v>
      </c>
      <c r="E455" s="241" t="str">
        <f t="shared" si="27"/>
        <v>TV Subscription services4</v>
      </c>
      <c r="F455" s="86" t="s">
        <v>1089</v>
      </c>
      <c r="G455" s="242">
        <v>0.11897122302158272</v>
      </c>
      <c r="H455" s="245">
        <v>102.7498446909632</v>
      </c>
    </row>
    <row r="456" spans="1:8">
      <c r="A456" s="86" t="str">
        <v>vod_skygo</v>
      </c>
      <c r="B456" s="239">
        <v>455</v>
      </c>
      <c r="C456" s="86" t="s">
        <v>1082</v>
      </c>
      <c r="D456" s="241">
        <f>COUNTIF($C$1:$C456,C456)</f>
        <v>5</v>
      </c>
      <c r="E456" s="241" t="str">
        <f t="shared" si="27"/>
        <v>TV Subscription services5</v>
      </c>
      <c r="F456" s="86" t="s">
        <v>1091</v>
      </c>
      <c r="G456" s="242">
        <v>0.10125179856115109</v>
      </c>
      <c r="H456" s="245">
        <v>101.56607832354499</v>
      </c>
    </row>
    <row r="457" spans="1:8">
      <c r="A457" s="86" t="str">
        <v>vod_nowtv</v>
      </c>
      <c r="B457" s="239">
        <v>456</v>
      </c>
      <c r="C457" s="86" t="s">
        <v>1082</v>
      </c>
      <c r="D457" s="241">
        <f>COUNTIF($C$1:$C457,C457)</f>
        <v>6</v>
      </c>
      <c r="E457" s="241" t="str">
        <f t="shared" si="27"/>
        <v>TV Subscription services6</v>
      </c>
      <c r="F457" s="86" t="s">
        <v>1093</v>
      </c>
      <c r="G457" s="242">
        <v>0.11205035971223021</v>
      </c>
      <c r="H457" s="245">
        <v>100.63447581387071</v>
      </c>
    </row>
    <row r="458" spans="1:8">
      <c r="A458" s="86" t="str">
        <v>vod_eetv</v>
      </c>
      <c r="B458" s="239">
        <v>457</v>
      </c>
      <c r="C458" s="86" t="s">
        <v>1082</v>
      </c>
      <c r="D458" s="241">
        <f>COUNTIF($C$1:$C458,C458)</f>
        <v>7</v>
      </c>
      <c r="E458" s="241" t="str">
        <f t="shared" si="27"/>
        <v>TV Subscription services7</v>
      </c>
      <c r="F458" s="86" t="s">
        <v>1095</v>
      </c>
      <c r="G458" s="242">
        <v>4.6841726618705046E-2</v>
      </c>
      <c r="H458" s="245">
        <v>95.514911544566743</v>
      </c>
    </row>
    <row r="459" spans="1:8">
      <c r="A459" s="86" t="str">
        <v>vod_appletv</v>
      </c>
      <c r="B459" s="239">
        <v>458</v>
      </c>
      <c r="C459" s="86" t="s">
        <v>1082</v>
      </c>
      <c r="D459" s="241">
        <f>COUNTIF($C$1:$C459,C459)</f>
        <v>8</v>
      </c>
      <c r="E459" s="241" t="str">
        <f t="shared" si="27"/>
        <v>TV Subscription services8</v>
      </c>
      <c r="F459" s="86" t="s">
        <v>1097</v>
      </c>
      <c r="G459" s="242">
        <v>5.9194244604316548E-2</v>
      </c>
      <c r="H459" s="245">
        <v>99.086361868947563</v>
      </c>
    </row>
    <row r="460" spans="1:8">
      <c r="A460" s="86" t="str">
        <v>vod_btsport</v>
      </c>
      <c r="B460" s="239">
        <v>459</v>
      </c>
      <c r="C460" s="86" t="s">
        <v>1082</v>
      </c>
      <c r="D460" s="241">
        <f>COUNTIF($C$1:$C460,C460)</f>
        <v>9</v>
      </c>
      <c r="E460" s="241" t="str">
        <f t="shared" si="27"/>
        <v>TV Subscription services9</v>
      </c>
      <c r="F460" s="86" t="s">
        <v>1099</v>
      </c>
      <c r="G460" s="242">
        <v>0.10300000000000001</v>
      </c>
      <c r="H460" s="245">
        <v>100.47540226279941</v>
      </c>
    </row>
    <row r="461" spans="1:8">
      <c r="A461" s="86" t="str">
        <v>vod_settop</v>
      </c>
      <c r="B461" s="239">
        <v>460</v>
      </c>
      <c r="C461" s="86" t="s">
        <v>1082</v>
      </c>
      <c r="D461" s="241">
        <f>COUNTIF($C$1:$C461,C461)</f>
        <v>10</v>
      </c>
      <c r="E461" s="241" t="str">
        <f t="shared" si="27"/>
        <v>TV Subscription services10</v>
      </c>
      <c r="F461" s="86" t="s">
        <v>1101</v>
      </c>
      <c r="G461" s="242">
        <v>0.20225899280575543</v>
      </c>
      <c r="H461" s="245">
        <v>103.07383503810044</v>
      </c>
    </row>
    <row r="462" spans="1:8">
      <c r="A462" s="86" t="str">
        <v>vod_free</v>
      </c>
      <c r="B462" s="239">
        <v>461</v>
      </c>
      <c r="C462" s="86" t="s">
        <v>1103</v>
      </c>
      <c r="D462" s="241">
        <f>COUNTIF($C$1:$C462,C462)</f>
        <v>1</v>
      </c>
      <c r="E462" s="241" t="str">
        <f t="shared" si="27"/>
        <v>TV free online catchup / video services1</v>
      </c>
      <c r="F462" s="86" t="s">
        <v>1104</v>
      </c>
      <c r="G462" s="242">
        <v>0.47589208633093538</v>
      </c>
      <c r="H462" s="245">
        <v>101.39658512414978</v>
      </c>
    </row>
    <row r="463" spans="1:8">
      <c r="A463" s="86" t="str">
        <v>vod_youtube</v>
      </c>
      <c r="B463" s="239">
        <v>462</v>
      </c>
      <c r="C463" s="86" t="s">
        <v>1103</v>
      </c>
      <c r="D463" s="241">
        <f>COUNTIF($C$1:$C463,C463)</f>
        <v>2</v>
      </c>
      <c r="E463" s="241" t="str">
        <f t="shared" si="27"/>
        <v>TV free online catchup / video services2</v>
      </c>
      <c r="F463" s="86" t="s">
        <v>1106</v>
      </c>
      <c r="G463" s="242">
        <v>0.22014388489208636</v>
      </c>
      <c r="H463" s="245">
        <v>93.232955213877105</v>
      </c>
    </row>
    <row r="464" spans="1:8">
      <c r="A464" s="86" t="str">
        <v>vod_iplayer</v>
      </c>
      <c r="B464" s="239">
        <v>463</v>
      </c>
      <c r="C464" s="86" t="s">
        <v>1103</v>
      </c>
      <c r="D464" s="241">
        <f>COUNTIF($C$1:$C464,C464)</f>
        <v>3</v>
      </c>
      <c r="E464" s="241" t="str">
        <f t="shared" si="27"/>
        <v>TV free online catchup / video services3</v>
      </c>
      <c r="F464" s="86" t="s">
        <v>1108</v>
      </c>
      <c r="G464" s="242">
        <v>0.29845323741007196</v>
      </c>
      <c r="H464" s="245">
        <v>104.75323960208411</v>
      </c>
    </row>
    <row r="465" spans="1:8">
      <c r="A465" s="86" t="str">
        <v>vod_itvhub</v>
      </c>
      <c r="B465" s="239">
        <v>464</v>
      </c>
      <c r="C465" s="86" t="s">
        <v>1103</v>
      </c>
      <c r="D465" s="241">
        <f>COUNTIF($C$1:$C465,C465)</f>
        <v>4</v>
      </c>
      <c r="E465" s="241" t="str">
        <f t="shared" si="27"/>
        <v>TV free online catchup / video services4</v>
      </c>
      <c r="F465" s="86" t="s">
        <v>1110</v>
      </c>
      <c r="G465" s="242">
        <v>0.18303597122302159</v>
      </c>
      <c r="H465" s="245">
        <v>100.29802384642534</v>
      </c>
    </row>
    <row r="466" spans="1:8">
      <c r="A466" s="86" t="str">
        <v>vod_all4</v>
      </c>
      <c r="B466" s="239">
        <v>465</v>
      </c>
      <c r="C466" s="86" t="s">
        <v>1103</v>
      </c>
      <c r="D466" s="241">
        <f>COUNTIF($C$1:$C466,C466)</f>
        <v>5</v>
      </c>
      <c r="E466" s="241" t="str">
        <f t="shared" si="27"/>
        <v>TV free online catchup / video services5</v>
      </c>
      <c r="F466" s="86" t="s">
        <v>1112</v>
      </c>
      <c r="G466" s="242">
        <v>0.15917266187050363</v>
      </c>
      <c r="H466" s="245">
        <v>100.27064489336766</v>
      </c>
    </row>
    <row r="467" spans="1:8">
      <c r="A467" s="86" t="str">
        <v>vod_demand5</v>
      </c>
      <c r="B467" s="239">
        <v>466</v>
      </c>
      <c r="C467" s="86" t="s">
        <v>1103</v>
      </c>
      <c r="D467" s="241">
        <f>COUNTIF($C$1:$C467,C467)</f>
        <v>6</v>
      </c>
      <c r="E467" s="241" t="str">
        <f t="shared" si="27"/>
        <v>TV free online catchup / video services6</v>
      </c>
      <c r="F467" s="86" t="s">
        <v>1114</v>
      </c>
      <c r="G467" s="242">
        <v>7.3834532374100717E-2</v>
      </c>
      <c r="H467" s="245">
        <v>94.417159473890976</v>
      </c>
    </row>
    <row r="468" spans="1:8">
      <c r="A468" s="86" t="str">
        <v>vod_stvplayer</v>
      </c>
      <c r="B468" s="239">
        <v>467</v>
      </c>
      <c r="C468" s="86" t="s">
        <v>1103</v>
      </c>
      <c r="D468" s="241">
        <f>COUNTIF($C$1:$C468,C468)</f>
        <v>7</v>
      </c>
      <c r="E468" s="241" t="str">
        <f t="shared" si="27"/>
        <v>TV free online catchup / video services7</v>
      </c>
      <c r="F468" s="86" t="s">
        <v>1116</v>
      </c>
      <c r="G468" s="242">
        <v>5.4338129496402883E-2</v>
      </c>
      <c r="H468" s="245">
        <v>96.637301709545369</v>
      </c>
    </row>
    <row r="469" spans="1:8">
      <c r="A469" s="86" t="str">
        <v>bookholiday</v>
      </c>
      <c r="B469" s="239">
        <v>468</v>
      </c>
      <c r="C469" s="86" t="s">
        <v>1118</v>
      </c>
      <c r="D469" s="241">
        <f>COUNTIF($C$1:$C469,C469)</f>
        <v>1</v>
      </c>
      <c r="E469" s="241" t="str">
        <f t="shared" si="27"/>
        <v>Online activity (one or more times per week)1</v>
      </c>
      <c r="F469" s="86" t="s">
        <v>1119</v>
      </c>
      <c r="G469" s="242">
        <v>5.4453237410071936E-2</v>
      </c>
      <c r="H469" s="245">
        <v>88.483197726966793</v>
      </c>
    </row>
    <row r="470" spans="1:8">
      <c r="A470" s="86" t="str">
        <v>gambling</v>
      </c>
      <c r="B470" s="239">
        <v>469</v>
      </c>
      <c r="C470" s="86" t="s">
        <v>1118</v>
      </c>
      <c r="D470" s="241">
        <f>COUNTIF($C$1:$C470,C470)</f>
        <v>2</v>
      </c>
      <c r="E470" s="241" t="str">
        <f t="shared" si="27"/>
        <v>Online activity (one or more times per week)2</v>
      </c>
      <c r="F470" s="86" t="s">
        <v>1121</v>
      </c>
      <c r="G470" s="242">
        <v>0.13080575539568345</v>
      </c>
      <c r="H470" s="245">
        <v>95.632538760526515</v>
      </c>
    </row>
    <row r="471" spans="1:8">
      <c r="A471" s="86" t="str">
        <v>managefinances</v>
      </c>
      <c r="B471" s="239">
        <v>470</v>
      </c>
      <c r="C471" s="86" t="s">
        <v>1118</v>
      </c>
      <c r="D471" s="241">
        <f>COUNTIF($C$1:$C471,C471)</f>
        <v>3</v>
      </c>
      <c r="E471" s="241" t="str">
        <f t="shared" si="27"/>
        <v>Online activity (one or more times per week)3</v>
      </c>
      <c r="F471" s="86" t="s">
        <v>1123</v>
      </c>
      <c r="G471" s="242">
        <v>0.60705755395683458</v>
      </c>
      <c r="H471" s="245">
        <v>101.9038198768509</v>
      </c>
    </row>
    <row r="472" spans="1:8">
      <c r="A472" s="86" t="str">
        <v>auctions</v>
      </c>
      <c r="B472" s="239">
        <v>471</v>
      </c>
      <c r="C472" s="86" t="s">
        <v>1118</v>
      </c>
      <c r="D472" s="241">
        <f>COUNTIF($C$1:$C472,C472)</f>
        <v>4</v>
      </c>
      <c r="E472" s="241" t="str">
        <f t="shared" si="27"/>
        <v>Online activity (one or more times per week)4</v>
      </c>
      <c r="F472" s="86" t="s">
        <v>1125</v>
      </c>
      <c r="G472" s="242">
        <v>0.205705035971223</v>
      </c>
      <c r="H472" s="245">
        <v>100.47046342458282</v>
      </c>
    </row>
    <row r="473" spans="1:8">
      <c r="A473" s="86" t="str">
        <v>shopping</v>
      </c>
      <c r="B473" s="239">
        <v>472</v>
      </c>
      <c r="C473" s="86" t="s">
        <v>1118</v>
      </c>
      <c r="D473" s="241">
        <f>COUNTIF($C$1:$C473,C473)</f>
        <v>5</v>
      </c>
      <c r="E473" s="241" t="str">
        <f t="shared" si="27"/>
        <v>Online activity (one or more times per week)5</v>
      </c>
      <c r="F473" s="86" t="s">
        <v>1127</v>
      </c>
      <c r="G473" s="242">
        <v>0.28616546762589923</v>
      </c>
      <c r="H473" s="245">
        <v>101.53769335483796</v>
      </c>
    </row>
    <row r="474" spans="1:8">
      <c r="A474" s="86" t="str">
        <v>souceinfo</v>
      </c>
      <c r="B474" s="239">
        <v>473</v>
      </c>
      <c r="C474" s="86" t="s">
        <v>1118</v>
      </c>
      <c r="D474" s="241">
        <f>COUNTIF($C$1:$C474,C474)</f>
        <v>6</v>
      </c>
      <c r="E474" s="241" t="str">
        <f t="shared" si="27"/>
        <v>Online activity (one or more times per week)6</v>
      </c>
      <c r="F474" s="86" t="s">
        <v>1129</v>
      </c>
      <c r="G474" s="242">
        <v>0.55412949640287779</v>
      </c>
      <c r="H474" s="245">
        <v>103.44489998336599</v>
      </c>
    </row>
    <row r="475" spans="1:8">
      <c r="A475" s="86" t="str">
        <v>searchengine</v>
      </c>
      <c r="B475" s="239">
        <v>474</v>
      </c>
      <c r="C475" s="86" t="s">
        <v>1118</v>
      </c>
      <c r="D475" s="241">
        <f>COUNTIF($C$1:$C475,C475)</f>
        <v>7</v>
      </c>
      <c r="E475" s="241" t="str">
        <f t="shared" si="27"/>
        <v>Online activity (one or more times per week)7</v>
      </c>
      <c r="F475" s="86" t="s">
        <v>1131</v>
      </c>
      <c r="G475" s="242">
        <v>0.85391366906474808</v>
      </c>
      <c r="H475" s="245">
        <v>103.25789275825201</v>
      </c>
    </row>
    <row r="476" spans="1:8">
      <c r="A476" s="86" t="str">
        <v>res_cars</v>
      </c>
      <c r="B476" s="239">
        <v>475</v>
      </c>
      <c r="C476" s="86" t="s">
        <v>1133</v>
      </c>
      <c r="D476" s="241">
        <f>COUNTIF($C$1:$C476,C476)</f>
        <v>1</v>
      </c>
      <c r="E476" s="241" t="str">
        <f t="shared" si="27"/>
        <v>Researched the last purchase online before buying1</v>
      </c>
      <c r="F476" s="86" t="s">
        <v>1134</v>
      </c>
      <c r="G476" s="242">
        <v>0.52094244604316553</v>
      </c>
      <c r="H476" s="245">
        <v>102.95914402890021</v>
      </c>
    </row>
    <row r="477" spans="1:8">
      <c r="A477" s="86" t="str">
        <v>res_tech</v>
      </c>
      <c r="B477" s="239">
        <v>476</v>
      </c>
      <c r="C477" s="86" t="s">
        <v>1133</v>
      </c>
      <c r="D477" s="241">
        <f>COUNTIF($C$1:$C477,C477)</f>
        <v>2</v>
      </c>
      <c r="E477" s="241" t="str">
        <f t="shared" si="27"/>
        <v>Researched the last purchase online before buying2</v>
      </c>
      <c r="F477" s="86" t="s">
        <v>1136</v>
      </c>
      <c r="G477" s="242">
        <v>0.75405755395683483</v>
      </c>
      <c r="H477" s="245">
        <v>102.80582344338856</v>
      </c>
    </row>
    <row r="478" spans="1:8">
      <c r="A478" s="86" t="str">
        <v>res_tickets</v>
      </c>
      <c r="B478" s="239">
        <v>477</v>
      </c>
      <c r="C478" s="86" t="s">
        <v>1133</v>
      </c>
      <c r="D478" s="241">
        <f>COUNTIF($C$1:$C478,C478)</f>
        <v>3</v>
      </c>
      <c r="E478" s="241" t="str">
        <f t="shared" si="27"/>
        <v>Researched the last purchase online before buying3</v>
      </c>
      <c r="F478" s="86" t="s">
        <v>1138</v>
      </c>
      <c r="G478" s="242">
        <v>0.76237410071942446</v>
      </c>
      <c r="H478" s="245">
        <v>103.07676988760434</v>
      </c>
    </row>
    <row r="479" spans="1:8">
      <c r="A479" s="86" t="str">
        <v>res_clothes</v>
      </c>
      <c r="B479" s="239">
        <v>478</v>
      </c>
      <c r="C479" s="86" t="s">
        <v>1133</v>
      </c>
      <c r="D479" s="241">
        <f>COUNTIF($C$1:$C479,C479)</f>
        <v>4</v>
      </c>
      <c r="E479" s="241" t="str">
        <f t="shared" si="27"/>
        <v>Researched the last purchase online before buying4</v>
      </c>
      <c r="F479" s="86" t="s">
        <v>1140</v>
      </c>
      <c r="G479" s="242">
        <v>0.60998561151079134</v>
      </c>
      <c r="H479" s="245">
        <v>102.23437589441846</v>
      </c>
    </row>
    <row r="480" spans="1:8">
      <c r="A480" s="86" t="str">
        <v>res_groceries</v>
      </c>
      <c r="B480" s="239">
        <v>479</v>
      </c>
      <c r="C480" s="86" t="s">
        <v>1133</v>
      </c>
      <c r="D480" s="241">
        <f>COUNTIF($C$1:$C480,C480)</f>
        <v>5</v>
      </c>
      <c r="E480" s="241" t="str">
        <f t="shared" si="27"/>
        <v>Researched the last purchase online before buying5</v>
      </c>
      <c r="F480" s="86" t="s">
        <v>1142</v>
      </c>
      <c r="G480" s="242">
        <v>0.35143165467625903</v>
      </c>
      <c r="H480" s="245">
        <v>103.61399126755811</v>
      </c>
    </row>
    <row r="481" spans="1:8">
      <c r="A481" s="86" t="str">
        <v>res_holidays</v>
      </c>
      <c r="B481" s="239">
        <v>480</v>
      </c>
      <c r="C481" s="86" t="s">
        <v>1133</v>
      </c>
      <c r="D481" s="241">
        <f>COUNTIF($C$1:$C481,C481)</f>
        <v>6</v>
      </c>
      <c r="E481" s="241" t="str">
        <f t="shared" si="27"/>
        <v>Researched the last purchase online before buying6</v>
      </c>
      <c r="F481" s="86" t="s">
        <v>1144</v>
      </c>
      <c r="G481" s="242">
        <v>0.8285467625899281</v>
      </c>
      <c r="H481" s="245">
        <v>103.5871017190039</v>
      </c>
    </row>
    <row r="482" spans="1:8">
      <c r="A482" s="86" t="str">
        <v>res_domesticappl</v>
      </c>
      <c r="B482" s="239">
        <v>481</v>
      </c>
      <c r="C482" s="86" t="s">
        <v>1133</v>
      </c>
      <c r="D482" s="241">
        <f>COUNTIF($C$1:$C482,C482)</f>
        <v>7</v>
      </c>
      <c r="E482" s="241" t="str">
        <f t="shared" si="27"/>
        <v>Researched the last purchase online before buying7</v>
      </c>
      <c r="F482" s="86" t="s">
        <v>1146</v>
      </c>
      <c r="G482" s="242">
        <v>0.69956115107913663</v>
      </c>
      <c r="H482" s="245">
        <v>102.7990500234784</v>
      </c>
    </row>
    <row r="483" spans="1:8">
      <c r="A483" s="86" t="str">
        <v>res_luxurygoods</v>
      </c>
      <c r="B483" s="239">
        <v>482</v>
      </c>
      <c r="C483" s="86" t="s">
        <v>1133</v>
      </c>
      <c r="D483" s="241">
        <f>COUNTIF($C$1:$C483,C483)</f>
        <v>8</v>
      </c>
      <c r="E483" s="241" t="str">
        <f t="shared" si="27"/>
        <v>Researched the last purchase online before buying8</v>
      </c>
      <c r="F483" s="86" t="s">
        <v>1148</v>
      </c>
      <c r="G483" s="242">
        <v>0.67753237410071943</v>
      </c>
      <c r="H483" s="245">
        <v>102.41294586624356</v>
      </c>
    </row>
    <row r="484" spans="1:8">
      <c r="A484" s="86" t="str">
        <v>res_music</v>
      </c>
      <c r="B484" s="239">
        <v>483</v>
      </c>
      <c r="C484" s="86" t="s">
        <v>1133</v>
      </c>
      <c r="D484" s="241">
        <f>COUNTIF($C$1:$C484,C484)</f>
        <v>9</v>
      </c>
      <c r="E484" s="241" t="str">
        <f t="shared" si="27"/>
        <v>Researched the last purchase online before buying9</v>
      </c>
      <c r="F484" s="86" t="s">
        <v>1150</v>
      </c>
      <c r="G484" s="242">
        <v>0.82292805755395693</v>
      </c>
      <c r="H484" s="245">
        <v>103.04260587911533</v>
      </c>
    </row>
    <row r="485" spans="1:8">
      <c r="A485" s="86" t="str">
        <v>res_finance</v>
      </c>
      <c r="B485" s="239">
        <v>484</v>
      </c>
      <c r="C485" s="86" t="s">
        <v>1133</v>
      </c>
      <c r="D485" s="241">
        <f>COUNTIF($C$1:$C485,C485)</f>
        <v>10</v>
      </c>
      <c r="E485" s="241" t="str">
        <f t="shared" si="27"/>
        <v>Researched the last purchase online before buying10</v>
      </c>
      <c r="F485" s="86" t="s">
        <v>1152</v>
      </c>
      <c r="G485" s="242">
        <v>0.77226618705035965</v>
      </c>
      <c r="H485" s="245">
        <v>103.4996022111321</v>
      </c>
    </row>
    <row r="486" spans="1:8">
      <c r="A486" s="86" t="str">
        <v>res_groomingprod</v>
      </c>
      <c r="B486" s="239">
        <v>485</v>
      </c>
      <c r="C486" s="86" t="s">
        <v>1133</v>
      </c>
      <c r="D486" s="241">
        <f>COUNTIF($C$1:$C486,C486)</f>
        <v>11</v>
      </c>
      <c r="E486" s="241" t="str">
        <f t="shared" si="27"/>
        <v>Researched the last purchase online before buying11</v>
      </c>
      <c r="F486" s="86" t="s">
        <v>1154</v>
      </c>
      <c r="G486" s="242">
        <v>0.51469064748201454</v>
      </c>
      <c r="H486" s="245">
        <v>103.64055021195612</v>
      </c>
    </row>
    <row r="487" spans="1:8">
      <c r="A487" s="86" t="str">
        <v>res_alcohol</v>
      </c>
      <c r="B487" s="239">
        <v>486</v>
      </c>
      <c r="C487" s="86" t="s">
        <v>1133</v>
      </c>
      <c r="D487" s="241">
        <f>COUNTIF($C$1:$C487,C487)</f>
        <v>12</v>
      </c>
      <c r="E487" s="241" t="str">
        <f t="shared" si="27"/>
        <v>Researched the last purchase online before buying12</v>
      </c>
      <c r="F487" s="86" t="s">
        <v>1156</v>
      </c>
      <c r="G487" s="242">
        <v>0.29201438848920863</v>
      </c>
      <c r="H487" s="245">
        <v>105.20457573837925</v>
      </c>
    </row>
    <row r="488" spans="1:8">
      <c r="A488" s="86" t="str">
        <v>res_gaming</v>
      </c>
      <c r="B488" s="239">
        <v>487</v>
      </c>
      <c r="C488" s="86" t="s">
        <v>1133</v>
      </c>
      <c r="D488" s="241">
        <f>COUNTIF($C$1:$C488,C488)</f>
        <v>13</v>
      </c>
      <c r="E488" s="241" t="str">
        <f t="shared" si="27"/>
        <v>Researched the last purchase online before buying13</v>
      </c>
      <c r="F488" s="86" t="s">
        <v>1158</v>
      </c>
      <c r="G488" s="242">
        <v>0.77546762589928042</v>
      </c>
      <c r="H488" s="245">
        <v>103.5156560177758</v>
      </c>
    </row>
    <row r="489" spans="1:8">
      <c r="A489" s="86" t="str">
        <v>res_sportsequip</v>
      </c>
      <c r="B489" s="239">
        <v>488</v>
      </c>
      <c r="C489" s="86" t="s">
        <v>1133</v>
      </c>
      <c r="D489" s="241">
        <f>COUNTIF($C$1:$C489,C489)</f>
        <v>14</v>
      </c>
      <c r="E489" s="241" t="str">
        <f t="shared" si="27"/>
        <v>Researched the last purchase online before buying14</v>
      </c>
      <c r="F489" s="86" t="s">
        <v>1160</v>
      </c>
      <c r="G489" s="242">
        <v>0.6385035971223022</v>
      </c>
      <c r="H489" s="245">
        <v>104.68895458063483</v>
      </c>
    </row>
    <row r="490" spans="1:8">
      <c r="A490" s="86" t="str">
        <v>res_diy</v>
      </c>
      <c r="B490" s="239">
        <v>489</v>
      </c>
      <c r="C490" s="86" t="s">
        <v>1133</v>
      </c>
      <c r="D490" s="241">
        <f>COUNTIF($C$1:$C490,C490)</f>
        <v>15</v>
      </c>
      <c r="E490" s="241" t="str">
        <f t="shared" si="27"/>
        <v>Researched the last purchase online before buying15</v>
      </c>
      <c r="F490" s="86" t="s">
        <v>1162</v>
      </c>
      <c r="G490" s="242">
        <v>0.52302158273381305</v>
      </c>
      <c r="H490" s="245">
        <v>101.83641129819108</v>
      </c>
    </row>
    <row r="491" spans="1:8">
      <c r="A491" s="86" t="str">
        <v>pur_onl_cars</v>
      </c>
      <c r="B491" s="239">
        <v>490</v>
      </c>
      <c r="C491" s="86" t="s">
        <v>1164</v>
      </c>
      <c r="D491" s="241">
        <f>COUNTIF($C$1:$C491,C491)</f>
        <v>1</v>
      </c>
      <c r="E491" s="241" t="str">
        <f t="shared" si="27"/>
        <v>Bought the last purchase online using any device1</v>
      </c>
      <c r="F491" s="86" t="s">
        <v>1134</v>
      </c>
      <c r="G491" s="242">
        <v>9.7597122302158279E-2</v>
      </c>
      <c r="H491" s="245">
        <v>102.49848072082027</v>
      </c>
    </row>
    <row r="492" spans="1:8">
      <c r="A492" s="86" t="str">
        <v>pur_onl_tech</v>
      </c>
      <c r="B492" s="239">
        <v>491</v>
      </c>
      <c r="C492" s="86" t="s">
        <v>1164</v>
      </c>
      <c r="D492" s="241">
        <f>COUNTIF($C$1:$C492,C492)</f>
        <v>2</v>
      </c>
      <c r="E492" s="241" t="str">
        <f t="shared" si="27"/>
        <v>Bought the last purchase online using any device2</v>
      </c>
      <c r="F492" s="86" t="s">
        <v>1136</v>
      </c>
      <c r="G492" s="242">
        <v>0.47044604316546768</v>
      </c>
      <c r="H492" s="245">
        <v>103.30476738403785</v>
      </c>
    </row>
    <row r="493" spans="1:8">
      <c r="A493" s="130" t="str">
        <v>pur_onl_tickets</v>
      </c>
      <c r="B493" s="239">
        <v>492</v>
      </c>
      <c r="C493" s="130" t="s">
        <v>1164</v>
      </c>
      <c r="D493" s="241">
        <f>COUNTIF($C$1:$C493,C493)</f>
        <v>3</v>
      </c>
      <c r="E493" s="241" t="str">
        <f t="shared" si="27"/>
        <v>Bought the last purchase online using any device3</v>
      </c>
      <c r="F493" s="130" t="s">
        <v>1138</v>
      </c>
      <c r="G493" s="243">
        <v>0.42753956834532375</v>
      </c>
      <c r="H493" s="246">
        <v>105.63392906528719</v>
      </c>
    </row>
    <row r="494" spans="1:8">
      <c r="A494" s="130" t="str">
        <v>pur_onl_clothes</v>
      </c>
      <c r="B494" s="239">
        <v>493</v>
      </c>
      <c r="C494" s="130" t="s">
        <v>1164</v>
      </c>
      <c r="D494" s="241">
        <f>COUNTIF($C$1:$C494,C494)</f>
        <v>4</v>
      </c>
      <c r="E494" s="241" t="str">
        <f t="shared" si="27"/>
        <v>Bought the last purchase online using any device4</v>
      </c>
      <c r="F494" s="130" t="s">
        <v>1140</v>
      </c>
      <c r="G494" s="243">
        <v>0.44117985611510796</v>
      </c>
      <c r="H494" s="246">
        <v>103.2290740815378</v>
      </c>
    </row>
    <row r="495" spans="1:8">
      <c r="A495" s="130" t="str">
        <v>pur_onl_groceries</v>
      </c>
      <c r="B495" s="239">
        <v>494</v>
      </c>
      <c r="C495" s="130" t="s">
        <v>1164</v>
      </c>
      <c r="D495" s="241">
        <f>COUNTIF($C$1:$C495,C495)</f>
        <v>5</v>
      </c>
      <c r="E495" s="241" t="str">
        <f t="shared" si="27"/>
        <v>Bought the last purchase online using any device5</v>
      </c>
      <c r="F495" s="130" t="s">
        <v>1142</v>
      </c>
      <c r="G495" s="243">
        <v>0.23183453237410073</v>
      </c>
      <c r="H495" s="246">
        <v>105.68808778703722</v>
      </c>
    </row>
    <row r="496" spans="1:8">
      <c r="A496" s="130" t="str">
        <v>pur_onl_holidays</v>
      </c>
      <c r="B496" s="239">
        <v>495</v>
      </c>
      <c r="C496" s="130" t="s">
        <v>1164</v>
      </c>
      <c r="D496" s="241">
        <f>COUNTIF($C$1:$C496,C496)</f>
        <v>6</v>
      </c>
      <c r="E496" s="241" t="str">
        <f t="shared" si="27"/>
        <v>Bought the last purchase online using any device6</v>
      </c>
      <c r="F496" s="130" t="s">
        <v>1144</v>
      </c>
      <c r="G496" s="243">
        <v>0.52010071942446046</v>
      </c>
      <c r="H496" s="246">
        <v>107.73685222707196</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0.38105755395683455</v>
      </c>
      <c r="H497" s="246">
        <v>101.60497118453686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0.2044964028776978</v>
      </c>
      <c r="H498" s="246">
        <v>101.43650292399009</v>
      </c>
    </row>
    <row r="499" spans="1:8">
      <c r="A499" s="130" t="str">
        <v>pur_onl_music</v>
      </c>
      <c r="B499" s="239">
        <v>498</v>
      </c>
      <c r="C499" s="130" t="s">
        <v>1164</v>
      </c>
      <c r="D499" s="241">
        <f>COUNTIF($C$1:$C499,C499)</f>
        <v>9</v>
      </c>
      <c r="E499" s="241" t="str">
        <f t="shared" si="27"/>
        <v>Bought the last purchase online using any device9</v>
      </c>
      <c r="F499" s="130" t="s">
        <v>1150</v>
      </c>
      <c r="G499" s="243">
        <v>0.44660431654676258</v>
      </c>
      <c r="H499" s="246">
        <v>104.18560937323011</v>
      </c>
    </row>
    <row r="500" spans="1:8">
      <c r="A500" s="130" t="str">
        <v>pur_onl_finance</v>
      </c>
      <c r="B500" s="239">
        <v>499</v>
      </c>
      <c r="C500" s="130" t="s">
        <v>1164</v>
      </c>
      <c r="D500" s="241">
        <f>COUNTIF($C$1:$C500,C500)</f>
        <v>10</v>
      </c>
      <c r="E500" s="241" t="str">
        <f t="shared" si="27"/>
        <v>Bought the last purchase online using any device10</v>
      </c>
      <c r="F500" s="130" t="s">
        <v>1152</v>
      </c>
      <c r="G500" s="243">
        <v>0.50626618705035975</v>
      </c>
      <c r="H500" s="246">
        <v>106.28776912511597</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0.28854676258992806</v>
      </c>
      <c r="H501" s="246">
        <v>103.21310268948895</v>
      </c>
    </row>
    <row r="502" spans="1:8">
      <c r="A502" s="130" t="str">
        <v>pur_onl_alcohol</v>
      </c>
      <c r="B502" s="239">
        <v>501</v>
      </c>
      <c r="C502" s="130" t="s">
        <v>1164</v>
      </c>
      <c r="D502" s="241">
        <f>COUNTIF($C$1:$C502,C502)</f>
        <v>12</v>
      </c>
      <c r="E502" s="241" t="str">
        <f t="shared" si="27"/>
        <v>Bought the last purchase online using any device12</v>
      </c>
      <c r="F502" s="130" t="s">
        <v>1156</v>
      </c>
      <c r="G502" s="243">
        <v>0.1555971223021583</v>
      </c>
      <c r="H502" s="246">
        <v>110.83674967733612</v>
      </c>
    </row>
    <row r="503" spans="1:8">
      <c r="A503" s="130" t="str">
        <v>pur_onl_gaming</v>
      </c>
      <c r="B503" s="239">
        <v>502</v>
      </c>
      <c r="C503" s="130" t="s">
        <v>1164</v>
      </c>
      <c r="D503" s="241">
        <f>COUNTIF($C$1:$C503,C503)</f>
        <v>13</v>
      </c>
      <c r="E503" s="241" t="str">
        <f t="shared" si="27"/>
        <v>Bought the last purchase online using any device13</v>
      </c>
      <c r="F503" s="130" t="s">
        <v>1158</v>
      </c>
      <c r="G503" s="243">
        <v>0.26805755395683456</v>
      </c>
      <c r="H503" s="246">
        <v>99.415101899521346</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0.28065467625899276</v>
      </c>
      <c r="H504" s="246">
        <v>105.40569985672062</v>
      </c>
    </row>
    <row r="505" spans="1:8">
      <c r="A505" s="130" t="str">
        <v>pur_onl_diy</v>
      </c>
      <c r="B505" s="239">
        <v>504</v>
      </c>
      <c r="C505" s="130" t="s">
        <v>1164</v>
      </c>
      <c r="D505" s="241">
        <f>COUNTIF($C$1:$C505,C505)</f>
        <v>15</v>
      </c>
      <c r="E505" s="241" t="str">
        <f t="shared" si="27"/>
        <v>Bought the last purchase online using any device15</v>
      </c>
      <c r="F505" s="130" t="s">
        <v>1162</v>
      </c>
      <c r="G505" s="243">
        <v>0.24443884892086334</v>
      </c>
      <c r="H505" s="246">
        <v>102.44284184476386</v>
      </c>
    </row>
    <row r="506" spans="1:8">
      <c r="A506" s="130" t="str">
        <v>site_airbnb</v>
      </c>
      <c r="B506" s="239">
        <v>505</v>
      </c>
      <c r="C506" s="130" t="s">
        <v>1180</v>
      </c>
      <c r="D506" s="241">
        <f>COUNTIF($C$1:$C506,C506)</f>
        <v>1</v>
      </c>
      <c r="E506" s="241" t="str">
        <f t="shared" si="27"/>
        <v>Favourite web sites1</v>
      </c>
      <c r="F506" s="130" t="s">
        <v>1181</v>
      </c>
      <c r="G506" s="243">
        <v>5.2798561151079136E-2</v>
      </c>
      <c r="H506" s="246">
        <v>106.50727050481103</v>
      </c>
    </row>
    <row r="507" spans="1:8">
      <c r="A507" s="130" t="str">
        <v>site_amazon</v>
      </c>
      <c r="B507" s="239">
        <v>506</v>
      </c>
      <c r="C507" s="130" t="s">
        <v>1180</v>
      </c>
      <c r="D507" s="241">
        <f>COUNTIF($C$1:$C507,C507)</f>
        <v>2</v>
      </c>
      <c r="E507" s="241" t="str">
        <f t="shared" si="27"/>
        <v>Favourite web sites2</v>
      </c>
      <c r="F507" s="130" t="s">
        <v>1183</v>
      </c>
      <c r="G507" s="243">
        <v>0.51933812949640279</v>
      </c>
      <c r="H507" s="246">
        <v>102.15440272280507</v>
      </c>
    </row>
    <row r="508" spans="1:8">
      <c r="A508" s="86" t="str">
        <v>site_itunes</v>
      </c>
      <c r="B508" s="239">
        <v>507</v>
      </c>
      <c r="C508" s="86" t="s">
        <v>1180</v>
      </c>
      <c r="D508" s="241">
        <f>COUNTIF($C$1:$C508,C508)</f>
        <v>3</v>
      </c>
      <c r="E508" s="241" t="str">
        <f t="shared" si="27"/>
        <v>Favourite web sites3</v>
      </c>
      <c r="F508" s="86" t="s">
        <v>1185</v>
      </c>
      <c r="G508" s="242">
        <v>5.6978417266187048E-2</v>
      </c>
      <c r="H508" s="245">
        <v>100.97427004269188</v>
      </c>
    </row>
    <row r="509" spans="1:8">
      <c r="A509" s="86" t="str">
        <v>site_argos</v>
      </c>
      <c r="B509" s="239">
        <v>508</v>
      </c>
      <c r="C509" s="86" t="s">
        <v>1180</v>
      </c>
      <c r="D509" s="241">
        <f>COUNTIF($C$1:$C509,C509)</f>
        <v>4</v>
      </c>
      <c r="E509" s="241" t="str">
        <f t="shared" si="27"/>
        <v>Favourite web sites4</v>
      </c>
      <c r="F509" s="86" t="s">
        <v>1187</v>
      </c>
      <c r="G509" s="242">
        <v>0.12312230215827338</v>
      </c>
      <c r="H509" s="245">
        <v>88.723096767533633</v>
      </c>
    </row>
    <row r="510" spans="1:8">
      <c r="A510" s="86" t="str">
        <v>site_asos</v>
      </c>
      <c r="B510" s="239">
        <v>509</v>
      </c>
      <c r="C510" s="86" t="s">
        <v>1180</v>
      </c>
      <c r="D510" s="241">
        <f>COUNTIF($C$1:$C510,C510)</f>
        <v>5</v>
      </c>
      <c r="E510" s="241" t="str">
        <f t="shared" si="27"/>
        <v>Favourite web sites5</v>
      </c>
      <c r="F510" s="86" t="s">
        <v>1189</v>
      </c>
      <c r="G510" s="242">
        <v>7.9000000000000015E-2</v>
      </c>
      <c r="H510" s="245">
        <v>103.20475829551241</v>
      </c>
    </row>
    <row r="511" spans="1:8">
      <c r="A511" s="86" t="str">
        <v>site_audible</v>
      </c>
      <c r="B511" s="239">
        <v>510</v>
      </c>
      <c r="C511" s="86" t="s">
        <v>1180</v>
      </c>
      <c r="D511" s="241">
        <f>COUNTIF($C$1:$C511,C511)</f>
        <v>6</v>
      </c>
      <c r="E511" s="241" t="str">
        <f t="shared" si="27"/>
        <v>Favourite web sites6</v>
      </c>
      <c r="F511" s="86" t="s">
        <v>1191</v>
      </c>
      <c r="G511" s="242">
        <v>3.1151079136690654E-2</v>
      </c>
      <c r="H511" s="245">
        <v>99.023688695261086</v>
      </c>
    </row>
    <row r="512" spans="1:8">
      <c r="A512" s="86" t="str">
        <v>site_autotrader</v>
      </c>
      <c r="B512" s="239">
        <v>511</v>
      </c>
      <c r="C512" s="86" t="s">
        <v>1180</v>
      </c>
      <c r="D512" s="241">
        <f>COUNTIF($C$1:$C512,C512)</f>
        <v>7</v>
      </c>
      <c r="E512" s="241" t="str">
        <f t="shared" si="27"/>
        <v>Favourite web sites7</v>
      </c>
      <c r="F512" s="86" t="s">
        <v>1193</v>
      </c>
      <c r="G512" s="242">
        <v>3.6201438848920867E-2</v>
      </c>
      <c r="H512" s="245">
        <v>104.25234907227836</v>
      </c>
    </row>
    <row r="513" spans="1:8">
      <c r="A513" s="86" t="str">
        <v>site_bbcgoodfood</v>
      </c>
      <c r="B513" s="239">
        <v>512</v>
      </c>
      <c r="C513" s="86" t="s">
        <v>1180</v>
      </c>
      <c r="D513" s="241">
        <f>COUNTIF($C$1:$C513,C513)</f>
        <v>8</v>
      </c>
      <c r="E513" s="241" t="str">
        <f t="shared" si="27"/>
        <v>Favourite web sites8</v>
      </c>
      <c r="F513" s="86" t="s">
        <v>1195</v>
      </c>
      <c r="G513" s="242">
        <v>0.11112230215827339</v>
      </c>
      <c r="H513" s="245">
        <v>104.69509680453481</v>
      </c>
    </row>
    <row r="514" spans="1:8">
      <c r="A514" s="86" t="str">
        <v>site_bbcnews</v>
      </c>
      <c r="B514" s="239">
        <v>513</v>
      </c>
      <c r="C514" s="86" t="s">
        <v>1180</v>
      </c>
      <c r="D514" s="241">
        <f>COUNTIF($C$1:$C514,C514)</f>
        <v>9</v>
      </c>
      <c r="E514" s="241" t="str">
        <f t="shared" si="27"/>
        <v>Favourite web sites9</v>
      </c>
      <c r="F514" s="86" t="s">
        <v>1197</v>
      </c>
      <c r="G514" s="242">
        <v>0.30958992805755398</v>
      </c>
      <c r="H514" s="245">
        <v>109.44524184370491</v>
      </c>
    </row>
    <row r="515" spans="1:8">
      <c r="A515" s="86" t="str">
        <v>site_bbcsport</v>
      </c>
      <c r="B515" s="239">
        <v>514</v>
      </c>
      <c r="C515" s="86" t="s">
        <v>1180</v>
      </c>
      <c r="D515" s="241">
        <f>COUNTIF($C$1:$C515,C515)</f>
        <v>10</v>
      </c>
      <c r="E515" s="241" t="str">
        <f t="shared" ref="E515:E578" si="28">C515&amp;D515</f>
        <v>Favourite web sites10</v>
      </c>
      <c r="F515" s="86" t="s">
        <v>1199</v>
      </c>
      <c r="G515" s="242">
        <v>0.16458273381294961</v>
      </c>
      <c r="H515" s="245">
        <v>105.93325420032518</v>
      </c>
    </row>
    <row r="516" spans="1:8">
      <c r="A516" s="86" t="str">
        <v>site_bet365</v>
      </c>
      <c r="B516" s="239">
        <v>515</v>
      </c>
      <c r="C516" s="86" t="s">
        <v>1180</v>
      </c>
      <c r="D516" s="241">
        <f>COUNTIF($C$1:$C516,C516)</f>
        <v>11</v>
      </c>
      <c r="E516" s="241" t="str">
        <f t="shared" si="28"/>
        <v>Favourite web sites11</v>
      </c>
      <c r="F516" s="86" t="s">
        <v>1201</v>
      </c>
      <c r="G516" s="242">
        <v>2.5136690647482016E-2</v>
      </c>
      <c r="H516" s="245">
        <v>98.259312681206168</v>
      </c>
    </row>
    <row r="517" spans="1:8">
      <c r="A517" s="86" t="str">
        <v>site_bing</v>
      </c>
      <c r="B517" s="239">
        <v>516</v>
      </c>
      <c r="C517" s="86" t="s">
        <v>1180</v>
      </c>
      <c r="D517" s="241">
        <f>COUNTIF($C$1:$C517,C517)</f>
        <v>12</v>
      </c>
      <c r="E517" s="241" t="str">
        <f t="shared" si="28"/>
        <v>Favourite web sites12</v>
      </c>
      <c r="F517" s="86" t="s">
        <v>1203</v>
      </c>
      <c r="G517" s="242">
        <v>1.9985611510791368E-2</v>
      </c>
      <c r="H517" s="245">
        <v>98.996047304848872</v>
      </c>
    </row>
    <row r="518" spans="1:8">
      <c r="A518" s="86" t="str">
        <v>site_boots</v>
      </c>
      <c r="B518" s="239">
        <v>517</v>
      </c>
      <c r="C518" s="86" t="s">
        <v>1180</v>
      </c>
      <c r="D518" s="241">
        <f>COUNTIF($C$1:$C518,C518)</f>
        <v>13</v>
      </c>
      <c r="E518" s="241" t="str">
        <f t="shared" si="28"/>
        <v>Favourite web sites13</v>
      </c>
      <c r="F518" s="86" t="s">
        <v>1205</v>
      </c>
      <c r="G518" s="242">
        <v>0.1086978417266187</v>
      </c>
      <c r="H518" s="245">
        <v>100.59147861872472</v>
      </c>
    </row>
    <row r="519" spans="1:8">
      <c r="A519" s="86" t="str">
        <v>site_buzzfeed</v>
      </c>
      <c r="B519" s="239">
        <v>518</v>
      </c>
      <c r="C519" s="86" t="s">
        <v>1180</v>
      </c>
      <c r="D519" s="241">
        <f>COUNTIF($C$1:$C519,C519)</f>
        <v>14</v>
      </c>
      <c r="E519" s="241" t="str">
        <f t="shared" si="28"/>
        <v>Favourite web sites14</v>
      </c>
      <c r="F519" s="86" t="s">
        <v>1207</v>
      </c>
      <c r="G519" s="242">
        <v>3.6971223021582733E-2</v>
      </c>
      <c r="H519" s="245">
        <v>102.66358985569406</v>
      </c>
    </row>
    <row r="520" spans="1:8">
      <c r="A520" s="86" t="str">
        <v>site_carphonewarehouse</v>
      </c>
      <c r="B520" s="239">
        <v>519</v>
      </c>
      <c r="C520" s="86" t="s">
        <v>1180</v>
      </c>
      <c r="D520" s="241">
        <f>COUNTIF($C$1:$C520,C520)</f>
        <v>15</v>
      </c>
      <c r="E520" s="241" t="str">
        <f t="shared" si="28"/>
        <v>Favourite web sites15</v>
      </c>
      <c r="F520" s="86" t="s">
        <v>1209</v>
      </c>
      <c r="G520" s="242">
        <v>1.8294964028776978E-2</v>
      </c>
      <c r="H520" s="245">
        <v>101.98773921355659</v>
      </c>
    </row>
    <row r="521" spans="1:8">
      <c r="A521" s="86" t="str">
        <v>site_comparethemarket</v>
      </c>
      <c r="B521" s="239">
        <v>520</v>
      </c>
      <c r="C521" s="86" t="s">
        <v>1180</v>
      </c>
      <c r="D521" s="241">
        <f>COUNTIF($C$1:$C521,C521)</f>
        <v>16</v>
      </c>
      <c r="E521" s="241" t="str">
        <f t="shared" si="28"/>
        <v>Favourite web sites16</v>
      </c>
      <c r="F521" s="86" t="s">
        <v>1211</v>
      </c>
      <c r="G521" s="242">
        <v>6.6705035971223028E-2</v>
      </c>
      <c r="H521" s="245">
        <v>100.89583426717812</v>
      </c>
    </row>
    <row r="522" spans="1:8">
      <c r="A522" s="86" t="str">
        <v>site_confused</v>
      </c>
      <c r="B522" s="239">
        <v>521</v>
      </c>
      <c r="C522" s="86" t="s">
        <v>1180</v>
      </c>
      <c r="D522" s="241">
        <f>COUNTIF($C$1:$C522,C522)</f>
        <v>17</v>
      </c>
      <c r="E522" s="241" t="str">
        <f t="shared" si="28"/>
        <v>Favourite web sites17</v>
      </c>
      <c r="F522" s="86" t="s">
        <v>1213</v>
      </c>
      <c r="G522" s="242">
        <v>2.6618705035971225E-2</v>
      </c>
      <c r="H522" s="245">
        <v>98.856903561262953</v>
      </c>
    </row>
    <row r="523" spans="1:8">
      <c r="A523" s="86" t="str">
        <v>site_currys</v>
      </c>
      <c r="B523" s="239">
        <v>522</v>
      </c>
      <c r="C523" s="86" t="s">
        <v>1180</v>
      </c>
      <c r="D523" s="241">
        <f>COUNTIF($C$1:$C523,C523)</f>
        <v>18</v>
      </c>
      <c r="E523" s="241" t="str">
        <f t="shared" si="28"/>
        <v>Favourite web sites18</v>
      </c>
      <c r="F523" s="86" t="s">
        <v>1215</v>
      </c>
      <c r="G523" s="242">
        <v>5.8402877697841728E-2</v>
      </c>
      <c r="H523" s="245">
        <v>95.209041933089949</v>
      </c>
    </row>
    <row r="524" spans="1:8">
      <c r="A524" s="86" t="str">
        <v>site_digitalspy</v>
      </c>
      <c r="B524" s="239">
        <v>523</v>
      </c>
      <c r="C524" s="86" t="s">
        <v>1180</v>
      </c>
      <c r="D524" s="241">
        <f>COUNTIF($C$1:$C524,C524)</f>
        <v>19</v>
      </c>
      <c r="E524" s="241" t="str">
        <f t="shared" si="28"/>
        <v>Favourite web sites19</v>
      </c>
      <c r="F524" s="86" t="s">
        <v>1217</v>
      </c>
      <c r="G524" s="242">
        <v>2.1755395683453242E-2</v>
      </c>
      <c r="H524" s="245">
        <v>99.184870686985676</v>
      </c>
    </row>
    <row r="525" spans="1:8">
      <c r="A525" s="86" t="str">
        <v>site_direct</v>
      </c>
      <c r="B525" s="239">
        <v>524</v>
      </c>
      <c r="C525" s="86" t="s">
        <v>1180</v>
      </c>
      <c r="D525" s="241">
        <f>COUNTIF($C$1:$C525,C525)</f>
        <v>20</v>
      </c>
      <c r="E525" s="241" t="str">
        <f t="shared" si="28"/>
        <v>Favourite web sites20</v>
      </c>
      <c r="F525" s="86" t="s">
        <v>1219</v>
      </c>
      <c r="G525" s="242">
        <v>7.1410071942446043E-2</v>
      </c>
      <c r="H525" s="245">
        <v>97.826067453212787</v>
      </c>
    </row>
    <row r="526" spans="1:8">
      <c r="A526" s="86" t="str">
        <v>site_ebay</v>
      </c>
      <c r="B526" s="239">
        <v>525</v>
      </c>
      <c r="C526" s="86" t="s">
        <v>1180</v>
      </c>
      <c r="D526" s="241">
        <f>COUNTIF($C$1:$C526,C526)</f>
        <v>21</v>
      </c>
      <c r="E526" s="241" t="str">
        <f t="shared" si="28"/>
        <v>Favourite web sites21</v>
      </c>
      <c r="F526" s="86" t="s">
        <v>1221</v>
      </c>
      <c r="G526" s="242">
        <v>0.29757553956834532</v>
      </c>
      <c r="H526" s="245">
        <v>100.20866561057484</v>
      </c>
    </row>
    <row r="527" spans="1:8">
      <c r="A527" s="86" t="str">
        <v>site_etsy</v>
      </c>
      <c r="B527" s="239">
        <v>526</v>
      </c>
      <c r="C527" s="86" t="s">
        <v>1180</v>
      </c>
      <c r="D527" s="241">
        <f>COUNTIF($C$1:$C527,C527)</f>
        <v>22</v>
      </c>
      <c r="E527" s="241" t="str">
        <f t="shared" si="28"/>
        <v>Favourite web sites22</v>
      </c>
      <c r="F527" s="86" t="s">
        <v>1223</v>
      </c>
      <c r="G527" s="242">
        <v>7.099999999999998E-2</v>
      </c>
      <c r="H527" s="245">
        <v>104.33218006191463</v>
      </c>
    </row>
    <row r="528" spans="1:8">
      <c r="A528" s="86" t="str">
        <v>site_expedia</v>
      </c>
      <c r="B528" s="239">
        <v>527</v>
      </c>
      <c r="C528" s="86" t="s">
        <v>1180</v>
      </c>
      <c r="D528" s="241">
        <f>COUNTIF($C$1:$C528,C528)</f>
        <v>23</v>
      </c>
      <c r="E528" s="241" t="str">
        <f t="shared" si="28"/>
        <v>Favourite web sites23</v>
      </c>
      <c r="F528" s="86" t="s">
        <v>1225</v>
      </c>
      <c r="G528" s="242">
        <v>3.987769784172663E-2</v>
      </c>
      <c r="H528" s="245">
        <v>97.699112506419496</v>
      </c>
    </row>
    <row r="529" spans="1:8">
      <c r="A529" s="86" t="str">
        <v>site_freecycle</v>
      </c>
      <c r="B529" s="239">
        <v>528</v>
      </c>
      <c r="C529" s="86" t="s">
        <v>1180</v>
      </c>
      <c r="D529" s="241">
        <f>COUNTIF($C$1:$C529,C529)</f>
        <v>24</v>
      </c>
      <c r="E529" s="241" t="str">
        <f t="shared" si="28"/>
        <v>Favourite web sites24</v>
      </c>
      <c r="F529" s="86" t="s">
        <v>1227</v>
      </c>
      <c r="G529" s="242">
        <v>2.707913669064748E-2</v>
      </c>
      <c r="H529" s="245">
        <v>100.56699096278116</v>
      </c>
    </row>
    <row r="530" spans="1:8">
      <c r="A530" s="86" t="str">
        <v>site_game</v>
      </c>
      <c r="B530" s="239">
        <v>529</v>
      </c>
      <c r="C530" s="86" t="s">
        <v>1180</v>
      </c>
      <c r="D530" s="241">
        <f>COUNTIF($C$1:$C530,C530)</f>
        <v>25</v>
      </c>
      <c r="E530" s="241" t="str">
        <f t="shared" si="28"/>
        <v>Favourite web sites25</v>
      </c>
      <c r="F530" s="86" t="s">
        <v>1229</v>
      </c>
      <c r="G530" s="242">
        <v>2.6676258992805759E-2</v>
      </c>
      <c r="H530" s="245">
        <v>87.325897765188003</v>
      </c>
    </row>
    <row r="531" spans="1:8">
      <c r="A531" s="86" t="str">
        <v>site_gmail</v>
      </c>
      <c r="B531" s="239">
        <v>530</v>
      </c>
      <c r="C531" s="86" t="s">
        <v>1180</v>
      </c>
      <c r="D531" s="241">
        <f>COUNTIF($C$1:$C531,C531)</f>
        <v>26</v>
      </c>
      <c r="E531" s="241" t="str">
        <f t="shared" si="28"/>
        <v>Favourite web sites26</v>
      </c>
      <c r="F531" s="86" t="s">
        <v>1231</v>
      </c>
      <c r="G531" s="242">
        <v>0.24247482014388488</v>
      </c>
      <c r="H531" s="245">
        <v>100.49038486038133</v>
      </c>
    </row>
    <row r="532" spans="1:8">
      <c r="A532" s="86" t="str">
        <v>site_google</v>
      </c>
      <c r="B532" s="239">
        <v>531</v>
      </c>
      <c r="C532" s="86" t="s">
        <v>1180</v>
      </c>
      <c r="D532" s="241">
        <f>COUNTIF($C$1:$C532,C532)</f>
        <v>27</v>
      </c>
      <c r="E532" s="241" t="str">
        <f t="shared" si="28"/>
        <v>Favourite web sites27</v>
      </c>
      <c r="F532" s="86" t="s">
        <v>1233</v>
      </c>
      <c r="G532" s="242">
        <v>0.4233309352517986</v>
      </c>
      <c r="H532" s="245">
        <v>103.09573511913894</v>
      </c>
    </row>
    <row r="533" spans="1:8">
      <c r="A533" s="86" t="str">
        <v>site_groupon</v>
      </c>
      <c r="B533" s="239">
        <v>532</v>
      </c>
      <c r="C533" s="86" t="s">
        <v>1180</v>
      </c>
      <c r="D533" s="241">
        <f>COUNTIF($C$1:$C533,C533)</f>
        <v>28</v>
      </c>
      <c r="E533" s="241" t="str">
        <f t="shared" si="28"/>
        <v>Favourite web sites28</v>
      </c>
      <c r="F533" s="86" t="s">
        <v>1235</v>
      </c>
      <c r="G533" s="242">
        <v>7.1474820143884871E-2</v>
      </c>
      <c r="H533" s="245">
        <v>99.16741952734111</v>
      </c>
    </row>
    <row r="534" spans="1:8">
      <c r="A534" s="86" t="str">
        <v>site_gumtree</v>
      </c>
      <c r="B534" s="239">
        <v>533</v>
      </c>
      <c r="C534" s="86" t="s">
        <v>1180</v>
      </c>
      <c r="D534" s="241">
        <f>COUNTIF($C$1:$C534,C534)</f>
        <v>29</v>
      </c>
      <c r="E534" s="241" t="str">
        <f t="shared" si="28"/>
        <v>Favourite web sites29</v>
      </c>
      <c r="F534" s="86" t="s">
        <v>1237</v>
      </c>
      <c r="G534" s="242">
        <v>6.1884892086330939E-2</v>
      </c>
      <c r="H534" s="245">
        <v>92.737586604955553</v>
      </c>
    </row>
    <row r="535" spans="1:8">
      <c r="A535" s="86" t="str">
        <v>site_healthline</v>
      </c>
      <c r="B535" s="239">
        <v>534</v>
      </c>
      <c r="C535" s="86" t="s">
        <v>1180</v>
      </c>
      <c r="D535" s="241">
        <f>COUNTIF($C$1:$C535,C535)</f>
        <v>30</v>
      </c>
      <c r="E535" s="241" t="str">
        <f t="shared" si="28"/>
        <v>Favourite web sites30</v>
      </c>
      <c r="F535" s="86" t="s">
        <v>1239</v>
      </c>
      <c r="G535" s="242">
        <v>1.0410071942446045E-2</v>
      </c>
      <c r="H535" s="245">
        <v>94.372928583492794</v>
      </c>
    </row>
    <row r="536" spans="1:8">
      <c r="A536" s="86" t="str">
        <v>site_hotels</v>
      </c>
      <c r="B536" s="239">
        <v>535</v>
      </c>
      <c r="C536" s="86" t="s">
        <v>1180</v>
      </c>
      <c r="D536" s="241">
        <f>COUNTIF($C$1:$C536,C536)</f>
        <v>31</v>
      </c>
      <c r="E536" s="241" t="str">
        <f t="shared" si="28"/>
        <v>Favourite web sites31</v>
      </c>
      <c r="F536" s="86" t="s">
        <v>1241</v>
      </c>
      <c r="G536" s="242">
        <v>3.8338129496402876E-2</v>
      </c>
      <c r="H536" s="245">
        <v>101.06386644486808</v>
      </c>
    </row>
    <row r="537" spans="1:8">
      <c r="A537" s="86" t="str">
        <v>site_hotukdeals</v>
      </c>
      <c r="B537" s="239">
        <v>536</v>
      </c>
      <c r="C537" s="86" t="s">
        <v>1180</v>
      </c>
      <c r="D537" s="241">
        <f>COUNTIF($C$1:$C537,C537)</f>
        <v>32</v>
      </c>
      <c r="E537" s="241" t="str">
        <f t="shared" si="28"/>
        <v>Favourite web sites32</v>
      </c>
      <c r="F537" s="86" t="s">
        <v>1243</v>
      </c>
      <c r="G537" s="242">
        <v>4.4043165467625905E-2</v>
      </c>
      <c r="H537" s="245">
        <v>98.522382653936234</v>
      </c>
    </row>
    <row r="538" spans="1:8">
      <c r="A538" s="86" t="str">
        <v>site_huffingtonpost</v>
      </c>
      <c r="B538" s="239">
        <v>537</v>
      </c>
      <c r="C538" s="86" t="s">
        <v>1180</v>
      </c>
      <c r="D538" s="241">
        <f>COUNTIF($C$1:$C538,C538)</f>
        <v>33</v>
      </c>
      <c r="E538" s="241" t="str">
        <f t="shared" si="28"/>
        <v>Favourite web sites33</v>
      </c>
      <c r="F538" s="86" t="s">
        <v>1245</v>
      </c>
      <c r="G538" s="242">
        <v>2.6366906474820141E-2</v>
      </c>
      <c r="H538" s="245">
        <v>103.7506268107756</v>
      </c>
    </row>
    <row r="539" spans="1:8">
      <c r="A539" s="86" t="str">
        <v>site_hungryhouse</v>
      </c>
      <c r="B539" s="239">
        <v>538</v>
      </c>
      <c r="C539" s="86" t="s">
        <v>1180</v>
      </c>
      <c r="D539" s="241">
        <f>COUNTIF($C$1:$C539,C539)</f>
        <v>34</v>
      </c>
      <c r="E539" s="241" t="str">
        <f t="shared" si="28"/>
        <v>Favourite web sites34</v>
      </c>
      <c r="F539" s="86" t="s">
        <v>1247</v>
      </c>
      <c r="G539" s="242">
        <v>1.1669064748201438E-2</v>
      </c>
      <c r="H539" s="245">
        <v>91.440613137064602</v>
      </c>
    </row>
    <row r="540" spans="1:8">
      <c r="A540" s="86" t="str">
        <v>site_ikea</v>
      </c>
      <c r="B540" s="239">
        <v>539</v>
      </c>
      <c r="C540" s="86" t="s">
        <v>1180</v>
      </c>
      <c r="D540" s="241">
        <f>COUNTIF($C$1:$C540,C540)</f>
        <v>35</v>
      </c>
      <c r="E540" s="241" t="str">
        <f t="shared" si="28"/>
        <v>Favourite web sites35</v>
      </c>
      <c r="F540" s="86" t="s">
        <v>1249</v>
      </c>
      <c r="G540" s="242">
        <v>7.5237410071942429E-2</v>
      </c>
      <c r="H540" s="245">
        <v>95.292958539606374</v>
      </c>
    </row>
    <row r="541" spans="1:8">
      <c r="A541" s="86" t="str">
        <v>site_imdb</v>
      </c>
      <c r="B541" s="239">
        <v>540</v>
      </c>
      <c r="C541" s="86" t="s">
        <v>1180</v>
      </c>
      <c r="D541" s="241">
        <f>COUNTIF($C$1:$C541,C541)</f>
        <v>36</v>
      </c>
      <c r="E541" s="241" t="str">
        <f t="shared" si="28"/>
        <v>Favourite web sites36</v>
      </c>
      <c r="F541" s="86" t="s">
        <v>1251</v>
      </c>
      <c r="G541" s="242">
        <v>5.1402877697841728E-2</v>
      </c>
      <c r="H541" s="245">
        <v>97.002649987274609</v>
      </c>
    </row>
    <row r="542" spans="1:8">
      <c r="A542" s="86" t="str">
        <v>site_jamieoliver</v>
      </c>
      <c r="B542" s="239">
        <v>541</v>
      </c>
      <c r="C542" s="86" t="s">
        <v>1180</v>
      </c>
      <c r="D542" s="241">
        <f>COUNTIF($C$1:$C542,C542)</f>
        <v>37</v>
      </c>
      <c r="E542" s="241" t="str">
        <f t="shared" si="28"/>
        <v>Favourite web sites37</v>
      </c>
      <c r="F542" s="86" t="s">
        <v>1253</v>
      </c>
      <c r="G542" s="242">
        <v>2.1589928057553956E-2</v>
      </c>
      <c r="H542" s="245">
        <v>103.6231182675825</v>
      </c>
    </row>
    <row r="543" spans="1:8">
      <c r="A543" s="86" t="str">
        <v>site_johnlewis</v>
      </c>
      <c r="B543" s="239">
        <v>542</v>
      </c>
      <c r="C543" s="86" t="s">
        <v>1180</v>
      </c>
      <c r="D543" s="241">
        <f>COUNTIF($C$1:$C543,C543)</f>
        <v>38</v>
      </c>
      <c r="E543" s="241" t="str">
        <f t="shared" si="28"/>
        <v>Favourite web sites38</v>
      </c>
      <c r="F543" s="86" t="s">
        <v>1255</v>
      </c>
      <c r="G543" s="242">
        <v>9.976258992805756E-2</v>
      </c>
      <c r="H543" s="245">
        <v>117.88954032662109</v>
      </c>
    </row>
    <row r="544" spans="1:8">
      <c r="A544" s="86" t="str">
        <v>site_justeat</v>
      </c>
      <c r="B544" s="239">
        <v>543</v>
      </c>
      <c r="C544" s="86" t="s">
        <v>1180</v>
      </c>
      <c r="D544" s="241">
        <f>COUNTIF($C$1:$C544,C544)</f>
        <v>39</v>
      </c>
      <c r="E544" s="241" t="str">
        <f t="shared" si="28"/>
        <v>Favourite web sites39</v>
      </c>
      <c r="F544" s="86" t="s">
        <v>1257</v>
      </c>
      <c r="G544" s="242">
        <v>9.3115107913669073E-2</v>
      </c>
      <c r="H544" s="245">
        <v>83.932988877802586</v>
      </c>
    </row>
    <row r="545" spans="1:8">
      <c r="A545" s="86" t="str">
        <v>site_lastminute</v>
      </c>
      <c r="B545" s="239">
        <v>544</v>
      </c>
      <c r="C545" s="86" t="s">
        <v>1180</v>
      </c>
      <c r="D545" s="241">
        <f>COUNTIF($C$1:$C545,C545)</f>
        <v>40</v>
      </c>
      <c r="E545" s="241" t="str">
        <f t="shared" si="28"/>
        <v>Favourite web sites40</v>
      </c>
      <c r="F545" s="86" t="s">
        <v>1259</v>
      </c>
      <c r="G545" s="242">
        <v>3.0604316546762586E-2</v>
      </c>
      <c r="H545" s="245">
        <v>103.10109398385019</v>
      </c>
    </row>
    <row r="546" spans="1:8">
      <c r="A546" s="86" t="str">
        <v>site_marksandspencer</v>
      </c>
      <c r="B546" s="239">
        <v>545</v>
      </c>
      <c r="C546" s="86" t="s">
        <v>1180</v>
      </c>
      <c r="D546" s="241">
        <f>COUNTIF($C$1:$C546,C546)</f>
        <v>41</v>
      </c>
      <c r="E546" s="241" t="str">
        <f t="shared" si="28"/>
        <v>Favourite web sites41</v>
      </c>
      <c r="F546" s="86" t="s">
        <v>1261</v>
      </c>
      <c r="G546" s="242">
        <v>0.13140287769784173</v>
      </c>
      <c r="H546" s="245">
        <v>109.47182922979997</v>
      </c>
    </row>
    <row r="547" spans="1:8">
      <c r="A547" s="86" t="str">
        <v>site_microsoft</v>
      </c>
      <c r="B547" s="239">
        <v>546</v>
      </c>
      <c r="C547" s="86" t="s">
        <v>1180</v>
      </c>
      <c r="D547" s="241">
        <f>COUNTIF($C$1:$C547,C547)</f>
        <v>42</v>
      </c>
      <c r="E547" s="241" t="str">
        <f t="shared" si="28"/>
        <v>Favourite web sites42</v>
      </c>
      <c r="F547" s="86" t="s">
        <v>1263</v>
      </c>
      <c r="G547" s="242">
        <v>8.316546762589927E-2</v>
      </c>
      <c r="H547" s="245">
        <v>98.935999483185839</v>
      </c>
    </row>
    <row r="548" spans="1:8">
      <c r="A548" s="86" t="str">
        <v>site_moneysavingexpert</v>
      </c>
      <c r="B548" s="239">
        <v>547</v>
      </c>
      <c r="C548" s="86" t="s">
        <v>1180</v>
      </c>
      <c r="D548" s="241">
        <f>COUNTIF($C$1:$C548,C548)</f>
        <v>43</v>
      </c>
      <c r="E548" s="241" t="str">
        <f t="shared" si="28"/>
        <v>Favourite web sites43</v>
      </c>
      <c r="F548" s="86" t="s">
        <v>1265</v>
      </c>
      <c r="G548" s="242">
        <v>0.18212949640287773</v>
      </c>
      <c r="H548" s="245">
        <v>108.4114433185501</v>
      </c>
    </row>
    <row r="549" spans="1:8">
      <c r="A549" s="86" t="str">
        <v>site_moneysupermarket</v>
      </c>
      <c r="B549" s="239">
        <v>548</v>
      </c>
      <c r="C549" s="86" t="s">
        <v>1180</v>
      </c>
      <c r="D549" s="241">
        <f>COUNTIF($C$1:$C549,C549)</f>
        <v>44</v>
      </c>
      <c r="E549" s="241" t="str">
        <f t="shared" si="28"/>
        <v>Favourite web sites44</v>
      </c>
      <c r="F549" s="86" t="s">
        <v>1267</v>
      </c>
      <c r="G549" s="242">
        <v>7.9856115107913669E-2</v>
      </c>
      <c r="H549" s="245">
        <v>104.18365391006562</v>
      </c>
    </row>
    <row r="550" spans="1:8">
      <c r="A550" s="86" t="str">
        <v>site_msn</v>
      </c>
      <c r="B550" s="239">
        <v>549</v>
      </c>
      <c r="C550" s="86" t="s">
        <v>1180</v>
      </c>
      <c r="D550" s="241">
        <f>COUNTIF($C$1:$C550,C550)</f>
        <v>45</v>
      </c>
      <c r="E550" s="241" t="str">
        <f t="shared" si="28"/>
        <v>Favourite web sites45</v>
      </c>
      <c r="F550" s="86" t="s">
        <v>1269</v>
      </c>
      <c r="G550" s="242">
        <v>3.2165467625899287E-2</v>
      </c>
      <c r="H550" s="245">
        <v>96.846146164943306</v>
      </c>
    </row>
    <row r="551" spans="1:8">
      <c r="A551" s="86" t="str">
        <v>site_mumsnet</v>
      </c>
      <c r="B551" s="239">
        <v>550</v>
      </c>
      <c r="C551" s="86" t="s">
        <v>1180</v>
      </c>
      <c r="D551" s="241">
        <f>COUNTIF($C$1:$C551,C551)</f>
        <v>46</v>
      </c>
      <c r="E551" s="241" t="str">
        <f t="shared" si="28"/>
        <v>Favourite web sites46</v>
      </c>
      <c r="F551" s="86" t="s">
        <v>1271</v>
      </c>
      <c r="G551" s="242">
        <v>2.0021582733812947E-2</v>
      </c>
      <c r="H551" s="245">
        <v>101.98176092982041</v>
      </c>
    </row>
    <row r="552" spans="1:8">
      <c r="A552" s="86" t="str">
        <v>site_nationallottery</v>
      </c>
      <c r="B552" s="239">
        <v>551</v>
      </c>
      <c r="C552" s="86" t="s">
        <v>1180</v>
      </c>
      <c r="D552" s="241">
        <f>COUNTIF($C$1:$C552,C552)</f>
        <v>47</v>
      </c>
      <c r="E552" s="241" t="str">
        <f t="shared" si="28"/>
        <v>Favourite web sites47</v>
      </c>
      <c r="F552" s="86" t="s">
        <v>1273</v>
      </c>
      <c r="G552" s="242">
        <v>0.10691366906474818</v>
      </c>
      <c r="H552" s="245">
        <v>100.28875127071302</v>
      </c>
    </row>
    <row r="553" spans="1:8">
      <c r="A553" s="86" t="str">
        <v>site_nationalrail</v>
      </c>
      <c r="B553" s="239">
        <v>552</v>
      </c>
      <c r="C553" s="86" t="s">
        <v>1180</v>
      </c>
      <c r="D553" s="241">
        <f>COUNTIF($C$1:$C553,C553)</f>
        <v>48</v>
      </c>
      <c r="E553" s="241" t="str">
        <f t="shared" si="28"/>
        <v>Favourite web sites48</v>
      </c>
      <c r="F553" s="86" t="s">
        <v>1275</v>
      </c>
      <c r="G553" s="242">
        <v>5.6035971223021584E-2</v>
      </c>
      <c r="H553" s="245">
        <v>102.06488420565793</v>
      </c>
    </row>
    <row r="554" spans="1:8">
      <c r="A554" s="86" t="str">
        <v>site_netnums</v>
      </c>
      <c r="B554" s="239">
        <v>553</v>
      </c>
      <c r="C554" s="86" t="s">
        <v>1180</v>
      </c>
      <c r="D554" s="241">
        <f>COUNTIF($C$1:$C554,C554)</f>
        <v>49</v>
      </c>
      <c r="E554" s="241" t="str">
        <f t="shared" si="28"/>
        <v>Favourite web sites49</v>
      </c>
      <c r="F554" s="86" t="s">
        <v>1277</v>
      </c>
      <c r="G554" s="242">
        <v>1.4999999999999999E-2</v>
      </c>
      <c r="H554" s="245">
        <v>99.829442067799903</v>
      </c>
    </row>
    <row r="555" spans="1:8">
      <c r="A555" s="86" t="str">
        <v>site_nhs</v>
      </c>
      <c r="B555" s="239">
        <v>554</v>
      </c>
      <c r="C555" s="86" t="s">
        <v>1180</v>
      </c>
      <c r="D555" s="241">
        <f>COUNTIF($C$1:$C555,C555)</f>
        <v>50</v>
      </c>
      <c r="E555" s="241" t="str">
        <f t="shared" si="28"/>
        <v>Favourite web sites50</v>
      </c>
      <c r="F555" s="86" t="s">
        <v>1279</v>
      </c>
      <c r="G555" s="242">
        <v>6.1107913669064748E-2</v>
      </c>
      <c r="H555" s="245">
        <v>95.227324352581761</v>
      </c>
    </row>
    <row r="556" spans="1:8">
      <c r="A556" s="86" t="str">
        <v>site_notonthehighstreet</v>
      </c>
      <c r="B556" s="239">
        <v>555</v>
      </c>
      <c r="C556" s="86" t="s">
        <v>1180</v>
      </c>
      <c r="D556" s="241">
        <f>COUNTIF($C$1:$C556,C556)</f>
        <v>51</v>
      </c>
      <c r="E556" s="241" t="str">
        <f t="shared" si="28"/>
        <v>Favourite web sites51</v>
      </c>
      <c r="F556" s="86" t="s">
        <v>1281</v>
      </c>
      <c r="G556" s="242">
        <v>4.6690647482014389E-2</v>
      </c>
      <c r="H556" s="245">
        <v>103.32946975774135</v>
      </c>
    </row>
    <row r="557" spans="1:8">
      <c r="A557" s="86" t="str">
        <v>site_premierleague</v>
      </c>
      <c r="B557" s="239">
        <v>556</v>
      </c>
      <c r="C557" s="86" t="s">
        <v>1180</v>
      </c>
      <c r="D557" s="241">
        <f>COUNTIF($C$1:$C557,C557)</f>
        <v>52</v>
      </c>
      <c r="E557" s="241" t="str">
        <f t="shared" si="28"/>
        <v>Favourite web sites52</v>
      </c>
      <c r="F557" s="86" t="s">
        <v>1283</v>
      </c>
      <c r="G557" s="242">
        <v>5.6043165467625902E-2</v>
      </c>
      <c r="H557" s="245">
        <v>97.067590685355526</v>
      </c>
    </row>
    <row r="558" spans="1:8">
      <c r="A558" s="86" t="str">
        <v>site_quidco</v>
      </c>
      <c r="B558" s="239">
        <v>557</v>
      </c>
      <c r="C558" s="86" t="s">
        <v>1180</v>
      </c>
      <c r="D558" s="241">
        <f>COUNTIF($C$1:$C558,C558)</f>
        <v>53</v>
      </c>
      <c r="E558" s="241" t="str">
        <f t="shared" si="28"/>
        <v>Favourite web sites53</v>
      </c>
      <c r="F558" s="86" t="s">
        <v>1285</v>
      </c>
      <c r="G558" s="242">
        <v>3.8899280575539576E-2</v>
      </c>
      <c r="H558" s="245">
        <v>108.34648072088791</v>
      </c>
    </row>
    <row r="559" spans="1:8">
      <c r="A559" s="86" t="str">
        <v>site_quora</v>
      </c>
      <c r="B559" s="239">
        <v>558</v>
      </c>
      <c r="C559" s="86" t="s">
        <v>1180</v>
      </c>
      <c r="D559" s="241">
        <f>COUNTIF($C$1:$C559,C559)</f>
        <v>54</v>
      </c>
      <c r="E559" s="241" t="str">
        <f t="shared" si="28"/>
        <v>Favourite web sites54</v>
      </c>
      <c r="F559" s="86" t="s">
        <v>1287</v>
      </c>
      <c r="G559" s="242">
        <v>1.8841726618705038E-2</v>
      </c>
      <c r="H559" s="245">
        <v>101.43167606649641</v>
      </c>
    </row>
    <row r="560" spans="1:8">
      <c r="A560" s="86" t="str">
        <v>site_rightmove</v>
      </c>
      <c r="B560" s="239">
        <v>559</v>
      </c>
      <c r="C560" s="86" t="s">
        <v>1180</v>
      </c>
      <c r="D560" s="241">
        <f>COUNTIF($C$1:$C560,C560)</f>
        <v>55</v>
      </c>
      <c r="E560" s="241" t="str">
        <f t="shared" si="28"/>
        <v>Favourite web sites55</v>
      </c>
      <c r="F560" s="86" t="s">
        <v>1289</v>
      </c>
      <c r="G560" s="242">
        <v>9.0431654676258993E-2</v>
      </c>
      <c r="H560" s="245">
        <v>110.60224820007186</v>
      </c>
    </row>
    <row r="561" spans="1:8">
      <c r="A561" s="86" t="str">
        <v>site_santander</v>
      </c>
      <c r="B561" s="239">
        <v>560</v>
      </c>
      <c r="C561" s="86" t="s">
        <v>1180</v>
      </c>
      <c r="D561" s="241">
        <f>COUNTIF($C$1:$C561,C561)</f>
        <v>56</v>
      </c>
      <c r="E561" s="241" t="str">
        <f t="shared" si="28"/>
        <v>Favourite web sites56</v>
      </c>
      <c r="F561" s="86" t="s">
        <v>1291</v>
      </c>
      <c r="G561" s="242">
        <v>7.4366906474820138E-2</v>
      </c>
      <c r="H561" s="245">
        <v>107.35323414016145</v>
      </c>
    </row>
    <row r="562" spans="1:8">
      <c r="A562" s="86" t="str">
        <v>site_selfridges</v>
      </c>
      <c r="B562" s="239">
        <v>561</v>
      </c>
      <c r="C562" s="86" t="s">
        <v>1180</v>
      </c>
      <c r="D562" s="241">
        <f>COUNTIF($C$1:$C562,C562)</f>
        <v>57</v>
      </c>
      <c r="E562" s="241" t="str">
        <f t="shared" si="28"/>
        <v>Favourite web sites57</v>
      </c>
      <c r="F562" s="86" t="s">
        <v>1293</v>
      </c>
      <c r="G562" s="242">
        <v>1.9870503597122301E-2</v>
      </c>
      <c r="H562" s="245">
        <v>99.769622676911879</v>
      </c>
    </row>
    <row r="563" spans="1:8">
      <c r="A563" s="86" t="str">
        <v>site_skynews</v>
      </c>
      <c r="B563" s="239">
        <v>562</v>
      </c>
      <c r="C563" s="86" t="s">
        <v>1180</v>
      </c>
      <c r="D563" s="241">
        <f>COUNTIF($C$1:$C563,C563)</f>
        <v>58</v>
      </c>
      <c r="E563" s="241" t="str">
        <f t="shared" si="28"/>
        <v>Favourite web sites58</v>
      </c>
      <c r="F563" s="86" t="s">
        <v>1295</v>
      </c>
      <c r="G563" s="242">
        <v>8.5251798561151074E-2</v>
      </c>
      <c r="H563" s="245">
        <v>97.611892631086263</v>
      </c>
    </row>
    <row r="564" spans="1:8">
      <c r="A564" s="86" t="str">
        <v>site_skysports</v>
      </c>
      <c r="B564" s="239">
        <v>563</v>
      </c>
      <c r="C564" s="86" t="s">
        <v>1180</v>
      </c>
      <c r="D564" s="241">
        <f>COUNTIF($C$1:$C564,C564)</f>
        <v>59</v>
      </c>
      <c r="E564" s="241" t="str">
        <f t="shared" si="28"/>
        <v>Favourite web sites59</v>
      </c>
      <c r="F564" s="86" t="s">
        <v>1297</v>
      </c>
      <c r="G564" s="242">
        <v>9.2503597122302161E-2</v>
      </c>
      <c r="H564" s="245">
        <v>99.560489413858647</v>
      </c>
    </row>
    <row r="565" spans="1:8">
      <c r="A565" s="86" t="str">
        <v>site_soundcloud</v>
      </c>
      <c r="B565" s="239">
        <v>564</v>
      </c>
      <c r="C565" s="86" t="s">
        <v>1180</v>
      </c>
      <c r="D565" s="241">
        <f>COUNTIF($C$1:$C565,C565)</f>
        <v>60</v>
      </c>
      <c r="E565" s="241" t="str">
        <f t="shared" si="28"/>
        <v>Favourite web sites60</v>
      </c>
      <c r="F565" s="86" t="s">
        <v>1299</v>
      </c>
      <c r="G565" s="242">
        <v>2.8287769784172662E-2</v>
      </c>
      <c r="H565" s="245">
        <v>99.141585768916229</v>
      </c>
    </row>
    <row r="566" spans="1:8">
      <c r="A566" s="86" t="str">
        <v>site_spotify</v>
      </c>
      <c r="B566" s="239">
        <v>565</v>
      </c>
      <c r="C566" s="86" t="s">
        <v>1180</v>
      </c>
      <c r="D566" s="241">
        <f>COUNTIF($C$1:$C566,C566)</f>
        <v>61</v>
      </c>
      <c r="E566" s="241" t="str">
        <f t="shared" si="28"/>
        <v>Favourite web sites61</v>
      </c>
      <c r="F566" s="86" t="s">
        <v>1301</v>
      </c>
      <c r="G566" s="242">
        <v>0.17789208633093523</v>
      </c>
      <c r="H566" s="245">
        <v>101.22879380079921</v>
      </c>
    </row>
    <row r="567" spans="1:8">
      <c r="A567" s="86" t="str">
        <v>site_tesco</v>
      </c>
      <c r="B567" s="239">
        <v>566</v>
      </c>
      <c r="C567" s="86" t="s">
        <v>1180</v>
      </c>
      <c r="D567" s="241">
        <f>COUNTIF($C$1:$C567,C567)</f>
        <v>62</v>
      </c>
      <c r="E567" s="241" t="str">
        <f t="shared" si="28"/>
        <v>Favourite web sites62</v>
      </c>
      <c r="F567" s="86" t="s">
        <v>1303</v>
      </c>
      <c r="G567" s="242">
        <v>0.14748201438848921</v>
      </c>
      <c r="H567" s="245">
        <v>99.588015600989493</v>
      </c>
    </row>
    <row r="568" spans="1:8">
      <c r="A568" s="86" t="str">
        <v>site_theladbible</v>
      </c>
      <c r="B568" s="239">
        <v>567</v>
      </c>
      <c r="C568" s="86" t="s">
        <v>1180</v>
      </c>
      <c r="D568" s="241">
        <f>COUNTIF($C$1:$C568,C568)</f>
        <v>63</v>
      </c>
      <c r="E568" s="241" t="str">
        <f t="shared" si="28"/>
        <v>Favourite web sites63</v>
      </c>
      <c r="F568" s="86" t="s">
        <v>1305</v>
      </c>
      <c r="G568" s="242">
        <v>3.4028776978417268E-2</v>
      </c>
      <c r="H568" s="245">
        <v>98.222531434124576</v>
      </c>
    </row>
    <row r="569" spans="1:8">
      <c r="A569" s="86" t="str">
        <v>site_ticketmaster</v>
      </c>
      <c r="B569" s="239">
        <v>568</v>
      </c>
      <c r="C569" s="86" t="s">
        <v>1180</v>
      </c>
      <c r="D569" s="241">
        <f>COUNTIF($C$1:$C569,C569)</f>
        <v>64</v>
      </c>
      <c r="E569" s="241" t="str">
        <f t="shared" si="28"/>
        <v>Favourite web sites64</v>
      </c>
      <c r="F569" s="86" t="s">
        <v>1307</v>
      </c>
      <c r="G569" s="242">
        <v>3.2683453237410079E-2</v>
      </c>
      <c r="H569" s="245">
        <v>98.159305886589038</v>
      </c>
    </row>
    <row r="570" spans="1:8">
      <c r="A570" s="86" t="str">
        <v>site_topshop</v>
      </c>
      <c r="B570" s="239">
        <v>569</v>
      </c>
      <c r="C570" s="86" t="s">
        <v>1180</v>
      </c>
      <c r="D570" s="241">
        <f>COUNTIF($C$1:$C570,C570)</f>
        <v>65</v>
      </c>
      <c r="E570" s="241" t="str">
        <f t="shared" si="28"/>
        <v>Favourite web sites65</v>
      </c>
      <c r="F570" s="86" t="s">
        <v>1309</v>
      </c>
      <c r="G570" s="242">
        <v>3.1517985611510792E-2</v>
      </c>
      <c r="H570" s="245">
        <v>101.8698304846931</v>
      </c>
    </row>
    <row r="571" spans="1:8">
      <c r="A571" s="86" t="str">
        <v>site_tripadvisor</v>
      </c>
      <c r="B571" s="239">
        <v>570</v>
      </c>
      <c r="C571" s="86" t="s">
        <v>1180</v>
      </c>
      <c r="D571" s="241">
        <f>COUNTIF($C$1:$C571,C571)</f>
        <v>66</v>
      </c>
      <c r="E571" s="241" t="str">
        <f t="shared" si="28"/>
        <v>Favourite web sites66</v>
      </c>
      <c r="F571" s="86" t="s">
        <v>1311</v>
      </c>
      <c r="G571" s="242">
        <v>0.11587769784172662</v>
      </c>
      <c r="H571" s="245">
        <v>107.00073642759787</v>
      </c>
    </row>
    <row r="572" spans="1:8">
      <c r="A572" s="86" t="str">
        <v>site_trivago</v>
      </c>
      <c r="B572" s="239">
        <v>571</v>
      </c>
      <c r="C572" s="86" t="s">
        <v>1180</v>
      </c>
      <c r="D572" s="241">
        <f>COUNTIF($C$1:$C572,C572)</f>
        <v>67</v>
      </c>
      <c r="E572" s="241" t="str">
        <f t="shared" si="28"/>
        <v>Favourite web sites67</v>
      </c>
      <c r="F572" s="86" t="s">
        <v>1313</v>
      </c>
      <c r="G572" s="242">
        <v>3.374100719424461E-2</v>
      </c>
      <c r="H572" s="245">
        <v>96.774244171701213</v>
      </c>
    </row>
    <row r="573" spans="1:8">
      <c r="A573" s="86" t="str">
        <v>site_tui</v>
      </c>
      <c r="B573" s="239">
        <v>572</v>
      </c>
      <c r="C573" s="86" t="s">
        <v>1180</v>
      </c>
      <c r="D573" s="241">
        <f>COUNTIF($C$1:$C573,C573)</f>
        <v>68</v>
      </c>
      <c r="E573" s="241" t="str">
        <f t="shared" si="28"/>
        <v>Favourite web sites68</v>
      </c>
      <c r="F573" s="86" t="s">
        <v>1315</v>
      </c>
      <c r="G573" s="242">
        <v>2.8057553956834531E-2</v>
      </c>
      <c r="H573" s="245">
        <v>99.579569567152944</v>
      </c>
    </row>
    <row r="574" spans="1:8">
      <c r="A574" s="86" t="str">
        <v>site_twitch</v>
      </c>
      <c r="B574" s="239">
        <v>573</v>
      </c>
      <c r="C574" s="86" t="s">
        <v>1180</v>
      </c>
      <c r="D574" s="241">
        <f>COUNTIF($C$1:$C574,C574)</f>
        <v>69</v>
      </c>
      <c r="E574" s="241" t="str">
        <f t="shared" si="28"/>
        <v>Favourite web sites69</v>
      </c>
      <c r="F574" s="86" t="s">
        <v>1317</v>
      </c>
      <c r="G574" s="242">
        <v>3.120863309352518E-2</v>
      </c>
      <c r="H574" s="245">
        <v>106.22336098977479</v>
      </c>
    </row>
    <row r="575" spans="1:8">
      <c r="A575" s="86" t="str">
        <v>site_very</v>
      </c>
      <c r="B575" s="239">
        <v>574</v>
      </c>
      <c r="C575" s="86" t="s">
        <v>1180</v>
      </c>
      <c r="D575" s="241">
        <f>COUNTIF($C$1:$C575,C575)</f>
        <v>70</v>
      </c>
      <c r="E575" s="241" t="str">
        <f t="shared" si="28"/>
        <v>Favourite web sites70</v>
      </c>
      <c r="F575" s="86" t="s">
        <v>1319</v>
      </c>
      <c r="G575" s="242">
        <v>3.0733812949640289E-2</v>
      </c>
      <c r="H575" s="245">
        <v>85.93287426166556</v>
      </c>
    </row>
    <row r="576" spans="1:8">
      <c r="A576" s="86" t="str">
        <v>site_vevo</v>
      </c>
      <c r="B576" s="239">
        <v>575</v>
      </c>
      <c r="C576" s="86" t="s">
        <v>1180</v>
      </c>
      <c r="D576" s="241">
        <f>COUNTIF($C$1:$C576,C576)</f>
        <v>71</v>
      </c>
      <c r="E576" s="241" t="str">
        <f t="shared" si="28"/>
        <v>Favourite web sites71</v>
      </c>
      <c r="F576" s="86" t="s">
        <v>1321</v>
      </c>
      <c r="G576" s="242">
        <v>1.3424460431654676E-2</v>
      </c>
      <c r="H576" s="245">
        <v>97.258343079330601</v>
      </c>
    </row>
    <row r="577" spans="1:8">
      <c r="A577" s="86" t="str">
        <v>site_vice</v>
      </c>
      <c r="B577" s="239">
        <v>576</v>
      </c>
      <c r="C577" s="86" t="s">
        <v>1180</v>
      </c>
      <c r="D577" s="241">
        <f>COUNTIF($C$1:$C577,C577)</f>
        <v>72</v>
      </c>
      <c r="E577" s="241" t="str">
        <f t="shared" si="28"/>
        <v>Favourite web sites72</v>
      </c>
      <c r="F577" s="86" t="s">
        <v>1323</v>
      </c>
      <c r="G577" s="242">
        <v>1.1100719424460431E-2</v>
      </c>
      <c r="H577" s="245">
        <v>100.47243645910766</v>
      </c>
    </row>
    <row r="578" spans="1:8">
      <c r="A578" s="86" t="str">
        <v>site_wikihow</v>
      </c>
      <c r="B578" s="239">
        <v>577</v>
      </c>
      <c r="C578" s="86" t="s">
        <v>1180</v>
      </c>
      <c r="D578" s="241">
        <f>COUNTIF($C$1:$C578,C578)</f>
        <v>73</v>
      </c>
      <c r="E578" s="241" t="str">
        <f t="shared" si="28"/>
        <v>Favourite web sites73</v>
      </c>
      <c r="F578" s="86" t="s">
        <v>1325</v>
      </c>
      <c r="G578" s="242">
        <v>2.2187050359712232E-2</v>
      </c>
      <c r="H578" s="245">
        <v>93.717040509990156</v>
      </c>
    </row>
    <row r="579" spans="1:8">
      <c r="A579" s="86" t="str">
        <v>site_wiki</v>
      </c>
      <c r="B579" s="239">
        <v>578</v>
      </c>
      <c r="C579" s="86" t="s">
        <v>1180</v>
      </c>
      <c r="D579" s="241">
        <f>COUNTIF($C$1:$C579,C579)</f>
        <v>74</v>
      </c>
      <c r="E579" s="241" t="str">
        <f t="shared" ref="E579:E642" si="29">C579&amp;D579</f>
        <v>Favourite web sites74</v>
      </c>
      <c r="F579" s="86" t="s">
        <v>1327</v>
      </c>
      <c r="G579" s="242">
        <v>0.19330215827338132</v>
      </c>
      <c r="H579" s="245">
        <v>105.59966633767421</v>
      </c>
    </row>
    <row r="580" spans="1:8">
      <c r="A580" s="86" t="str">
        <v>site_williamhill</v>
      </c>
      <c r="B580" s="239">
        <v>579</v>
      </c>
      <c r="C580" s="86" t="s">
        <v>1180</v>
      </c>
      <c r="D580" s="241">
        <f>COUNTIF($C$1:$C580,C580)</f>
        <v>75</v>
      </c>
      <c r="E580" s="241" t="str">
        <f t="shared" si="29"/>
        <v>Favourite web sites75</v>
      </c>
      <c r="F580" s="86" t="s">
        <v>1329</v>
      </c>
      <c r="G580" s="242">
        <v>2.5453237410071942E-2</v>
      </c>
      <c r="H580" s="245">
        <v>98.513511687304444</v>
      </c>
    </row>
    <row r="581" spans="1:8">
      <c r="A581" s="86" t="str">
        <v>site_yahoo</v>
      </c>
      <c r="B581" s="239">
        <v>580</v>
      </c>
      <c r="C581" s="86" t="s">
        <v>1180</v>
      </c>
      <c r="D581" s="241">
        <f>COUNTIF($C$1:$C581,C581)</f>
        <v>76</v>
      </c>
      <c r="E581" s="241" t="str">
        <f t="shared" si="29"/>
        <v>Favourite web sites76</v>
      </c>
      <c r="F581" s="86" t="s">
        <v>1331</v>
      </c>
      <c r="G581" s="242">
        <v>6.8971223021582748E-2</v>
      </c>
      <c r="H581" s="245">
        <v>99.15083138336044</v>
      </c>
    </row>
    <row r="582" spans="1:8">
      <c r="A582" s="86" t="str">
        <v>site_zoopla</v>
      </c>
      <c r="B582" s="239">
        <v>581</v>
      </c>
      <c r="C582" s="86" t="s">
        <v>1180</v>
      </c>
      <c r="D582" s="241">
        <f>COUNTIF($C$1:$C582,C582)</f>
        <v>77</v>
      </c>
      <c r="E582" s="241" t="str">
        <f t="shared" si="29"/>
        <v>Favourite web sites77</v>
      </c>
      <c r="F582" s="86" t="s">
        <v>1333</v>
      </c>
      <c r="G582" s="242">
        <v>4.330215827338129E-2</v>
      </c>
      <c r="H582" s="245">
        <v>96.994216157794725</v>
      </c>
    </row>
    <row r="583" spans="1:8">
      <c r="A583" s="86" t="str">
        <v>shopm10</v>
      </c>
      <c r="B583" s="239">
        <v>582</v>
      </c>
      <c r="C583" s="86" t="s">
        <v>1336</v>
      </c>
      <c r="D583" s="241">
        <f>COUNTIF($C$1:$C583,C583)</f>
        <v>1</v>
      </c>
      <c r="E583" s="241" t="str">
        <f t="shared" si="29"/>
        <v>Supermarket: shop at (1+ times per month)1</v>
      </c>
      <c r="F583" s="86" t="s">
        <v>1337</v>
      </c>
      <c r="G583" s="242">
        <v>0.37885611510791367</v>
      </c>
      <c r="H583" s="245">
        <v>97.73660095247422</v>
      </c>
    </row>
    <row r="584" spans="1:8">
      <c r="A584" s="86" t="str">
        <v>shopm1</v>
      </c>
      <c r="B584" s="239">
        <v>583</v>
      </c>
      <c r="C584" s="86" t="s">
        <v>1336</v>
      </c>
      <c r="D584" s="241">
        <f>COUNTIF($C$1:$C584,C584)</f>
        <v>2</v>
      </c>
      <c r="E584" s="241" t="str">
        <f t="shared" si="29"/>
        <v>Supermarket: shop at (1+ times per month)2</v>
      </c>
      <c r="F584" s="86" t="s">
        <v>1339</v>
      </c>
      <c r="G584" s="242">
        <v>0.36489208633093517</v>
      </c>
      <c r="H584" s="245">
        <v>88.71993256876668</v>
      </c>
    </row>
    <row r="585" spans="1:8">
      <c r="A585" s="86" t="str">
        <v>shopm2</v>
      </c>
      <c r="B585" s="239">
        <v>584</v>
      </c>
      <c r="C585" s="86" t="s">
        <v>1336</v>
      </c>
      <c r="D585" s="241">
        <f>COUNTIF($C$1:$C585,C585)</f>
        <v>3</v>
      </c>
      <c r="E585" s="241" t="str">
        <f t="shared" si="29"/>
        <v>Supermarket: shop at (1+ times per month)3</v>
      </c>
      <c r="F585" s="86" t="s">
        <v>1341</v>
      </c>
      <c r="G585" s="242">
        <v>0.27142446043165463</v>
      </c>
      <c r="H585" s="245">
        <v>110.59225842859051</v>
      </c>
    </row>
    <row r="586" spans="1:8">
      <c r="A586" s="86" t="str">
        <v>shopm11</v>
      </c>
      <c r="B586" s="239">
        <v>585</v>
      </c>
      <c r="C586" s="86" t="s">
        <v>1336</v>
      </c>
      <c r="D586" s="241">
        <f>COUNTIF($C$1:$C586,C586)</f>
        <v>4</v>
      </c>
      <c r="E586" s="241" t="str">
        <f t="shared" si="29"/>
        <v>Supermarket: shop at (1+ times per month)4</v>
      </c>
      <c r="F586" s="86" t="s">
        <v>1343</v>
      </c>
      <c r="G586" s="242">
        <v>0.3037338129496403</v>
      </c>
      <c r="H586" s="245">
        <v>99.837774363091228</v>
      </c>
    </row>
    <row r="587" spans="1:8">
      <c r="A587" s="86" t="str">
        <v>shopm3</v>
      </c>
      <c r="B587" s="239">
        <v>586</v>
      </c>
      <c r="C587" s="86" t="s">
        <v>1336</v>
      </c>
      <c r="D587" s="241">
        <f>COUNTIF($C$1:$C587,C587)</f>
        <v>5</v>
      </c>
      <c r="E587" s="241" t="str">
        <f t="shared" si="29"/>
        <v>Supermarket: shop at (1+ times per month)5</v>
      </c>
      <c r="F587" s="86" t="s">
        <v>1345</v>
      </c>
      <c r="G587" s="242">
        <v>0.28453237410071947</v>
      </c>
      <c r="H587" s="245">
        <v>120.45603279234589</v>
      </c>
    </row>
    <row r="588" spans="1:8">
      <c r="A588" s="86" t="str">
        <v>shopm4</v>
      </c>
      <c r="B588" s="239">
        <v>587</v>
      </c>
      <c r="C588" s="86" t="s">
        <v>1336</v>
      </c>
      <c r="D588" s="241">
        <f>COUNTIF($C$1:$C588,C588)</f>
        <v>6</v>
      </c>
      <c r="E588" s="241" t="str">
        <f t="shared" si="29"/>
        <v>Supermarket: shop at (1+ times per month)6</v>
      </c>
      <c r="F588" s="86" t="s">
        <v>1347</v>
      </c>
      <c r="G588" s="242">
        <v>0.3365323741007194</v>
      </c>
      <c r="H588" s="245">
        <v>99.538133454168019</v>
      </c>
    </row>
    <row r="589" spans="1:8">
      <c r="A589" s="86" t="str">
        <v>shopm5</v>
      </c>
      <c r="B589" s="239">
        <v>588</v>
      </c>
      <c r="C589" s="86" t="s">
        <v>1336</v>
      </c>
      <c r="D589" s="241">
        <f>COUNTIF($C$1:$C589,C589)</f>
        <v>7</v>
      </c>
      <c r="E589" s="241" t="str">
        <f t="shared" si="29"/>
        <v>Supermarket: shop at (1+ times per month)7</v>
      </c>
      <c r="F589" s="86" t="s">
        <v>1349</v>
      </c>
      <c r="G589" s="242">
        <v>0.48984172661870501</v>
      </c>
      <c r="H589" s="245">
        <v>110.98262964500066</v>
      </c>
    </row>
    <row r="590" spans="1:8">
      <c r="A590" s="86" t="str">
        <v>shopm6</v>
      </c>
      <c r="B590" s="239">
        <v>589</v>
      </c>
      <c r="C590" s="86" t="s">
        <v>1336</v>
      </c>
      <c r="D590" s="241">
        <f>COUNTIF($C$1:$C590,C590)</f>
        <v>8</v>
      </c>
      <c r="E590" s="241" t="str">
        <f t="shared" si="29"/>
        <v>Supermarket: shop at (1+ times per month)8</v>
      </c>
      <c r="F590" s="86" t="s">
        <v>1303</v>
      </c>
      <c r="G590" s="242">
        <v>0.63823021582733808</v>
      </c>
      <c r="H590" s="245">
        <v>104.04980518038518</v>
      </c>
    </row>
    <row r="591" spans="1:8">
      <c r="A591" s="86" t="str">
        <v>shopm8</v>
      </c>
      <c r="B591" s="239">
        <v>590</v>
      </c>
      <c r="C591" s="86" t="s">
        <v>1336</v>
      </c>
      <c r="D591" s="241">
        <f>COUNTIF($C$1:$C591,C591)</f>
        <v>9</v>
      </c>
      <c r="E591" s="241" t="str">
        <f t="shared" si="29"/>
        <v>Supermarket: shop at (1+ times per month)9</v>
      </c>
      <c r="F591" s="86" t="s">
        <v>1352</v>
      </c>
      <c r="G591" s="242">
        <v>0.22306474820143884</v>
      </c>
      <c r="H591" s="245">
        <v>133.84819145139758</v>
      </c>
    </row>
    <row r="592" spans="1:8">
      <c r="A592" s="86" t="str">
        <v>DAILY11</v>
      </c>
      <c r="B592" s="239">
        <v>591</v>
      </c>
      <c r="C592" s="86" t="s">
        <v>1355</v>
      </c>
      <c r="D592" s="241">
        <f>COUNTIF($C$1:$C592,C592)</f>
        <v>1</v>
      </c>
      <c r="E592" s="241" t="str">
        <f t="shared" si="29"/>
        <v>Daily Newspapers1</v>
      </c>
      <c r="F592" s="86" t="s">
        <v>1356</v>
      </c>
      <c r="G592" s="242">
        <v>7.0762589928057562E-2</v>
      </c>
      <c r="H592" s="245">
        <v>75.426204146666123</v>
      </c>
    </row>
    <row r="593" spans="1:8">
      <c r="A593" s="86" t="str">
        <v>DAILY3</v>
      </c>
      <c r="B593" s="239">
        <v>592</v>
      </c>
      <c r="C593" s="86" t="s">
        <v>1355</v>
      </c>
      <c r="D593" s="241">
        <f>COUNTIF($C$1:$C593,C593)</f>
        <v>2</v>
      </c>
      <c r="E593" s="241" t="str">
        <f t="shared" si="29"/>
        <v>Daily Newspapers2</v>
      </c>
      <c r="F593" s="86" t="s">
        <v>1358</v>
      </c>
      <c r="G593" s="242">
        <v>2.7244604316546763E-2</v>
      </c>
      <c r="H593" s="245">
        <v>74.779607797612158</v>
      </c>
    </row>
    <row r="594" spans="1:8">
      <c r="A594" s="86" t="str">
        <v>DAILY4</v>
      </c>
      <c r="B594" s="239">
        <v>593</v>
      </c>
      <c r="C594" s="86" t="s">
        <v>1355</v>
      </c>
      <c r="D594" s="241">
        <f>COUNTIF($C$1:$C594,C594)</f>
        <v>3</v>
      </c>
      <c r="E594" s="241" t="str">
        <f t="shared" si="29"/>
        <v>Daily Newspapers3</v>
      </c>
      <c r="F594" s="86" t="s">
        <v>1360</v>
      </c>
      <c r="G594" s="242">
        <v>5.4820143884892099E-3</v>
      </c>
      <c r="H594" s="245">
        <v>66.584373130975777</v>
      </c>
    </row>
    <row r="595" spans="1:8">
      <c r="A595" s="86" t="str">
        <v>DAILY10</v>
      </c>
      <c r="B595" s="239">
        <v>594</v>
      </c>
      <c r="C595" s="86" t="s">
        <v>1355</v>
      </c>
      <c r="D595" s="241">
        <f>COUNTIF($C$1:$C595,C595)</f>
        <v>4</v>
      </c>
      <c r="E595" s="241" t="str">
        <f t="shared" si="29"/>
        <v>Daily Newspapers4</v>
      </c>
      <c r="F595" s="86" t="s">
        <v>1362</v>
      </c>
      <c r="G595" s="242">
        <v>1.1100719424460432E-2</v>
      </c>
      <c r="H595" s="245">
        <v>62.279203652603485</v>
      </c>
    </row>
    <row r="596" spans="1:8">
      <c r="A596" s="86" t="str">
        <v>DAILY2</v>
      </c>
      <c r="B596" s="239">
        <v>595</v>
      </c>
      <c r="C596" s="86" t="s">
        <v>1355</v>
      </c>
      <c r="D596" s="241">
        <f>COUNTIF($C$1:$C596,C596)</f>
        <v>5</v>
      </c>
      <c r="E596" s="241" t="str">
        <f t="shared" si="29"/>
        <v>Daily Newspapers5</v>
      </c>
      <c r="F596" s="86" t="s">
        <v>1364</v>
      </c>
      <c r="G596" s="242">
        <v>9.3057553956834529E-2</v>
      </c>
      <c r="H596" s="245">
        <v>117.17199385869404</v>
      </c>
    </row>
    <row r="597" spans="1:8">
      <c r="A597" s="86" t="str">
        <v>DAILY1</v>
      </c>
      <c r="B597" s="239">
        <v>596</v>
      </c>
      <c r="C597" s="86" t="s">
        <v>1355</v>
      </c>
      <c r="D597" s="241">
        <f>COUNTIF($C$1:$C597,C597)</f>
        <v>6</v>
      </c>
      <c r="E597" s="241" t="str">
        <f t="shared" si="29"/>
        <v>Daily Newspapers6</v>
      </c>
      <c r="F597" s="86" t="s">
        <v>1366</v>
      </c>
      <c r="G597" s="242">
        <v>1.8676258992805755E-2</v>
      </c>
      <c r="H597" s="245">
        <v>105.7249268665845</v>
      </c>
    </row>
    <row r="598" spans="1:8">
      <c r="A598" s="86" t="str">
        <v>DAILY6</v>
      </c>
      <c r="B598" s="239">
        <v>597</v>
      </c>
      <c r="C598" s="86" t="s">
        <v>1355</v>
      </c>
      <c r="D598" s="241">
        <f>COUNTIF($C$1:$C598,C598)</f>
        <v>7</v>
      </c>
      <c r="E598" s="241" t="str">
        <f t="shared" si="29"/>
        <v>Daily Newspapers7</v>
      </c>
      <c r="F598" s="86" t="s">
        <v>1368</v>
      </c>
      <c r="G598" s="242">
        <v>3.6510791366906478E-2</v>
      </c>
      <c r="H598" s="245">
        <v>138.31598231757232</v>
      </c>
    </row>
    <row r="599" spans="1:8">
      <c r="A599" s="86" t="str">
        <v>DAILY8</v>
      </c>
      <c r="B599" s="239">
        <v>598</v>
      </c>
      <c r="C599" s="86" t="s">
        <v>1355</v>
      </c>
      <c r="D599" s="241">
        <f>COUNTIF($C$1:$C599,C599)</f>
        <v>8</v>
      </c>
      <c r="E599" s="241" t="str">
        <f t="shared" si="29"/>
        <v>Daily Newspapers8</v>
      </c>
      <c r="F599" s="86" t="s">
        <v>1370</v>
      </c>
      <c r="G599" s="242">
        <v>2.2014388489208635E-2</v>
      </c>
      <c r="H599" s="245">
        <v>113.12119998243541</v>
      </c>
    </row>
    <row r="600" spans="1:8">
      <c r="A600" s="86" t="str">
        <v>DAILY12</v>
      </c>
      <c r="B600" s="239">
        <v>599</v>
      </c>
      <c r="C600" s="86" t="s">
        <v>1355</v>
      </c>
      <c r="D600" s="241">
        <f>COUNTIF($C$1:$C600,C600)</f>
        <v>9</v>
      </c>
      <c r="E600" s="241" t="str">
        <f t="shared" si="29"/>
        <v>Daily Newspapers9</v>
      </c>
      <c r="F600" s="86" t="s">
        <v>1372</v>
      </c>
      <c r="G600" s="242">
        <v>3.9827338129496397E-2</v>
      </c>
      <c r="H600" s="245">
        <v>130.67735189288371</v>
      </c>
    </row>
    <row r="601" spans="1:8">
      <c r="A601" s="86" t="str">
        <v>MAGBIZEDU</v>
      </c>
      <c r="B601" s="239">
        <v>600</v>
      </c>
      <c r="C601" s="86" t="s">
        <v>1374</v>
      </c>
      <c r="D601" s="241">
        <f>COUNTIF($C$1:$C601,C601)</f>
        <v>1</v>
      </c>
      <c r="E601" s="241" t="str">
        <f t="shared" si="29"/>
        <v>Magazines Read1</v>
      </c>
      <c r="F601" s="86" t="s">
        <v>1375</v>
      </c>
      <c r="G601" s="242">
        <v>2.6597122302158275E-2</v>
      </c>
      <c r="H601" s="245">
        <v>104.2613823703564</v>
      </c>
    </row>
    <row r="602" spans="1:8">
      <c r="A602" s="86" t="str">
        <v>MAGCELEB</v>
      </c>
      <c r="B602" s="239">
        <v>601</v>
      </c>
      <c r="C602" s="86" t="s">
        <v>1374</v>
      </c>
      <c r="D602" s="241">
        <f>COUNTIF($C$1:$C602,C602)</f>
        <v>2</v>
      </c>
      <c r="E602" s="241" t="str">
        <f t="shared" si="29"/>
        <v>Magazines Read2</v>
      </c>
      <c r="F602" s="86" t="s">
        <v>1377</v>
      </c>
      <c r="G602" s="242">
        <v>1.8748201438848922E-2</v>
      </c>
      <c r="H602" s="245">
        <v>82.231586728032951</v>
      </c>
    </row>
    <row r="603" spans="1:8">
      <c r="A603" s="86" t="str">
        <v>MAGFASHION</v>
      </c>
      <c r="B603" s="239">
        <v>602</v>
      </c>
      <c r="C603" s="86" t="s">
        <v>1374</v>
      </c>
      <c r="D603" s="241">
        <f>COUNTIF($C$1:$C603,C603)</f>
        <v>3</v>
      </c>
      <c r="E603" s="241" t="str">
        <f t="shared" si="29"/>
        <v>Magazines Read3</v>
      </c>
      <c r="F603" s="86" t="s">
        <v>1379</v>
      </c>
      <c r="G603" s="242">
        <v>9.1510791366906478E-3</v>
      </c>
      <c r="H603" s="245">
        <v>76.825306462900571</v>
      </c>
    </row>
    <row r="604" spans="1:8">
      <c r="A604" s="86" t="str">
        <v>MAGCOOK</v>
      </c>
      <c r="B604" s="239">
        <v>603</v>
      </c>
      <c r="C604" s="86" t="s">
        <v>1374</v>
      </c>
      <c r="D604" s="241">
        <f>COUNTIF($C$1:$C604,C604)</f>
        <v>4</v>
      </c>
      <c r="E604" s="241" t="str">
        <f t="shared" si="29"/>
        <v>Magazines Read4</v>
      </c>
      <c r="F604" s="86" t="s">
        <v>1381</v>
      </c>
      <c r="G604" s="242">
        <v>8.1453237410071919E-2</v>
      </c>
      <c r="H604" s="245">
        <v>102.36227423148317</v>
      </c>
    </row>
    <row r="605" spans="1:8">
      <c r="A605" s="86" t="str">
        <v>MAGHEALTH</v>
      </c>
      <c r="B605" s="239">
        <v>604</v>
      </c>
      <c r="C605" s="86" t="s">
        <v>1374</v>
      </c>
      <c r="D605" s="241">
        <f>COUNTIF($C$1:$C605,C605)</f>
        <v>5</v>
      </c>
      <c r="E605" s="241" t="str">
        <f t="shared" si="29"/>
        <v>Magazines Read5</v>
      </c>
      <c r="F605" s="86" t="s">
        <v>1383</v>
      </c>
      <c r="G605" s="242">
        <v>2.1007194244604316E-2</v>
      </c>
      <c r="H605" s="245">
        <v>89.398944287064623</v>
      </c>
    </row>
    <row r="606" spans="1:8">
      <c r="A606" s="86" t="str">
        <v>MAGHOME</v>
      </c>
      <c r="B606" s="239">
        <v>605</v>
      </c>
      <c r="C606" s="86" t="s">
        <v>1374</v>
      </c>
      <c r="D606" s="241">
        <f>COUNTIF($C$1:$C606,C606)</f>
        <v>6</v>
      </c>
      <c r="E606" s="241" t="str">
        <f t="shared" si="29"/>
        <v>Magazines Read6</v>
      </c>
      <c r="F606" s="86" t="s">
        <v>1385</v>
      </c>
      <c r="G606" s="242">
        <v>4.3992805755395686E-2</v>
      </c>
      <c r="H606" s="245">
        <v>105.33070944857911</v>
      </c>
    </row>
    <row r="607" spans="1:8">
      <c r="A607" s="86" t="str">
        <v>MAGIT</v>
      </c>
      <c r="B607" s="239">
        <v>606</v>
      </c>
      <c r="C607" s="86" t="s">
        <v>1374</v>
      </c>
      <c r="D607" s="241">
        <f>COUNTIF($C$1:$C607,C607)</f>
        <v>7</v>
      </c>
      <c r="E607" s="241" t="str">
        <f t="shared" si="29"/>
        <v>Magazines Read7</v>
      </c>
      <c r="F607" s="86" t="s">
        <v>1387</v>
      </c>
      <c r="G607" s="242">
        <v>2.6230215827338133E-2</v>
      </c>
      <c r="H607" s="245">
        <v>94.861467447940157</v>
      </c>
    </row>
    <row r="608" spans="1:8">
      <c r="A608" s="86" t="str">
        <v>MAGMENSTYLE</v>
      </c>
      <c r="B608" s="239">
        <v>607</v>
      </c>
      <c r="C608" s="86" t="s">
        <v>1374</v>
      </c>
      <c r="D608" s="241">
        <f>COUNTIF($C$1:$C608,C608)</f>
        <v>8</v>
      </c>
      <c r="E608" s="241" t="str">
        <f t="shared" si="29"/>
        <v>Magazines Read8</v>
      </c>
      <c r="F608" s="86" t="s">
        <v>1389</v>
      </c>
      <c r="G608" s="242">
        <v>2.5345323741007196E-2</v>
      </c>
      <c r="H608" s="245">
        <v>84.80583063490657</v>
      </c>
    </row>
    <row r="609" spans="1:8">
      <c r="A609" s="86" t="str">
        <v>MAGMOTOR</v>
      </c>
      <c r="B609" s="239">
        <v>608</v>
      </c>
      <c r="C609" s="86" t="s">
        <v>1374</v>
      </c>
      <c r="D609" s="241">
        <f>COUNTIF($C$1:$C609,C609)</f>
        <v>9</v>
      </c>
      <c r="E609" s="241" t="str">
        <f t="shared" si="29"/>
        <v>Magazines Read9</v>
      </c>
      <c r="F609" s="86" t="s">
        <v>1391</v>
      </c>
      <c r="G609" s="242">
        <v>2.5251798561151079E-2</v>
      </c>
      <c r="H609" s="245">
        <v>93.827147007862237</v>
      </c>
    </row>
    <row r="610" spans="1:8">
      <c r="A610" s="86" t="str">
        <v>MAGMUSICFILM</v>
      </c>
      <c r="B610" s="239">
        <v>609</v>
      </c>
      <c r="C610" s="86" t="s">
        <v>1374</v>
      </c>
      <c r="D610" s="241">
        <f>COUNTIF($C$1:$C610,C610)</f>
        <v>10</v>
      </c>
      <c r="E610" s="241" t="str">
        <f t="shared" si="29"/>
        <v>Magazines Read10</v>
      </c>
      <c r="F610" s="86" t="s">
        <v>1393</v>
      </c>
      <c r="G610" s="242">
        <v>1.7532374100719422E-2</v>
      </c>
      <c r="H610" s="245">
        <v>81.303772772460576</v>
      </c>
    </row>
    <row r="611" spans="1:8">
      <c r="A611" s="86" t="str">
        <v>MAGSPORT</v>
      </c>
      <c r="B611" s="239">
        <v>610</v>
      </c>
      <c r="C611" s="86" t="s">
        <v>1374</v>
      </c>
      <c r="D611" s="241">
        <f>COUNTIF($C$1:$C611,C611)</f>
        <v>11</v>
      </c>
      <c r="E611" s="241" t="str">
        <f t="shared" si="29"/>
        <v>Magazines Read11</v>
      </c>
      <c r="F611" s="86" t="s">
        <v>1395</v>
      </c>
      <c r="G611" s="242">
        <v>2.0079136690647485E-2</v>
      </c>
      <c r="H611" s="245">
        <v>87.879695514055271</v>
      </c>
    </row>
    <row r="612" spans="1:8">
      <c r="A612" s="86" t="str">
        <v>MAGTRAVEL</v>
      </c>
      <c r="B612" s="239">
        <v>611</v>
      </c>
      <c r="C612" s="86" t="s">
        <v>1374</v>
      </c>
      <c r="D612" s="241">
        <f>COUNTIF($C$1:$C612,C612)</f>
        <v>12</v>
      </c>
      <c r="E612" s="241" t="str">
        <f t="shared" si="29"/>
        <v>Magazines Read12</v>
      </c>
      <c r="F612" s="86" t="s">
        <v>1397</v>
      </c>
      <c r="G612" s="242">
        <v>6.4035971223021598E-2</v>
      </c>
      <c r="H612" s="245">
        <v>116.78838766215958</v>
      </c>
    </row>
    <row r="613" spans="1:8">
      <c r="A613" s="86" t="str">
        <v>MAGTV</v>
      </c>
      <c r="B613" s="239">
        <v>612</v>
      </c>
      <c r="C613" s="86" t="s">
        <v>1374</v>
      </c>
      <c r="D613" s="241">
        <f>COUNTIF($C$1:$C613,C613)</f>
        <v>13</v>
      </c>
      <c r="E613" s="241" t="str">
        <f t="shared" si="29"/>
        <v>Magazines Read13</v>
      </c>
      <c r="F613" s="86" t="s">
        <v>1399</v>
      </c>
      <c r="G613" s="242">
        <v>0.13817266187050359</v>
      </c>
      <c r="H613" s="245">
        <v>95.589691423867194</v>
      </c>
    </row>
    <row r="614" spans="1:8">
      <c r="A614" s="86" t="str">
        <v>MAGWOMEN</v>
      </c>
      <c r="B614" s="239">
        <v>613</v>
      </c>
      <c r="C614" s="86" t="s">
        <v>1374</v>
      </c>
      <c r="D614" s="241">
        <f>COUNTIF($C$1:$C614,C614)</f>
        <v>14</v>
      </c>
      <c r="E614" s="241" t="str">
        <f t="shared" si="29"/>
        <v>Magazines Read14</v>
      </c>
      <c r="F614" s="86" t="s">
        <v>1401</v>
      </c>
      <c r="G614" s="242">
        <v>8.3158273381294973E-2</v>
      </c>
      <c r="H614" s="245">
        <v>88.096489429565622</v>
      </c>
    </row>
    <row r="615" spans="1:8">
      <c r="A615" s="86" t="str">
        <v>MAGWOMENGLOSS</v>
      </c>
      <c r="B615" s="239">
        <v>614</v>
      </c>
      <c r="C615" s="86" t="s">
        <v>1374</v>
      </c>
      <c r="D615" s="241">
        <f>COUNTIF($C$1:$C615,C615)</f>
        <v>15</v>
      </c>
      <c r="E615" s="241" t="str">
        <f t="shared" si="29"/>
        <v>Magazines Read15</v>
      </c>
      <c r="F615" s="86" t="s">
        <v>1403</v>
      </c>
      <c r="G615" s="242">
        <v>3.4604316546762597E-2</v>
      </c>
      <c r="H615" s="245">
        <v>93.705630130828439</v>
      </c>
    </row>
    <row r="616" spans="1:8">
      <c r="A616" s="86" t="str">
        <v>CHARITY1</v>
      </c>
      <c r="B616" s="239">
        <v>615</v>
      </c>
      <c r="C616" s="86" t="s">
        <v>1405</v>
      </c>
      <c r="D616" s="241">
        <f>COUNTIF($C$1:$C616,C616)</f>
        <v>1</v>
      </c>
      <c r="E616" s="241" t="str">
        <f t="shared" si="29"/>
        <v>Charities1</v>
      </c>
      <c r="F616" s="86" t="s">
        <v>1406</v>
      </c>
      <c r="G616" s="242">
        <v>0.14589208633093526</v>
      </c>
      <c r="H616" s="245">
        <v>105.59977579984729</v>
      </c>
    </row>
    <row r="617" spans="1:8">
      <c r="A617" s="86" t="str">
        <v>CHARITY2</v>
      </c>
      <c r="B617" s="239">
        <v>616</v>
      </c>
      <c r="C617" s="86" t="s">
        <v>1405</v>
      </c>
      <c r="D617" s="241">
        <f>COUNTIF($C$1:$C617,C617)</f>
        <v>2</v>
      </c>
      <c r="E617" s="241" t="str">
        <f t="shared" si="29"/>
        <v>Charities2</v>
      </c>
      <c r="F617" s="86" t="s">
        <v>1408</v>
      </c>
      <c r="G617" s="242">
        <v>0.13155395683453236</v>
      </c>
      <c r="H617" s="245">
        <v>104.58821034238872</v>
      </c>
    </row>
    <row r="618" spans="1:8">
      <c r="A618" s="86" t="str">
        <v>CHARITY3</v>
      </c>
      <c r="B618" s="239">
        <v>617</v>
      </c>
      <c r="C618" s="86" t="s">
        <v>1405</v>
      </c>
      <c r="D618" s="241">
        <f>COUNTIF($C$1:$C618,C618)</f>
        <v>3</v>
      </c>
      <c r="E618" s="241" t="str">
        <f t="shared" si="29"/>
        <v>Charities3</v>
      </c>
      <c r="F618" s="86" t="s">
        <v>1410</v>
      </c>
      <c r="G618" s="242">
        <v>4.2661870503597127E-2</v>
      </c>
      <c r="H618" s="245">
        <v>100.85410383834858</v>
      </c>
    </row>
    <row r="619" spans="1:8">
      <c r="A619" s="86" t="str">
        <v>CHARITY5</v>
      </c>
      <c r="B619" s="239">
        <v>618</v>
      </c>
      <c r="C619" s="86" t="s">
        <v>1405</v>
      </c>
      <c r="D619" s="241">
        <f>COUNTIF($C$1:$C619,C619)</f>
        <v>4</v>
      </c>
      <c r="E619" s="241" t="str">
        <f t="shared" si="29"/>
        <v>Charities4</v>
      </c>
      <c r="F619" s="86" t="s">
        <v>1412</v>
      </c>
      <c r="G619" s="242">
        <v>6.8028776978417277E-2</v>
      </c>
      <c r="H619" s="245">
        <v>105.25077607447348</v>
      </c>
    </row>
    <row r="620" spans="1:8">
      <c r="A620" s="86" t="str">
        <v>CHARITY7</v>
      </c>
      <c r="B620" s="239">
        <v>619</v>
      </c>
      <c r="C620" s="86" t="s">
        <v>1405</v>
      </c>
      <c r="D620" s="241">
        <f>COUNTIF($C$1:$C620,C620)</f>
        <v>5</v>
      </c>
      <c r="E620" s="241" t="str">
        <f t="shared" si="29"/>
        <v>Charities5</v>
      </c>
      <c r="F620" s="86" t="s">
        <v>1414</v>
      </c>
      <c r="G620" s="242">
        <v>0.27515827338129495</v>
      </c>
      <c r="H620" s="245">
        <v>110.59432965238159</v>
      </c>
    </row>
    <row r="621" spans="1:8">
      <c r="A621" s="86" t="str">
        <v>CHARITY8</v>
      </c>
      <c r="B621" s="239">
        <v>620</v>
      </c>
      <c r="C621" s="86" t="s">
        <v>1405</v>
      </c>
      <c r="D621" s="241">
        <f>COUNTIF($C$1:$C621,C621)</f>
        <v>6</v>
      </c>
      <c r="E621" s="241" t="str">
        <f t="shared" si="29"/>
        <v>Charities6</v>
      </c>
      <c r="F621" s="86" t="s">
        <v>1416</v>
      </c>
      <c r="G621" s="242">
        <v>4.5956834532374098E-2</v>
      </c>
      <c r="H621" s="245">
        <v>119.32875348999184</v>
      </c>
    </row>
    <row r="622" spans="1:8">
      <c r="A622" s="86" t="str">
        <v>CHARITY11</v>
      </c>
      <c r="B622" s="239">
        <v>621</v>
      </c>
      <c r="C622" s="86" t="s">
        <v>1405</v>
      </c>
      <c r="D622" s="241">
        <f>COUNTIF($C$1:$C622,C622)</f>
        <v>7</v>
      </c>
      <c r="E622" s="241" t="str">
        <f t="shared" si="29"/>
        <v>Charities7</v>
      </c>
      <c r="F622" s="86" t="s">
        <v>1418</v>
      </c>
      <c r="G622" s="242">
        <v>0.31810791366906466</v>
      </c>
      <c r="H622" s="245">
        <v>107.22815599760457</v>
      </c>
    </row>
    <row r="623" spans="1:8">
      <c r="A623" s="86" t="str">
        <v>CHARITY13</v>
      </c>
      <c r="B623" s="239">
        <v>622</v>
      </c>
      <c r="C623" s="86" t="s">
        <v>1405</v>
      </c>
      <c r="D623" s="241">
        <f>COUNTIF($C$1:$C623,C623)</f>
        <v>8</v>
      </c>
      <c r="E623" s="241" t="str">
        <f t="shared" si="29"/>
        <v>Charities8</v>
      </c>
      <c r="F623" s="86" t="s">
        <v>1420</v>
      </c>
      <c r="G623" s="242">
        <v>3.3618705035971225E-2</v>
      </c>
      <c r="H623" s="245">
        <v>109.93305781969234</v>
      </c>
    </row>
    <row r="624" spans="1:8">
      <c r="A624" s="86" t="str">
        <v>CHARITY15</v>
      </c>
      <c r="B624" s="239">
        <v>623</v>
      </c>
      <c r="C624" s="86" t="s">
        <v>1405</v>
      </c>
      <c r="D624" s="241">
        <f>COUNTIF($C$1:$C624,C624)</f>
        <v>9</v>
      </c>
      <c r="E624" s="241" t="str">
        <f t="shared" si="29"/>
        <v>Charities9</v>
      </c>
      <c r="F624" s="86" t="s">
        <v>1422</v>
      </c>
      <c r="G624" s="242">
        <v>9.412949640287771E-2</v>
      </c>
      <c r="H624" s="245">
        <v>100.09771333793691</v>
      </c>
    </row>
    <row r="625" spans="1:8">
      <c r="A625" s="86" t="str">
        <v>CHARITY10</v>
      </c>
      <c r="B625" s="239">
        <v>624</v>
      </c>
      <c r="C625" s="86" t="s">
        <v>1405</v>
      </c>
      <c r="D625" s="241">
        <f>COUNTIF($C$1:$C625,C625)</f>
        <v>10</v>
      </c>
      <c r="E625" s="241" t="str">
        <f t="shared" si="29"/>
        <v>Charities10</v>
      </c>
      <c r="F625" s="86" t="s">
        <v>1424</v>
      </c>
      <c r="G625" s="242">
        <v>0.28991366906474819</v>
      </c>
      <c r="H625" s="245">
        <v>112.18287471988697</v>
      </c>
    </row>
    <row r="626" spans="1:8">
      <c r="A626" s="86" t="str">
        <v>INTERESTS1</v>
      </c>
      <c r="B626" s="239">
        <v>625</v>
      </c>
      <c r="C626" s="86" t="s">
        <v>1426</v>
      </c>
      <c r="D626" s="241">
        <f>COUNTIF($C$1:$C626,C626)</f>
        <v>1</v>
      </c>
      <c r="E626" s="241" t="str">
        <f t="shared" si="29"/>
        <v>Interests &amp; Hobbies1</v>
      </c>
      <c r="F626" s="86" t="s">
        <v>1427</v>
      </c>
      <c r="G626" s="242">
        <v>2.585611510791367E-2</v>
      </c>
      <c r="H626" s="245">
        <v>91.671374454203288</v>
      </c>
    </row>
    <row r="627" spans="1:8">
      <c r="A627" s="86" t="str">
        <v>INTERESTS4</v>
      </c>
      <c r="B627" s="239">
        <v>626</v>
      </c>
      <c r="C627" s="86" t="s">
        <v>1426</v>
      </c>
      <c r="D627" s="241">
        <f>COUNTIF($C$1:$C627,C627)</f>
        <v>2</v>
      </c>
      <c r="E627" s="241" t="str">
        <f t="shared" si="29"/>
        <v>Interests &amp; Hobbies2</v>
      </c>
      <c r="F627" s="86" t="s">
        <v>1429</v>
      </c>
      <c r="G627" s="242">
        <v>0.19862589928057556</v>
      </c>
      <c r="H627" s="245">
        <v>111.90894377741351</v>
      </c>
    </row>
    <row r="628" spans="1:8">
      <c r="A628" s="86" t="str">
        <v>INTERESTS5</v>
      </c>
      <c r="B628" s="239">
        <v>627</v>
      </c>
      <c r="C628" s="86" t="s">
        <v>1426</v>
      </c>
      <c r="D628" s="241">
        <f>COUNTIF($C$1:$C628,C628)</f>
        <v>3</v>
      </c>
      <c r="E628" s="241" t="str">
        <f t="shared" si="29"/>
        <v>Interests &amp; Hobbies3</v>
      </c>
      <c r="F628" s="86" t="s">
        <v>1431</v>
      </c>
      <c r="G628" s="242">
        <v>0.29856834532374105</v>
      </c>
      <c r="H628" s="245">
        <v>100.6183661941927</v>
      </c>
    </row>
    <row r="629" spans="1:8">
      <c r="A629" s="86" t="str">
        <v>INTERESTS6</v>
      </c>
      <c r="B629" s="239">
        <v>628</v>
      </c>
      <c r="C629" s="86" t="s">
        <v>1426</v>
      </c>
      <c r="D629" s="241">
        <f>COUNTIF($C$1:$C629,C629)</f>
        <v>4</v>
      </c>
      <c r="E629" s="241" t="str">
        <f t="shared" si="29"/>
        <v>Interests &amp; Hobbies4</v>
      </c>
      <c r="F629" s="86" t="s">
        <v>1433</v>
      </c>
      <c r="G629" s="242">
        <v>0.38082733812949637</v>
      </c>
      <c r="H629" s="245">
        <v>104.65210586800285</v>
      </c>
    </row>
    <row r="630" spans="1:8">
      <c r="A630" s="86" t="str">
        <v>INTERESTS9</v>
      </c>
      <c r="B630" s="239">
        <v>629</v>
      </c>
      <c r="C630" s="86" t="s">
        <v>1426</v>
      </c>
      <c r="D630" s="241">
        <f>COUNTIF($C$1:$C630,C630)</f>
        <v>5</v>
      </c>
      <c r="E630" s="241" t="str">
        <f t="shared" si="29"/>
        <v>Interests &amp; Hobbies5</v>
      </c>
      <c r="F630" s="86" t="s">
        <v>1435</v>
      </c>
      <c r="G630" s="242">
        <v>0.26055395683453236</v>
      </c>
      <c r="H630" s="245">
        <v>107.15711345424303</v>
      </c>
    </row>
    <row r="631" spans="1:8">
      <c r="A631" s="86" t="str">
        <v>INTERESTS55</v>
      </c>
      <c r="B631" s="239">
        <v>630</v>
      </c>
      <c r="C631" s="86" t="s">
        <v>1426</v>
      </c>
      <c r="D631" s="241">
        <f>COUNTIF($C$1:$C631,C631)</f>
        <v>6</v>
      </c>
      <c r="E631" s="241" t="str">
        <f t="shared" si="29"/>
        <v>Interests &amp; Hobbies6</v>
      </c>
      <c r="F631" s="86" t="s">
        <v>1437</v>
      </c>
      <c r="G631" s="242">
        <v>0.21757553956834533</v>
      </c>
      <c r="H631" s="245">
        <v>107.06133357348429</v>
      </c>
    </row>
    <row r="632" spans="1:8">
      <c r="A632" s="86" t="str">
        <v>INTERESTS10</v>
      </c>
      <c r="B632" s="239">
        <v>631</v>
      </c>
      <c r="C632" s="86" t="s">
        <v>1426</v>
      </c>
      <c r="D632" s="241">
        <f>COUNTIF($C$1:$C632,C632)</f>
        <v>7</v>
      </c>
      <c r="E632" s="241" t="str">
        <f t="shared" si="29"/>
        <v>Interests &amp; Hobbies7</v>
      </c>
      <c r="F632" s="86" t="s">
        <v>1439</v>
      </c>
      <c r="G632" s="242">
        <v>0.47514388489208637</v>
      </c>
      <c r="H632" s="245">
        <v>106.26157508530321</v>
      </c>
    </row>
    <row r="633" spans="1:8">
      <c r="A633" s="86" t="str">
        <v>INTERESTS12</v>
      </c>
      <c r="B633" s="239">
        <v>632</v>
      </c>
      <c r="C633" s="86" t="s">
        <v>1426</v>
      </c>
      <c r="D633" s="241">
        <f>COUNTIF($C$1:$C633,C633)</f>
        <v>8</v>
      </c>
      <c r="E633" s="241" t="str">
        <f t="shared" si="29"/>
        <v>Interests &amp; Hobbies8</v>
      </c>
      <c r="F633" s="86" t="s">
        <v>1441</v>
      </c>
      <c r="G633" s="242">
        <v>0.36863309352517981</v>
      </c>
      <c r="H633" s="245">
        <v>108.12491897676048</v>
      </c>
    </row>
    <row r="634" spans="1:8">
      <c r="A634" s="86" t="str">
        <v>INTERESTS17</v>
      </c>
      <c r="B634" s="239">
        <v>633</v>
      </c>
      <c r="C634" s="86" t="s">
        <v>1426</v>
      </c>
      <c r="D634" s="241">
        <f>COUNTIF($C$1:$C634,C634)</f>
        <v>9</v>
      </c>
      <c r="E634" s="241" t="str">
        <f t="shared" si="29"/>
        <v>Interests &amp; Hobbies9</v>
      </c>
      <c r="F634" s="86" t="s">
        <v>1443</v>
      </c>
      <c r="G634" s="242">
        <v>0.39782014388489212</v>
      </c>
      <c r="H634" s="245">
        <v>105.30866006430043</v>
      </c>
    </row>
    <row r="635" spans="1:8">
      <c r="A635" s="86" t="str">
        <v>INTERESTS43</v>
      </c>
      <c r="B635" s="239">
        <v>634</v>
      </c>
      <c r="C635" s="86" t="s">
        <v>1426</v>
      </c>
      <c r="D635" s="241">
        <f>COUNTIF($C$1:$C635,C635)</f>
        <v>10</v>
      </c>
      <c r="E635" s="241" t="str">
        <f t="shared" si="29"/>
        <v>Interests &amp; Hobbies10</v>
      </c>
      <c r="F635" s="86" t="s">
        <v>1445</v>
      </c>
      <c r="G635" s="242">
        <v>5.3877697841726621E-2</v>
      </c>
      <c r="H635" s="245">
        <v>79.208747746544418</v>
      </c>
    </row>
    <row r="636" spans="1:8">
      <c r="A636" s="86" t="str">
        <v>INTERESTS18</v>
      </c>
      <c r="B636" s="239">
        <v>635</v>
      </c>
      <c r="C636" s="86" t="s">
        <v>1426</v>
      </c>
      <c r="D636" s="241">
        <f>COUNTIF($C$1:$C636,C636)</f>
        <v>11</v>
      </c>
      <c r="E636" s="241" t="str">
        <f t="shared" si="29"/>
        <v>Interests &amp; Hobbies11</v>
      </c>
      <c r="F636" s="86" t="s">
        <v>1447</v>
      </c>
      <c r="G636" s="242">
        <v>0.36850359712230218</v>
      </c>
      <c r="H636" s="245">
        <v>106.98603194689689</v>
      </c>
    </row>
    <row r="637" spans="1:8">
      <c r="A637" s="86" t="str">
        <v>INTERESTS19</v>
      </c>
      <c r="B637" s="239">
        <v>636</v>
      </c>
      <c r="C637" s="86" t="s">
        <v>1426</v>
      </c>
      <c r="D637" s="241">
        <f>COUNTIF($C$1:$C637,C637)</f>
        <v>12</v>
      </c>
      <c r="E637" s="241" t="str">
        <f t="shared" si="29"/>
        <v>Interests &amp; Hobbies12</v>
      </c>
      <c r="F637" s="86" t="s">
        <v>1449</v>
      </c>
      <c r="G637" s="242">
        <v>3.9093525179856113E-2</v>
      </c>
      <c r="H637" s="245">
        <v>126.42914847514837</v>
      </c>
    </row>
    <row r="638" spans="1:8">
      <c r="A638" s="86" t="str">
        <v>INTERESTS44</v>
      </c>
      <c r="B638" s="239">
        <v>637</v>
      </c>
      <c r="C638" s="86" t="s">
        <v>1426</v>
      </c>
      <c r="D638" s="241">
        <f>COUNTIF($C$1:$C638,C638)</f>
        <v>13</v>
      </c>
      <c r="E638" s="241" t="str">
        <f t="shared" si="29"/>
        <v>Interests &amp; Hobbies13</v>
      </c>
      <c r="F638" s="86" t="s">
        <v>1451</v>
      </c>
      <c r="G638" s="242">
        <v>0.41105755395683458</v>
      </c>
      <c r="H638" s="245">
        <v>109.22816594499602</v>
      </c>
    </row>
    <row r="639" spans="1:8">
      <c r="A639" s="86" t="str">
        <v>INTERESTS21</v>
      </c>
      <c r="B639" s="239">
        <v>638</v>
      </c>
      <c r="C639" s="86" t="s">
        <v>1426</v>
      </c>
      <c r="D639" s="241">
        <f>COUNTIF($C$1:$C639,C639)</f>
        <v>14</v>
      </c>
      <c r="E639" s="241" t="str">
        <f t="shared" si="29"/>
        <v>Interests &amp; Hobbies14</v>
      </c>
      <c r="F639" s="86" t="s">
        <v>1453</v>
      </c>
      <c r="G639" s="242">
        <v>0.22754676258992804</v>
      </c>
      <c r="H639" s="245">
        <v>115.49685893831492</v>
      </c>
    </row>
    <row r="640" spans="1:8">
      <c r="A640" s="86" t="str">
        <v>INTERESTS47</v>
      </c>
      <c r="B640" s="239">
        <v>639</v>
      </c>
      <c r="C640" s="86" t="s">
        <v>1426</v>
      </c>
      <c r="D640" s="241">
        <f>COUNTIF($C$1:$C640,C640)</f>
        <v>15</v>
      </c>
      <c r="E640" s="241" t="str">
        <f t="shared" si="29"/>
        <v>Interests &amp; Hobbies15</v>
      </c>
      <c r="F640" s="86" t="s">
        <v>1455</v>
      </c>
      <c r="G640" s="242">
        <v>5.4992805755395675E-2</v>
      </c>
      <c r="H640" s="245">
        <v>106.34605745282539</v>
      </c>
    </row>
    <row r="641" spans="1:8">
      <c r="A641" s="86" t="str">
        <v>INTERESTS48</v>
      </c>
      <c r="B641" s="239">
        <v>640</v>
      </c>
      <c r="C641" s="86" t="s">
        <v>1426</v>
      </c>
      <c r="D641" s="241">
        <f>COUNTIF($C$1:$C641,C641)</f>
        <v>16</v>
      </c>
      <c r="E641" s="241" t="str">
        <f t="shared" si="29"/>
        <v>Interests &amp; Hobbies16</v>
      </c>
      <c r="F641" s="86" t="s">
        <v>1457</v>
      </c>
      <c r="G641" s="242">
        <v>0.47978417266187051</v>
      </c>
      <c r="H641" s="245">
        <v>100.64637675580836</v>
      </c>
    </row>
    <row r="642" spans="1:8">
      <c r="A642" s="86" t="str">
        <v>INTERESTS28</v>
      </c>
      <c r="B642" s="239">
        <v>641</v>
      </c>
      <c r="C642" s="86" t="s">
        <v>1426</v>
      </c>
      <c r="D642" s="241">
        <f>COUNTIF($C$1:$C642,C642)</f>
        <v>17</v>
      </c>
      <c r="E642" s="241" t="str">
        <f t="shared" si="29"/>
        <v>Interests &amp; Hobbies17</v>
      </c>
      <c r="F642" s="86" t="s">
        <v>1459</v>
      </c>
      <c r="G642" s="242">
        <v>0.3873237410071943</v>
      </c>
      <c r="H642" s="245">
        <v>106.73951203633061</v>
      </c>
    </row>
    <row r="643" spans="1:8">
      <c r="A643" s="86" t="str">
        <v>INTERESTS29</v>
      </c>
      <c r="B643" s="239">
        <v>642</v>
      </c>
      <c r="C643" s="86" t="s">
        <v>1426</v>
      </c>
      <c r="D643" s="241">
        <f>COUNTIF($C$1:$C643,C643)</f>
        <v>18</v>
      </c>
      <c r="E643" s="241" t="str">
        <f t="shared" ref="E643:E706" si="30">C643&amp;D643</f>
        <v>Interests &amp; Hobbies18</v>
      </c>
      <c r="F643" s="86" t="s">
        <v>1461</v>
      </c>
      <c r="G643" s="242">
        <v>0.41994964028776977</v>
      </c>
      <c r="H643" s="245">
        <v>99.684874728806804</v>
      </c>
    </row>
    <row r="644" spans="1:8">
      <c r="A644" s="86" t="str">
        <v>INTERESTS51</v>
      </c>
      <c r="B644" s="239">
        <v>643</v>
      </c>
      <c r="C644" s="86" t="s">
        <v>1426</v>
      </c>
      <c r="D644" s="241">
        <f>COUNTIF($C$1:$C644,C644)</f>
        <v>19</v>
      </c>
      <c r="E644" s="241" t="str">
        <f t="shared" si="30"/>
        <v>Interests &amp; Hobbies19</v>
      </c>
      <c r="F644" s="86" t="s">
        <v>1399</v>
      </c>
      <c r="G644" s="242">
        <v>0.49537410071942445</v>
      </c>
      <c r="H644" s="245">
        <v>96.912850634537733</v>
      </c>
    </row>
    <row r="645" spans="1:8">
      <c r="A645" s="86" t="str">
        <v>INTERESTS52</v>
      </c>
      <c r="B645" s="239">
        <v>644</v>
      </c>
      <c r="C645" s="86" t="s">
        <v>1426</v>
      </c>
      <c r="D645" s="241">
        <f>COUNTIF($C$1:$C645,C645)</f>
        <v>20</v>
      </c>
      <c r="E645" s="241" t="str">
        <f t="shared" si="30"/>
        <v>Interests &amp; Hobbies20</v>
      </c>
      <c r="F645" s="86" t="s">
        <v>1464</v>
      </c>
      <c r="G645" s="242">
        <v>0.17960431654676259</v>
      </c>
      <c r="H645" s="245">
        <v>102.70456076014247</v>
      </c>
    </row>
    <row r="646" spans="1:8">
      <c r="A646" s="86" t="str">
        <v>holdest6</v>
      </c>
      <c r="B646" s="239">
        <v>645</v>
      </c>
      <c r="C646" s="86" t="s">
        <v>1466</v>
      </c>
      <c r="D646" s="241">
        <f>COUNTIF($C$1:$C646,C646)</f>
        <v>1</v>
      </c>
      <c r="E646" s="241" t="str">
        <f t="shared" si="30"/>
        <v>Holiday Destination/Type1</v>
      </c>
      <c r="F646" s="86" t="s">
        <v>1467</v>
      </c>
      <c r="G646" s="242">
        <v>0.60192086330935246</v>
      </c>
      <c r="H646" s="245">
        <v>103.76542656077443</v>
      </c>
    </row>
    <row r="647" spans="1:8">
      <c r="A647" s="86" t="str">
        <v>holdest1</v>
      </c>
      <c r="B647" s="239">
        <v>646</v>
      </c>
      <c r="C647" s="86" t="s">
        <v>1466</v>
      </c>
      <c r="D647" s="241">
        <f>COUNTIF($C$1:$C647,C647)</f>
        <v>2</v>
      </c>
      <c r="E647" s="241" t="str">
        <f t="shared" si="30"/>
        <v>Holiday Destination/Type2</v>
      </c>
      <c r="F647" s="86" t="s">
        <v>1469</v>
      </c>
      <c r="G647" s="242">
        <v>4.2316546762589925E-2</v>
      </c>
      <c r="H647" s="245">
        <v>97.924594580911489</v>
      </c>
    </row>
    <row r="648" spans="1:8">
      <c r="A648" s="86" t="str">
        <v>holdest2</v>
      </c>
      <c r="B648" s="239">
        <v>647</v>
      </c>
      <c r="C648" s="86" t="s">
        <v>1466</v>
      </c>
      <c r="D648" s="241">
        <f>COUNTIF($C$1:$C648,C648)</f>
        <v>3</v>
      </c>
      <c r="E648" s="241" t="str">
        <f t="shared" si="30"/>
        <v>Holiday Destination/Type3</v>
      </c>
      <c r="F648" s="86" t="s">
        <v>1471</v>
      </c>
      <c r="G648" s="242">
        <v>0.11043884892086331</v>
      </c>
      <c r="H648" s="245">
        <v>106.96888800876465</v>
      </c>
    </row>
    <row r="649" spans="1:8">
      <c r="A649" s="86" t="str">
        <v>holdest3</v>
      </c>
      <c r="B649" s="239">
        <v>648</v>
      </c>
      <c r="C649" s="86" t="s">
        <v>1466</v>
      </c>
      <c r="D649" s="241">
        <f>COUNTIF($C$1:$C649,C649)</f>
        <v>4</v>
      </c>
      <c r="E649" s="241" t="str">
        <f t="shared" si="30"/>
        <v>Holiday Destination/Type4</v>
      </c>
      <c r="F649" s="86" t="s">
        <v>1473</v>
      </c>
      <c r="G649" s="242">
        <v>1.3366906474820145E-2</v>
      </c>
      <c r="H649" s="245">
        <v>119.66909618153809</v>
      </c>
    </row>
    <row r="650" spans="1:8">
      <c r="A650" s="86" t="str">
        <v>holdest4</v>
      </c>
      <c r="B650" s="239">
        <v>649</v>
      </c>
      <c r="C650" s="86" t="s">
        <v>1466</v>
      </c>
      <c r="D650" s="241">
        <f>COUNTIF($C$1:$C650,C650)</f>
        <v>5</v>
      </c>
      <c r="E650" s="241" t="str">
        <f t="shared" si="30"/>
        <v>Holiday Destination/Type5</v>
      </c>
      <c r="F650" s="86" t="s">
        <v>1475</v>
      </c>
      <c r="G650" s="242">
        <v>2.0812949640287768E-2</v>
      </c>
      <c r="H650" s="245">
        <v>111.74329935552826</v>
      </c>
    </row>
    <row r="651" spans="1:8">
      <c r="A651" s="86" t="str">
        <v>holdest5</v>
      </c>
      <c r="B651" s="239">
        <v>650</v>
      </c>
      <c r="C651" s="86" t="s">
        <v>1466</v>
      </c>
      <c r="D651" s="241">
        <f>COUNTIF($C$1:$C651,C651)</f>
        <v>6</v>
      </c>
      <c r="E651" s="241" t="str">
        <f t="shared" si="30"/>
        <v>Holiday Destination/Type6</v>
      </c>
      <c r="F651" s="86" t="s">
        <v>1477</v>
      </c>
      <c r="G651" s="242">
        <v>0.38933093525179852</v>
      </c>
      <c r="H651" s="245">
        <v>107.99685566094925</v>
      </c>
    </row>
    <row r="652" spans="1:8">
      <c r="A652" s="86" t="str">
        <v>holdest7</v>
      </c>
      <c r="B652" s="239">
        <v>651</v>
      </c>
      <c r="C652" s="86" t="s">
        <v>1466</v>
      </c>
      <c r="D652" s="241">
        <f>COUNTIF($C$1:$C652,C652)</f>
        <v>7</v>
      </c>
      <c r="E652" s="241" t="str">
        <f t="shared" si="30"/>
        <v>Holiday Destination/Type7</v>
      </c>
      <c r="F652" s="86" t="s">
        <v>1479</v>
      </c>
      <c r="G652" s="242">
        <v>0.23177697841726619</v>
      </c>
      <c r="H652" s="245">
        <v>104.28607099697322</v>
      </c>
    </row>
    <row r="653" spans="1:8">
      <c r="A653" s="86" t="str">
        <v>holdest8</v>
      </c>
      <c r="B653" s="239">
        <v>652</v>
      </c>
      <c r="C653" s="86" t="s">
        <v>1466</v>
      </c>
      <c r="D653" s="241">
        <f>COUNTIF($C$1:$C653,C653)</f>
        <v>8</v>
      </c>
      <c r="E653" s="241" t="str">
        <f t="shared" si="30"/>
        <v>Holiday Destination/Type8</v>
      </c>
      <c r="F653" s="86" t="s">
        <v>1481</v>
      </c>
      <c r="G653" s="242">
        <v>8.6820143884892079E-2</v>
      </c>
      <c r="H653" s="245">
        <v>116.16247878540709</v>
      </c>
    </row>
    <row r="654" spans="1:8">
      <c r="A654" s="86" t="str">
        <v>holtype1</v>
      </c>
      <c r="B654" s="239">
        <v>653</v>
      </c>
      <c r="C654" s="86" t="s">
        <v>1466</v>
      </c>
      <c r="D654" s="241">
        <f>COUNTIF($C$1:$C654,C654)</f>
        <v>9</v>
      </c>
      <c r="E654" s="241" t="str">
        <f t="shared" si="30"/>
        <v>Holiday Destination/Type9</v>
      </c>
      <c r="F654" s="86" t="s">
        <v>1483</v>
      </c>
      <c r="G654" s="242">
        <v>0.24946043165467624</v>
      </c>
      <c r="H654" s="245">
        <v>109.59829693836485</v>
      </c>
    </row>
    <row r="655" spans="1:8">
      <c r="A655" s="86" t="str">
        <v>holtype3</v>
      </c>
      <c r="B655" s="239">
        <v>654</v>
      </c>
      <c r="C655" s="86" t="s">
        <v>1466</v>
      </c>
      <c r="D655" s="241">
        <f>COUNTIF($C$1:$C655,C655)</f>
        <v>10</v>
      </c>
      <c r="E655" s="241" t="str">
        <f t="shared" si="30"/>
        <v>Holiday Destination/Type10</v>
      </c>
      <c r="F655" s="86" t="s">
        <v>1485</v>
      </c>
      <c r="G655" s="242">
        <v>3.7330935251798564E-2</v>
      </c>
      <c r="H655" s="245">
        <v>121.48199228631347</v>
      </c>
    </row>
    <row r="656" spans="1:8">
      <c r="A656" s="86" t="str">
        <v>holtype4</v>
      </c>
      <c r="B656" s="239">
        <v>655</v>
      </c>
      <c r="C656" s="86" t="s">
        <v>1466</v>
      </c>
      <c r="D656" s="241">
        <f>COUNTIF($C$1:$C656,C656)</f>
        <v>11</v>
      </c>
      <c r="E656" s="241" t="str">
        <f t="shared" si="30"/>
        <v>Holiday Destination/Type11</v>
      </c>
      <c r="F656" s="86" t="s">
        <v>1487</v>
      </c>
      <c r="G656" s="242">
        <v>0.20781294964028779</v>
      </c>
      <c r="H656" s="245">
        <v>103.10548047005391</v>
      </c>
    </row>
    <row r="657" spans="1:8">
      <c r="A657" s="86" t="str">
        <v>holtype6</v>
      </c>
      <c r="B657" s="239">
        <v>656</v>
      </c>
      <c r="C657" s="86" t="s">
        <v>1466</v>
      </c>
      <c r="D657" s="241">
        <f>COUNTIF($C$1:$C657,C657)</f>
        <v>12</v>
      </c>
      <c r="E657" s="241" t="str">
        <f t="shared" si="30"/>
        <v>Holiday Destination/Type12</v>
      </c>
      <c r="F657" s="86" t="s">
        <v>1489</v>
      </c>
      <c r="G657" s="242">
        <v>0.17002877697841726</v>
      </c>
      <c r="H657" s="245">
        <v>115.58527077805239</v>
      </c>
    </row>
    <row r="658" spans="1:8">
      <c r="A658" s="86" t="str">
        <v>car_enqc_app</v>
      </c>
      <c r="B658" s="239">
        <v>657</v>
      </c>
      <c r="C658" s="86" t="s">
        <v>1492</v>
      </c>
      <c r="D658" s="241">
        <f>COUNTIF($C$1:$C658,C658)</f>
        <v>1</v>
      </c>
      <c r="E658" s="241" t="str">
        <f t="shared" si="30"/>
        <v>Make enquiry on car dealership or manufacturer1</v>
      </c>
      <c r="F658" s="86" t="s">
        <v>1493</v>
      </c>
      <c r="G658" s="242">
        <v>0.12832374100719424</v>
      </c>
      <c r="H658" s="245">
        <v>88.819877870360955</v>
      </c>
    </row>
    <row r="659" spans="1:8">
      <c r="A659" s="86" t="str">
        <v>car_enqc_call</v>
      </c>
      <c r="B659" s="239">
        <v>658</v>
      </c>
      <c r="C659" s="86" t="s">
        <v>1492</v>
      </c>
      <c r="D659" s="241">
        <f>COUNTIF($C$1:$C659,C659)</f>
        <v>2</v>
      </c>
      <c r="E659" s="241" t="str">
        <f t="shared" si="30"/>
        <v>Make enquiry on car dealership or manufacturer2</v>
      </c>
      <c r="F659" s="86" t="s">
        <v>1495</v>
      </c>
      <c r="G659" s="242">
        <v>0.47997122302158268</v>
      </c>
      <c r="H659" s="245">
        <v>103.32219641499307</v>
      </c>
    </row>
    <row r="660" spans="1:8">
      <c r="A660" s="86" t="str">
        <v>car_enqc_email</v>
      </c>
      <c r="B660" s="239">
        <v>659</v>
      </c>
      <c r="C660" s="86" t="s">
        <v>1492</v>
      </c>
      <c r="D660" s="241">
        <f>COUNTIF($C$1:$C660,C660)</f>
        <v>3</v>
      </c>
      <c r="E660" s="241" t="str">
        <f t="shared" si="30"/>
        <v>Make enquiry on car dealership or manufacturer3</v>
      </c>
      <c r="F660" s="86" t="s">
        <v>1050</v>
      </c>
      <c r="G660" s="242">
        <v>0.3232805755395684</v>
      </c>
      <c r="H660" s="245">
        <v>99.079975776756584</v>
      </c>
    </row>
    <row r="661" spans="1:8">
      <c r="A661" s="86" t="str">
        <v>car_enqc_f2f</v>
      </c>
      <c r="B661" s="239">
        <v>660</v>
      </c>
      <c r="C661" s="86" t="s">
        <v>1492</v>
      </c>
      <c r="D661" s="241">
        <f>COUNTIF($C$1:$C661,C661)</f>
        <v>4</v>
      </c>
      <c r="E661" s="241" t="str">
        <f t="shared" si="30"/>
        <v>Make enquiry on car dealership or manufacturer4</v>
      </c>
      <c r="F661" s="86" t="s">
        <v>1498</v>
      </c>
      <c r="G661" s="242">
        <v>0.52480575539568353</v>
      </c>
      <c r="H661" s="245">
        <v>100.70683519367766</v>
      </c>
    </row>
    <row r="662" spans="1:8">
      <c r="A662" s="86" t="str">
        <v>car_enqc_mail</v>
      </c>
      <c r="B662" s="239">
        <v>661</v>
      </c>
      <c r="C662" s="86" t="s">
        <v>1492</v>
      </c>
      <c r="D662" s="241">
        <f>COUNTIF($C$1:$C662,C662)</f>
        <v>5</v>
      </c>
      <c r="E662" s="241" t="str">
        <f t="shared" si="30"/>
        <v>Make enquiry on car dealership or manufacturer5</v>
      </c>
      <c r="F662" s="86" t="s">
        <v>1500</v>
      </c>
      <c r="G662" s="242">
        <v>0.11445323741007193</v>
      </c>
      <c r="H662" s="245">
        <v>95.57964279030675</v>
      </c>
    </row>
    <row r="663" spans="1:8">
      <c r="A663" s="86" t="str">
        <v>car_enqc_txt</v>
      </c>
      <c r="B663" s="239">
        <v>662</v>
      </c>
      <c r="C663" s="86" t="s">
        <v>1492</v>
      </c>
      <c r="D663" s="241">
        <f>COUNTIF($C$1:$C663,C663)</f>
        <v>6</v>
      </c>
      <c r="E663" s="241" t="str">
        <f t="shared" si="30"/>
        <v>Make enquiry on car dealership or manufacturer6</v>
      </c>
      <c r="F663" s="86" t="s">
        <v>1502</v>
      </c>
      <c r="G663" s="242">
        <v>7.4474820143884901E-2</v>
      </c>
      <c r="H663" s="245">
        <v>82.553991537002076</v>
      </c>
    </row>
    <row r="664" spans="1:8">
      <c r="A664" s="86" t="str">
        <v>car_enqc_web</v>
      </c>
      <c r="B664" s="239">
        <v>663</v>
      </c>
      <c r="C664" s="86" t="s">
        <v>1492</v>
      </c>
      <c r="D664" s="241">
        <f>COUNTIF($C$1:$C664,C664)</f>
        <v>7</v>
      </c>
      <c r="E664" s="241" t="str">
        <f t="shared" si="30"/>
        <v>Make enquiry on car dealership or manufacturer7</v>
      </c>
      <c r="F664" s="86" t="s">
        <v>1504</v>
      </c>
      <c r="G664" s="242">
        <v>0.23666187050359713</v>
      </c>
      <c r="H664" s="245">
        <v>99.457337344668488</v>
      </c>
    </row>
    <row r="665" spans="1:8">
      <c r="A665" s="86" t="str">
        <v>car_sub_app</v>
      </c>
      <c r="B665" s="239">
        <v>664</v>
      </c>
      <c r="C665" s="86" t="s">
        <v>1506</v>
      </c>
      <c r="D665" s="241">
        <f>COUNTIF($C$1:$C665,C665)</f>
        <v>1</v>
      </c>
      <c r="E665" s="241" t="str">
        <f t="shared" si="30"/>
        <v>Submit info to cars dealership or manufacturer1</v>
      </c>
      <c r="F665" s="86" t="s">
        <v>1493</v>
      </c>
      <c r="G665" s="242">
        <v>0.13932374100719425</v>
      </c>
      <c r="H665" s="245">
        <v>83.514164541987725</v>
      </c>
    </row>
    <row r="666" spans="1:8">
      <c r="A666" s="86" t="str">
        <v>car_sub_call</v>
      </c>
      <c r="B666" s="239">
        <v>665</v>
      </c>
      <c r="C666" s="86" t="s">
        <v>1506</v>
      </c>
      <c r="D666" s="241">
        <f>COUNTIF($C$1:$C666,C666)</f>
        <v>2</v>
      </c>
      <c r="E666" s="241" t="str">
        <f t="shared" si="30"/>
        <v>Submit info to cars dealership or manufacturer2</v>
      </c>
      <c r="F666" s="86" t="s">
        <v>1495</v>
      </c>
      <c r="G666" s="242">
        <v>0.42607194244604313</v>
      </c>
      <c r="H666" s="245">
        <v>100.36560475934746</v>
      </c>
    </row>
    <row r="667" spans="1:8">
      <c r="A667" s="86" t="str">
        <v>car_sub_email</v>
      </c>
      <c r="B667" s="239">
        <v>666</v>
      </c>
      <c r="C667" s="86" t="s">
        <v>1506</v>
      </c>
      <c r="D667" s="241">
        <f>COUNTIF($C$1:$C667,C667)</f>
        <v>3</v>
      </c>
      <c r="E667" s="241" t="str">
        <f t="shared" si="30"/>
        <v>Submit info to cars dealership or manufacturer3</v>
      </c>
      <c r="F667" s="86" t="s">
        <v>1050</v>
      </c>
      <c r="G667" s="242">
        <v>0.30017985611510789</v>
      </c>
      <c r="H667" s="245">
        <v>100.16322718099838</v>
      </c>
    </row>
    <row r="668" spans="1:8">
      <c r="A668" s="86" t="str">
        <v>car_sub_f2f</v>
      </c>
      <c r="B668" s="239">
        <v>667</v>
      </c>
      <c r="C668" s="86" t="s">
        <v>1506</v>
      </c>
      <c r="D668" s="241">
        <f>COUNTIF($C$1:$C668,C668)</f>
        <v>4</v>
      </c>
      <c r="E668" s="241" t="str">
        <f t="shared" si="30"/>
        <v>Submit info to cars dealership or manufacturer4</v>
      </c>
      <c r="F668" s="86" t="s">
        <v>1498</v>
      </c>
      <c r="G668" s="242">
        <v>0.49389208633093523</v>
      </c>
      <c r="H668" s="245">
        <v>99.385091794694489</v>
      </c>
    </row>
    <row r="669" spans="1:8">
      <c r="A669" s="86" t="str">
        <v>car_sub_mail</v>
      </c>
      <c r="B669" s="239">
        <v>668</v>
      </c>
      <c r="C669" s="86" t="s">
        <v>1506</v>
      </c>
      <c r="D669" s="241">
        <f>COUNTIF($C$1:$C669,C669)</f>
        <v>5</v>
      </c>
      <c r="E669" s="241" t="str">
        <f t="shared" si="30"/>
        <v>Submit info to cars dealership or manufacturer5</v>
      </c>
      <c r="F669" s="86" t="s">
        <v>1500</v>
      </c>
      <c r="G669" s="242">
        <v>8.3115107913669065E-2</v>
      </c>
      <c r="H669" s="245">
        <v>94.159756590222614</v>
      </c>
    </row>
    <row r="670" spans="1:8">
      <c r="A670" s="86" t="str">
        <v>car_sub_txt</v>
      </c>
      <c r="B670" s="239">
        <v>669</v>
      </c>
      <c r="C670" s="86" t="s">
        <v>1506</v>
      </c>
      <c r="D670" s="241">
        <f>COUNTIF($C$1:$C670,C670)</f>
        <v>6</v>
      </c>
      <c r="E670" s="241" t="str">
        <f t="shared" si="30"/>
        <v>Submit info to cars dealership or manufacturer6</v>
      </c>
      <c r="F670" s="86" t="s">
        <v>1502</v>
      </c>
      <c r="G670" s="242">
        <v>8.9805755395683445E-2</v>
      </c>
      <c r="H670" s="245">
        <v>85.653226256117833</v>
      </c>
    </row>
    <row r="671" spans="1:8">
      <c r="A671" s="86" t="str">
        <v>car_sub_web</v>
      </c>
      <c r="B671" s="239">
        <v>670</v>
      </c>
      <c r="C671" s="86" t="s">
        <v>1506</v>
      </c>
      <c r="D671" s="241">
        <f>COUNTIF($C$1:$C671,C671)</f>
        <v>7</v>
      </c>
      <c r="E671" s="241" t="str">
        <f t="shared" si="30"/>
        <v>Submit info to cars dealership or manufacturer7</v>
      </c>
      <c r="F671" s="86" t="s">
        <v>1504</v>
      </c>
      <c r="G671" s="242">
        <v>0.29633812949640287</v>
      </c>
      <c r="H671" s="245">
        <v>96.179746888517826</v>
      </c>
    </row>
    <row r="672" spans="1:8">
      <c r="A672" s="86" t="str">
        <v>car_mark_app</v>
      </c>
      <c r="B672" s="239">
        <v>671</v>
      </c>
      <c r="C672" s="86" t="s">
        <v>1514</v>
      </c>
      <c r="D672" s="241">
        <f>COUNTIF($C$1:$C672,C672)</f>
        <v>1</v>
      </c>
      <c r="E672" s="241" t="str">
        <f t="shared" si="30"/>
        <v>Get info/marketing from car dealership or manufacturer1</v>
      </c>
      <c r="F672" s="86" t="s">
        <v>1493</v>
      </c>
      <c r="G672" s="242">
        <v>0.12218705035971222</v>
      </c>
      <c r="H672" s="245">
        <v>88.037384315476501</v>
      </c>
    </row>
    <row r="673" spans="1:8">
      <c r="A673" s="86" t="str">
        <v>car_mark_call</v>
      </c>
      <c r="B673" s="239">
        <v>672</v>
      </c>
      <c r="C673" s="86" t="s">
        <v>1514</v>
      </c>
      <c r="D673" s="241">
        <f>COUNTIF($C$1:$C673,C673)</f>
        <v>2</v>
      </c>
      <c r="E673" s="241" t="str">
        <f t="shared" si="30"/>
        <v>Get info/marketing from car dealership or manufacturer2</v>
      </c>
      <c r="F673" s="86" t="s">
        <v>1495</v>
      </c>
      <c r="G673" s="242">
        <v>0.22546043165467627</v>
      </c>
      <c r="H673" s="245">
        <v>97.504162654169562</v>
      </c>
    </row>
    <row r="674" spans="1:8">
      <c r="A674" s="86" t="str">
        <v>car_mark_email</v>
      </c>
      <c r="B674" s="239">
        <v>673</v>
      </c>
      <c r="C674" s="86" t="s">
        <v>1514</v>
      </c>
      <c r="D674" s="241">
        <f>COUNTIF($C$1:$C674,C674)</f>
        <v>3</v>
      </c>
      <c r="E674" s="241" t="str">
        <f t="shared" si="30"/>
        <v>Get info/marketing from car dealership or manufacturer3</v>
      </c>
      <c r="F674" s="86" t="s">
        <v>1050</v>
      </c>
      <c r="G674" s="242">
        <v>0.23699280575539569</v>
      </c>
      <c r="H674" s="245">
        <v>97.224876232513083</v>
      </c>
    </row>
    <row r="675" spans="1:8">
      <c r="A675" s="86" t="str">
        <v>car_mark_f2f</v>
      </c>
      <c r="B675" s="239">
        <v>674</v>
      </c>
      <c r="C675" s="86" t="s">
        <v>1514</v>
      </c>
      <c r="D675" s="241">
        <f>COUNTIF($C$1:$C675,C675)</f>
        <v>4</v>
      </c>
      <c r="E675" s="241" t="str">
        <f t="shared" si="30"/>
        <v>Get info/marketing from car dealership or manufacturer4</v>
      </c>
      <c r="F675" s="86" t="s">
        <v>1498</v>
      </c>
      <c r="G675" s="242">
        <v>0.4820935251798561</v>
      </c>
      <c r="H675" s="245">
        <v>98.461812667578954</v>
      </c>
    </row>
    <row r="676" spans="1:8">
      <c r="A676" s="86" t="str">
        <v>car_mark_mail</v>
      </c>
      <c r="B676" s="239">
        <v>675</v>
      </c>
      <c r="C676" s="86" t="s">
        <v>1514</v>
      </c>
      <c r="D676" s="241">
        <f>COUNTIF($C$1:$C676,C676)</f>
        <v>5</v>
      </c>
      <c r="E676" s="241" t="str">
        <f t="shared" si="30"/>
        <v>Get info/marketing from car dealership or manufacturer5</v>
      </c>
      <c r="F676" s="86" t="s">
        <v>1500</v>
      </c>
      <c r="G676" s="242">
        <v>0.15512949640287765</v>
      </c>
      <c r="H676" s="245">
        <v>101.66293260356034</v>
      </c>
    </row>
    <row r="677" spans="1:8">
      <c r="A677" s="86" t="str">
        <v>car_mark_txt</v>
      </c>
      <c r="B677" s="239">
        <v>676</v>
      </c>
      <c r="C677" s="86" t="s">
        <v>1514</v>
      </c>
      <c r="D677" s="241">
        <f>COUNTIF($C$1:$C677,C677)</f>
        <v>6</v>
      </c>
      <c r="E677" s="241" t="str">
        <f t="shared" si="30"/>
        <v>Get info/marketing from car dealership or manufacturer6</v>
      </c>
      <c r="F677" s="86" t="s">
        <v>1502</v>
      </c>
      <c r="G677" s="242">
        <v>9.4834532374100736E-2</v>
      </c>
      <c r="H677" s="245">
        <v>94.612629904744523</v>
      </c>
    </row>
    <row r="678" spans="1:8">
      <c r="A678" s="86" t="str">
        <v>car_mark_web</v>
      </c>
      <c r="B678" s="239">
        <v>677</v>
      </c>
      <c r="C678" s="86" t="s">
        <v>1514</v>
      </c>
      <c r="D678" s="241">
        <f>COUNTIF($C$1:$C678,C678)</f>
        <v>7</v>
      </c>
      <c r="E678" s="241" t="str">
        <f t="shared" si="30"/>
        <v>Get info/marketing from car dealership or manufacturer7</v>
      </c>
      <c r="F678" s="86" t="s">
        <v>1504</v>
      </c>
      <c r="G678" s="242">
        <v>0.30753237410071943</v>
      </c>
      <c r="H678" s="245">
        <v>99.37542035179608</v>
      </c>
    </row>
    <row r="679" spans="1:8">
      <c r="A679" s="86" t="str">
        <v>car_res_app</v>
      </c>
      <c r="B679" s="239">
        <v>678</v>
      </c>
      <c r="C679" s="86" t="s">
        <v>1522</v>
      </c>
      <c r="D679" s="241">
        <f>COUNTIF($C$1:$C679,C679)</f>
        <v>1</v>
      </c>
      <c r="E679" s="241" t="str">
        <f t="shared" si="30"/>
        <v>Research car dealership or manufacturer1</v>
      </c>
      <c r="F679" s="86" t="s">
        <v>1493</v>
      </c>
      <c r="G679" s="242">
        <v>0.11628776978417267</v>
      </c>
      <c r="H679" s="245">
        <v>90.30773187658373</v>
      </c>
    </row>
    <row r="680" spans="1:8">
      <c r="A680" s="86" t="str">
        <v>car_res_call</v>
      </c>
      <c r="B680" s="239">
        <v>679</v>
      </c>
      <c r="C680" s="86" t="s">
        <v>1522</v>
      </c>
      <c r="D680" s="241">
        <f>COUNTIF($C$1:$C680,C680)</f>
        <v>2</v>
      </c>
      <c r="E680" s="241" t="str">
        <f t="shared" si="30"/>
        <v>Research car dealership or manufacturer2</v>
      </c>
      <c r="F680" s="86" t="s">
        <v>1495</v>
      </c>
      <c r="G680" s="242">
        <v>0.20819424460431654</v>
      </c>
      <c r="H680" s="245">
        <v>95.950530551839279</v>
      </c>
    </row>
    <row r="681" spans="1:8">
      <c r="A681" s="86" t="str">
        <v>car_res_email</v>
      </c>
      <c r="B681" s="239">
        <v>680</v>
      </c>
      <c r="C681" s="86" t="s">
        <v>1522</v>
      </c>
      <c r="D681" s="241">
        <f>COUNTIF($C$1:$C681,C681)</f>
        <v>3</v>
      </c>
      <c r="E681" s="241" t="str">
        <f t="shared" si="30"/>
        <v>Research car dealership or manufacturer3</v>
      </c>
      <c r="F681" s="86" t="s">
        <v>1050</v>
      </c>
      <c r="G681" s="242">
        <v>0.17278417266187049</v>
      </c>
      <c r="H681" s="245">
        <v>97.906448855972798</v>
      </c>
    </row>
    <row r="682" spans="1:8">
      <c r="A682" s="86" t="str">
        <v>car_res_f2f</v>
      </c>
      <c r="B682" s="239">
        <v>681</v>
      </c>
      <c r="C682" s="86" t="s">
        <v>1522</v>
      </c>
      <c r="D682" s="241">
        <f>COUNTIF($C$1:$C682,C682)</f>
        <v>4</v>
      </c>
      <c r="E682" s="241" t="str">
        <f t="shared" si="30"/>
        <v>Research car dealership or manufacturer4</v>
      </c>
      <c r="F682" s="86" t="s">
        <v>1498</v>
      </c>
      <c r="G682" s="242">
        <v>0.6796546762589929</v>
      </c>
      <c r="H682" s="245">
        <v>100.68416328364953</v>
      </c>
    </row>
    <row r="683" spans="1:8">
      <c r="A683" s="86" t="str">
        <v>car_res_mail</v>
      </c>
      <c r="B683" s="239">
        <v>682</v>
      </c>
      <c r="C683" s="86" t="s">
        <v>1522</v>
      </c>
      <c r="D683" s="241">
        <f>COUNTIF($C$1:$C683,C683)</f>
        <v>5</v>
      </c>
      <c r="E683" s="241" t="str">
        <f t="shared" si="30"/>
        <v>Research car dealership or manufacturer5</v>
      </c>
      <c r="F683" s="86" t="s">
        <v>1500</v>
      </c>
      <c r="G683" s="242">
        <v>7.5366906474820153E-2</v>
      </c>
      <c r="H683" s="245">
        <v>89.4677390114785</v>
      </c>
    </row>
    <row r="684" spans="1:8">
      <c r="A684" s="86" t="str">
        <v>car_res_txt</v>
      </c>
      <c r="B684" s="239">
        <v>683</v>
      </c>
      <c r="C684" s="86" t="s">
        <v>1522</v>
      </c>
      <c r="D684" s="241">
        <f>COUNTIF($C$1:$C684,C684)</f>
        <v>6</v>
      </c>
      <c r="E684" s="241" t="str">
        <f t="shared" si="30"/>
        <v>Research car dealership or manufacturer6</v>
      </c>
      <c r="F684" s="86" t="s">
        <v>1502</v>
      </c>
      <c r="G684" s="242">
        <v>5.1136690647482011E-2</v>
      </c>
      <c r="H684" s="245">
        <v>80.977251597111206</v>
      </c>
    </row>
    <row r="685" spans="1:8">
      <c r="A685" s="86" t="str">
        <v>car_res_web</v>
      </c>
      <c r="B685" s="239">
        <v>684</v>
      </c>
      <c r="C685" s="86" t="s">
        <v>1522</v>
      </c>
      <c r="D685" s="241">
        <f>COUNTIF($C$1:$C685,C685)</f>
        <v>7</v>
      </c>
      <c r="E685" s="241" t="str">
        <f t="shared" si="30"/>
        <v>Research car dealership or manufacturer7</v>
      </c>
      <c r="F685" s="86" t="s">
        <v>1504</v>
      </c>
      <c r="G685" s="242">
        <v>0.38607194244604315</v>
      </c>
      <c r="H685" s="245">
        <v>100.41730742744355</v>
      </c>
    </row>
    <row r="686" spans="1:8">
      <c r="A686" s="86" t="str">
        <v>hlh_enqc_app</v>
      </c>
      <c r="B686" s="239">
        <v>685</v>
      </c>
      <c r="C686" s="86" t="s">
        <v>1530</v>
      </c>
      <c r="D686" s="241">
        <f>COUNTIF($C$1:$C686,C686)</f>
        <v>1</v>
      </c>
      <c r="E686" s="241" t="str">
        <f t="shared" si="30"/>
        <v>Make enquiry on local health services1</v>
      </c>
      <c r="F686" s="86" t="s">
        <v>1493</v>
      </c>
      <c r="G686" s="242">
        <v>0.11562589928057555</v>
      </c>
      <c r="H686" s="245">
        <v>94.18828482809198</v>
      </c>
    </row>
    <row r="687" spans="1:8">
      <c r="A687" s="86" t="str">
        <v>hlh_enqc_call</v>
      </c>
      <c r="B687" s="239">
        <v>686</v>
      </c>
      <c r="C687" s="86" t="s">
        <v>1530</v>
      </c>
      <c r="D687" s="241">
        <f>COUNTIF($C$1:$C687,C687)</f>
        <v>2</v>
      </c>
      <c r="E687" s="241" t="str">
        <f t="shared" si="30"/>
        <v>Make enquiry on local health services2</v>
      </c>
      <c r="F687" s="86" t="s">
        <v>1495</v>
      </c>
      <c r="G687" s="242">
        <v>0.40974820143884894</v>
      </c>
      <c r="H687" s="245">
        <v>102.76872509581585</v>
      </c>
    </row>
    <row r="688" spans="1:8">
      <c r="A688" s="86" t="str">
        <v>hlh_enqc_email</v>
      </c>
      <c r="B688" s="239">
        <v>687</v>
      </c>
      <c r="C688" s="86" t="s">
        <v>1530</v>
      </c>
      <c r="D688" s="241">
        <f>COUNTIF($C$1:$C688,C688)</f>
        <v>3</v>
      </c>
      <c r="E688" s="241" t="str">
        <f t="shared" si="30"/>
        <v>Make enquiry on local health services3</v>
      </c>
      <c r="F688" s="86" t="s">
        <v>1050</v>
      </c>
      <c r="G688" s="242">
        <v>0.31495683453237411</v>
      </c>
      <c r="H688" s="245">
        <v>100.50410148784275</v>
      </c>
    </row>
    <row r="689" spans="1:8">
      <c r="A689" s="86" t="str">
        <v>hlh_enqc_f2f</v>
      </c>
      <c r="B689" s="239">
        <v>688</v>
      </c>
      <c r="C689" s="86" t="s">
        <v>1530</v>
      </c>
      <c r="D689" s="241">
        <f>COUNTIF($C$1:$C689,C689)</f>
        <v>4</v>
      </c>
      <c r="E689" s="241" t="str">
        <f t="shared" si="30"/>
        <v>Make enquiry on local health services4</v>
      </c>
      <c r="F689" s="86" t="s">
        <v>1498</v>
      </c>
      <c r="G689" s="242">
        <v>0.32923741007194246</v>
      </c>
      <c r="H689" s="245">
        <v>99.422466769883684</v>
      </c>
    </row>
    <row r="690" spans="1:8">
      <c r="A690" s="86" t="str">
        <v>hlh_enqc_mail</v>
      </c>
      <c r="B690" s="239">
        <v>689</v>
      </c>
      <c r="C690" s="86" t="s">
        <v>1530</v>
      </c>
      <c r="D690" s="241">
        <f>COUNTIF($C$1:$C690,C690)</f>
        <v>5</v>
      </c>
      <c r="E690" s="241" t="str">
        <f t="shared" si="30"/>
        <v>Make enquiry on local health services5</v>
      </c>
      <c r="F690" s="86" t="s">
        <v>1500</v>
      </c>
      <c r="G690" s="242">
        <v>0.12269784172661868</v>
      </c>
      <c r="H690" s="245">
        <v>97.941680961721659</v>
      </c>
    </row>
    <row r="691" spans="1:8">
      <c r="A691" s="86" t="str">
        <v>hlh_enqc_txt</v>
      </c>
      <c r="B691" s="239">
        <v>690</v>
      </c>
      <c r="C691" s="86" t="s">
        <v>1530</v>
      </c>
      <c r="D691" s="241">
        <f>COUNTIF($C$1:$C691,C691)</f>
        <v>6</v>
      </c>
      <c r="E691" s="241" t="str">
        <f t="shared" si="30"/>
        <v>Make enquiry on local health services6</v>
      </c>
      <c r="F691" s="86" t="s">
        <v>1502</v>
      </c>
      <c r="G691" s="242">
        <v>8.9913669064748208E-2</v>
      </c>
      <c r="H691" s="245">
        <v>100.59392833167853</v>
      </c>
    </row>
    <row r="692" spans="1:8">
      <c r="A692" s="86" t="str">
        <v>hlh_enqc_web</v>
      </c>
      <c r="B692" s="239">
        <v>691</v>
      </c>
      <c r="C692" s="86" t="s">
        <v>1530</v>
      </c>
      <c r="D692" s="241">
        <f>COUNTIF($C$1:$C692,C692)</f>
        <v>7</v>
      </c>
      <c r="E692" s="241" t="str">
        <f t="shared" si="30"/>
        <v>Make enquiry on local health services7</v>
      </c>
      <c r="F692" s="86" t="s">
        <v>1504</v>
      </c>
      <c r="G692" s="242">
        <v>0.2238920863309353</v>
      </c>
      <c r="H692" s="245">
        <v>100.91216722943672</v>
      </c>
    </row>
    <row r="693" spans="1:8">
      <c r="A693" s="86" t="str">
        <v>hlh_sub_app</v>
      </c>
      <c r="B693" s="239">
        <v>692</v>
      </c>
      <c r="C693" s="86" t="s">
        <v>1538</v>
      </c>
      <c r="D693" s="241">
        <f>COUNTIF($C$1:$C693,C693)</f>
        <v>1</v>
      </c>
      <c r="E693" s="241" t="str">
        <f t="shared" si="30"/>
        <v>Submit info to local health services1</v>
      </c>
      <c r="F693" s="86" t="s">
        <v>1493</v>
      </c>
      <c r="G693" s="242">
        <v>0.15276978417266188</v>
      </c>
      <c r="H693" s="245">
        <v>92.527973478243425</v>
      </c>
    </row>
    <row r="694" spans="1:8">
      <c r="A694" s="86" t="str">
        <v>hlh_sub_call</v>
      </c>
      <c r="B694" s="239">
        <v>693</v>
      </c>
      <c r="C694" s="86" t="s">
        <v>1538</v>
      </c>
      <c r="D694" s="241">
        <f>COUNTIF($C$1:$C694,C694)</f>
        <v>2</v>
      </c>
      <c r="E694" s="241" t="str">
        <f t="shared" si="30"/>
        <v>Submit info to local health services2</v>
      </c>
      <c r="F694" s="86" t="s">
        <v>1495</v>
      </c>
      <c r="G694" s="242">
        <v>0.38450359712230214</v>
      </c>
      <c r="H694" s="245">
        <v>100.59904502879957</v>
      </c>
    </row>
    <row r="695" spans="1:8">
      <c r="A695" s="86" t="str">
        <v>hlh_sub_email</v>
      </c>
      <c r="B695" s="239">
        <v>694</v>
      </c>
      <c r="C695" s="86" t="s">
        <v>1538</v>
      </c>
      <c r="D695" s="241">
        <f>COUNTIF($C$1:$C695,C695)</f>
        <v>3</v>
      </c>
      <c r="E695" s="241" t="str">
        <f t="shared" si="30"/>
        <v>Submit info to local health services3</v>
      </c>
      <c r="F695" s="86" t="s">
        <v>1050</v>
      </c>
      <c r="G695" s="242">
        <v>0.27833093525179858</v>
      </c>
      <c r="H695" s="245">
        <v>100.56600733084544</v>
      </c>
    </row>
    <row r="696" spans="1:8">
      <c r="A696" s="86" t="str">
        <v>hlh_sub_f2f</v>
      </c>
      <c r="B696" s="239">
        <v>695</v>
      </c>
      <c r="C696" s="86" t="s">
        <v>1538</v>
      </c>
      <c r="D696" s="241">
        <f>COUNTIF($C$1:$C696,C696)</f>
        <v>4</v>
      </c>
      <c r="E696" s="241" t="str">
        <f t="shared" si="30"/>
        <v>Submit info to local health services4</v>
      </c>
      <c r="F696" s="86" t="s">
        <v>1498</v>
      </c>
      <c r="G696" s="242">
        <v>0.39215107913669067</v>
      </c>
      <c r="H696" s="245">
        <v>97.315218599708032</v>
      </c>
    </row>
    <row r="697" spans="1:8">
      <c r="A697" s="86" t="str">
        <v>hlh_sub_mail</v>
      </c>
      <c r="B697" s="239">
        <v>696</v>
      </c>
      <c r="C697" s="86" t="s">
        <v>1538</v>
      </c>
      <c r="D697" s="241">
        <f>COUNTIF($C$1:$C697,C697)</f>
        <v>5</v>
      </c>
      <c r="E697" s="241" t="str">
        <f t="shared" si="30"/>
        <v>Submit info to local health services5</v>
      </c>
      <c r="F697" s="86" t="s">
        <v>1500</v>
      </c>
      <c r="G697" s="242">
        <v>0.12023741007194245</v>
      </c>
      <c r="H697" s="245">
        <v>100.61878380990417</v>
      </c>
    </row>
    <row r="698" spans="1:8">
      <c r="A698" s="86" t="str">
        <v>hlh_sub_txt</v>
      </c>
      <c r="B698" s="239">
        <v>697</v>
      </c>
      <c r="C698" s="86" t="s">
        <v>1538</v>
      </c>
      <c r="D698" s="241">
        <f>COUNTIF($C$1:$C698,C698)</f>
        <v>6</v>
      </c>
      <c r="E698" s="241" t="str">
        <f t="shared" si="30"/>
        <v>Submit info to local health services6</v>
      </c>
      <c r="F698" s="86" t="s">
        <v>1502</v>
      </c>
      <c r="G698" s="242">
        <v>9.7187050359712215E-2</v>
      </c>
      <c r="H698" s="245">
        <v>92.467481204646177</v>
      </c>
    </row>
    <row r="699" spans="1:8">
      <c r="A699" s="86" t="str">
        <v>hlh_sub_web</v>
      </c>
      <c r="B699" s="239">
        <v>698</v>
      </c>
      <c r="C699" s="86" t="s">
        <v>1538</v>
      </c>
      <c r="D699" s="241">
        <f>COUNTIF($C$1:$C699,C699)</f>
        <v>7</v>
      </c>
      <c r="E699" s="241" t="str">
        <f t="shared" si="30"/>
        <v>Submit info to local health services7</v>
      </c>
      <c r="F699" s="86" t="s">
        <v>1504</v>
      </c>
      <c r="G699" s="242">
        <v>0.27491366906474823</v>
      </c>
      <c r="H699" s="245">
        <v>102.61861957436945</v>
      </c>
    </row>
    <row r="700" spans="1:8">
      <c r="A700" s="86" t="str">
        <v>hlh_mark_app</v>
      </c>
      <c r="B700" s="239">
        <v>699</v>
      </c>
      <c r="C700" s="86" t="s">
        <v>1546</v>
      </c>
      <c r="D700" s="241">
        <f>COUNTIF($C$1:$C700,C700)</f>
        <v>1</v>
      </c>
      <c r="E700" s="241" t="str">
        <f t="shared" si="30"/>
        <v>Get info/marketing on local health services1</v>
      </c>
      <c r="F700" s="86" t="s">
        <v>1493</v>
      </c>
      <c r="G700" s="242">
        <v>0.12061151079136691</v>
      </c>
      <c r="H700" s="245">
        <v>88.523750282100977</v>
      </c>
    </row>
    <row r="701" spans="1:8">
      <c r="A701" s="86" t="str">
        <v>hlh_mark_call</v>
      </c>
      <c r="B701" s="239">
        <v>700</v>
      </c>
      <c r="C701" s="86" t="s">
        <v>1546</v>
      </c>
      <c r="D701" s="241">
        <f>COUNTIF($C$1:$C701,C701)</f>
        <v>2</v>
      </c>
      <c r="E701" s="241" t="str">
        <f t="shared" si="30"/>
        <v>Get info/marketing on local health services2</v>
      </c>
      <c r="F701" s="86" t="s">
        <v>1495</v>
      </c>
      <c r="G701" s="242">
        <v>0.25564748201438847</v>
      </c>
      <c r="H701" s="245">
        <v>98.69978497258127</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0.24607913669064752</v>
      </c>
      <c r="H703" s="245">
        <v>93.668179557923978</v>
      </c>
    </row>
    <row r="704" spans="1:8">
      <c r="A704" s="86" t="str">
        <v>hlh_mark_mail</v>
      </c>
      <c r="B704" s="239">
        <v>703</v>
      </c>
      <c r="C704" s="86" t="s">
        <v>1546</v>
      </c>
      <c r="D704" s="241">
        <f>COUNTIF($C$1:$C704,C704)</f>
        <v>5</v>
      </c>
      <c r="E704" s="241" t="str">
        <f t="shared" si="30"/>
        <v>Get info/marketing on local health services5</v>
      </c>
      <c r="F704" s="86" t="s">
        <v>1500</v>
      </c>
      <c r="G704" s="242">
        <v>0.17400719424460431</v>
      </c>
      <c r="H704" s="245">
        <v>97.158732785691996</v>
      </c>
    </row>
    <row r="705" spans="1:8">
      <c r="A705" s="86" t="str">
        <v>hlh_mark_txt</v>
      </c>
      <c r="B705" s="239">
        <v>704</v>
      </c>
      <c r="C705" s="86" t="s">
        <v>1546</v>
      </c>
      <c r="D705" s="241">
        <f>COUNTIF($C$1:$C705,C705)</f>
        <v>6</v>
      </c>
      <c r="E705" s="241" t="str">
        <f t="shared" si="30"/>
        <v>Get info/marketing on local health services6</v>
      </c>
      <c r="F705" s="86" t="s">
        <v>1502</v>
      </c>
      <c r="G705" s="242">
        <v>0.13568345323741013</v>
      </c>
      <c r="H705" s="245">
        <v>97.680042648712714</v>
      </c>
    </row>
    <row r="706" spans="1:8">
      <c r="A706" s="86" t="str">
        <v>hlh_mark_web</v>
      </c>
      <c r="B706" s="239">
        <v>705</v>
      </c>
      <c r="C706" s="86" t="s">
        <v>1546</v>
      </c>
      <c r="D706" s="241">
        <f>COUNTIF($C$1:$C706,C706)</f>
        <v>7</v>
      </c>
      <c r="E706" s="241" t="str">
        <f t="shared" si="30"/>
        <v>Get info/marketing on local health services7</v>
      </c>
      <c r="F706" s="86" t="s">
        <v>1504</v>
      </c>
      <c r="G706" s="242">
        <v>0.26985611510791363</v>
      </c>
      <c r="H706" s="245">
        <v>103.12647860375451</v>
      </c>
    </row>
    <row r="707" spans="1:8">
      <c r="A707" s="86" t="str">
        <v>hlh_res_app</v>
      </c>
      <c r="B707" s="239">
        <v>706</v>
      </c>
      <c r="C707" s="86" t="s">
        <v>1554</v>
      </c>
      <c r="D707" s="241">
        <f>COUNTIF($C$1:$C707,C707)</f>
        <v>1</v>
      </c>
      <c r="E707" s="241" t="str">
        <f t="shared" ref="E707:E770" si="31">C707&amp;D707</f>
        <v>Research local health services1</v>
      </c>
      <c r="F707" s="86" t="s">
        <v>1493</v>
      </c>
      <c r="G707" s="242">
        <v>0.10462589928057554</v>
      </c>
      <c r="H707" s="245">
        <v>80.273002227068218</v>
      </c>
    </row>
    <row r="708" spans="1:8">
      <c r="A708" s="86" t="str">
        <v>hlh_res_call</v>
      </c>
      <c r="B708" s="239">
        <v>707</v>
      </c>
      <c r="C708" s="86" t="s">
        <v>1554</v>
      </c>
      <c r="D708" s="241">
        <f>COUNTIF($C$1:$C708,C708)</f>
        <v>2</v>
      </c>
      <c r="E708" s="241" t="str">
        <f t="shared" si="31"/>
        <v>Research local health services2</v>
      </c>
      <c r="F708" s="86" t="s">
        <v>1495</v>
      </c>
      <c r="G708" s="242">
        <v>0.32348920863309361</v>
      </c>
      <c r="H708" s="245">
        <v>100.25535132269685</v>
      </c>
    </row>
    <row r="709" spans="1:8">
      <c r="A709" s="86" t="str">
        <v>hlh_res_email</v>
      </c>
      <c r="B709" s="239">
        <v>708</v>
      </c>
      <c r="C709" s="86" t="s">
        <v>1554</v>
      </c>
      <c r="D709" s="241">
        <f>COUNTIF($C$1:$C709,C709)</f>
        <v>3</v>
      </c>
      <c r="E709" s="241" t="str">
        <f t="shared" si="31"/>
        <v>Research local health services3</v>
      </c>
      <c r="F709" s="86" t="s">
        <v>1050</v>
      </c>
      <c r="G709" s="242">
        <v>0.19211510791366906</v>
      </c>
      <c r="H709" s="245">
        <v>93.98750106702154</v>
      </c>
    </row>
    <row r="710" spans="1:8">
      <c r="A710" s="86" t="str">
        <v>hlh_res_f2f</v>
      </c>
      <c r="B710" s="239">
        <v>709</v>
      </c>
      <c r="C710" s="86" t="s">
        <v>1554</v>
      </c>
      <c r="D710" s="241">
        <f>COUNTIF($C$1:$C710,C710)</f>
        <v>4</v>
      </c>
      <c r="E710" s="241" t="str">
        <f t="shared" si="31"/>
        <v>Research local health services4</v>
      </c>
      <c r="F710" s="86" t="s">
        <v>1498</v>
      </c>
      <c r="G710" s="242">
        <v>0.28162589928057552</v>
      </c>
      <c r="H710" s="245">
        <v>95.499205194673536</v>
      </c>
    </row>
    <row r="711" spans="1:8">
      <c r="A711" s="86" t="str">
        <v>hlh_res_mail</v>
      </c>
      <c r="B711" s="239">
        <v>710</v>
      </c>
      <c r="C711" s="86" t="s">
        <v>1554</v>
      </c>
      <c r="D711" s="241">
        <f>COUNTIF($C$1:$C711,C711)</f>
        <v>5</v>
      </c>
      <c r="E711" s="241" t="str">
        <f t="shared" si="31"/>
        <v>Research local health services5</v>
      </c>
      <c r="F711" s="86" t="s">
        <v>1500</v>
      </c>
      <c r="G711" s="242">
        <v>6.4194244604316553E-2</v>
      </c>
      <c r="H711" s="245">
        <v>83.475197695379805</v>
      </c>
    </row>
    <row r="712" spans="1:8">
      <c r="A712" s="86" t="str">
        <v>hlh_res_txt</v>
      </c>
      <c r="B712" s="239">
        <v>711</v>
      </c>
      <c r="C712" s="86" t="s">
        <v>1554</v>
      </c>
      <c r="D712" s="241">
        <f>COUNTIF($C$1:$C712,C712)</f>
        <v>6</v>
      </c>
      <c r="E712" s="241" t="str">
        <f t="shared" si="31"/>
        <v>Research local health services6</v>
      </c>
      <c r="F712" s="86" t="s">
        <v>1502</v>
      </c>
      <c r="G712" s="242">
        <v>7.8762589928057555E-2</v>
      </c>
      <c r="H712" s="245">
        <v>91.595872310254549</v>
      </c>
    </row>
    <row r="713" spans="1:8">
      <c r="A713" s="86" t="str">
        <v>hlh_res_web</v>
      </c>
      <c r="B713" s="239">
        <v>712</v>
      </c>
      <c r="C713" s="86" t="s">
        <v>1554</v>
      </c>
      <c r="D713" s="241">
        <f>COUNTIF($C$1:$C713,C713)</f>
        <v>7</v>
      </c>
      <c r="E713" s="241" t="str">
        <f t="shared" si="31"/>
        <v>Research local health services7</v>
      </c>
      <c r="F713" s="86" t="s">
        <v>1504</v>
      </c>
      <c r="G713" s="242">
        <v>0.34104316546762586</v>
      </c>
      <c r="H713" s="245">
        <v>102.60295185214335</v>
      </c>
    </row>
    <row r="714" spans="1:8">
      <c r="A714" s="86" t="str">
        <v>loc_enqc_app</v>
      </c>
      <c r="B714" s="239">
        <v>713</v>
      </c>
      <c r="C714" s="86" t="s">
        <v>1562</v>
      </c>
      <c r="D714" s="241">
        <f>COUNTIF($C$1:$C714,C714)</f>
        <v>1</v>
      </c>
      <c r="E714" s="241" t="str">
        <f t="shared" si="31"/>
        <v>Make enquiry on local services, events, news1</v>
      </c>
      <c r="F714" s="86" t="s">
        <v>1493</v>
      </c>
      <c r="G714" s="242">
        <v>9.7496402877697841E-2</v>
      </c>
      <c r="H714" s="245">
        <v>89.677036064523847</v>
      </c>
    </row>
    <row r="715" spans="1:8">
      <c r="A715" s="86" t="str">
        <v>loc_enqc_call</v>
      </c>
      <c r="B715" s="239">
        <v>714</v>
      </c>
      <c r="C715" s="86" t="s">
        <v>1562</v>
      </c>
      <c r="D715" s="241">
        <f>COUNTIF($C$1:$C715,C715)</f>
        <v>2</v>
      </c>
      <c r="E715" s="241" t="str">
        <f t="shared" si="31"/>
        <v>Make enquiry on local services, events, news2</v>
      </c>
      <c r="F715" s="86" t="s">
        <v>1495</v>
      </c>
      <c r="G715" s="242">
        <v>0.34482733812949634</v>
      </c>
      <c r="H715" s="245">
        <v>99.436398507082245</v>
      </c>
    </row>
    <row r="716" spans="1:8">
      <c r="A716" s="86" t="str">
        <v>loc_enqc_email</v>
      </c>
      <c r="B716" s="239">
        <v>715</v>
      </c>
      <c r="C716" s="86" t="s">
        <v>1562</v>
      </c>
      <c r="D716" s="241">
        <f>COUNTIF($C$1:$C716,C716)</f>
        <v>3</v>
      </c>
      <c r="E716" s="241" t="str">
        <f t="shared" si="31"/>
        <v>Make enquiry on local services, events, news3</v>
      </c>
      <c r="F716" s="86" t="s">
        <v>1050</v>
      </c>
      <c r="G716" s="242">
        <v>0.40472661870503601</v>
      </c>
      <c r="H716" s="245">
        <v>101.17267244983049</v>
      </c>
    </row>
    <row r="717" spans="1:8">
      <c r="A717" s="86" t="str">
        <v>loc_enqc_f2f</v>
      </c>
      <c r="B717" s="239">
        <v>716</v>
      </c>
      <c r="C717" s="86" t="s">
        <v>1562</v>
      </c>
      <c r="D717" s="241">
        <f>COUNTIF($C$1:$C717,C717)</f>
        <v>4</v>
      </c>
      <c r="E717" s="241" t="str">
        <f t="shared" si="31"/>
        <v>Make enquiry on local services, events, news4</v>
      </c>
      <c r="F717" s="86" t="s">
        <v>1498</v>
      </c>
      <c r="G717" s="242">
        <v>0.1793165467625899</v>
      </c>
      <c r="H717" s="245">
        <v>91.809756445221083</v>
      </c>
    </row>
    <row r="718" spans="1:8">
      <c r="A718" s="86" t="str">
        <v>loc_enqc_mail</v>
      </c>
      <c r="B718" s="239">
        <v>717</v>
      </c>
      <c r="C718" s="86" t="s">
        <v>1562</v>
      </c>
      <c r="D718" s="241">
        <f>COUNTIF($C$1:$C718,C718)</f>
        <v>5</v>
      </c>
      <c r="E718" s="241" t="str">
        <f t="shared" si="31"/>
        <v>Make enquiry on local services, events, news5</v>
      </c>
      <c r="F718" s="86" t="s">
        <v>1500</v>
      </c>
      <c r="G718" s="242">
        <v>0.11875539568345325</v>
      </c>
      <c r="H718" s="245">
        <v>100.24901347584331</v>
      </c>
    </row>
    <row r="719" spans="1:8">
      <c r="A719" s="86" t="str">
        <v>loc_enqc_txt</v>
      </c>
      <c r="B719" s="239">
        <v>718</v>
      </c>
      <c r="C719" s="86" t="s">
        <v>1562</v>
      </c>
      <c r="D719" s="241">
        <f>COUNTIF($C$1:$C719,C719)</f>
        <v>6</v>
      </c>
      <c r="E719" s="241" t="str">
        <f t="shared" si="31"/>
        <v>Make enquiry on local services, events, news6</v>
      </c>
      <c r="F719" s="86" t="s">
        <v>1502</v>
      </c>
      <c r="G719" s="242">
        <v>5.6798561151079133E-2</v>
      </c>
      <c r="H719" s="245">
        <v>88.225824646902552</v>
      </c>
    </row>
    <row r="720" spans="1:8">
      <c r="A720" s="86" t="str">
        <v>loc_enqc_web</v>
      </c>
      <c r="B720" s="239">
        <v>719</v>
      </c>
      <c r="C720" s="86" t="s">
        <v>1562</v>
      </c>
      <c r="D720" s="241">
        <f>COUNTIF($C$1:$C720,C720)</f>
        <v>7</v>
      </c>
      <c r="E720" s="241" t="str">
        <f t="shared" si="31"/>
        <v>Make enquiry on local services, events, news7</v>
      </c>
      <c r="F720" s="86" t="s">
        <v>1504</v>
      </c>
      <c r="G720" s="242">
        <v>0.25070503597122307</v>
      </c>
      <c r="H720" s="245">
        <v>100.3557411403482</v>
      </c>
    </row>
    <row r="721" spans="1:8">
      <c r="A721" s="86" t="str">
        <v>loc_sub_app</v>
      </c>
      <c r="B721" s="239">
        <v>720</v>
      </c>
      <c r="C721" s="86" t="s">
        <v>1570</v>
      </c>
      <c r="D721" s="241">
        <f>COUNTIF($C$1:$C721,C721)</f>
        <v>1</v>
      </c>
      <c r="E721" s="241" t="str">
        <f t="shared" si="31"/>
        <v>Submit info to local services, events, news1</v>
      </c>
      <c r="F721" s="86" t="s">
        <v>1493</v>
      </c>
      <c r="G721" s="242">
        <v>0.12160431654676258</v>
      </c>
      <c r="H721" s="245">
        <v>83.80761478153002</v>
      </c>
    </row>
    <row r="722" spans="1:8">
      <c r="A722" s="86" t="str">
        <v>loc_sub_call</v>
      </c>
      <c r="B722" s="239">
        <v>721</v>
      </c>
      <c r="C722" s="86" t="s">
        <v>1570</v>
      </c>
      <c r="D722" s="241">
        <f>COUNTIF($C$1:$C722,C722)</f>
        <v>2</v>
      </c>
      <c r="E722" s="241" t="str">
        <f t="shared" si="31"/>
        <v>Submit info to local services, events, news2</v>
      </c>
      <c r="F722" s="86" t="s">
        <v>1495</v>
      </c>
      <c r="G722" s="242">
        <v>0.17270503597122305</v>
      </c>
      <c r="H722" s="245">
        <v>93.024931783348094</v>
      </c>
    </row>
    <row r="723" spans="1:8">
      <c r="A723" s="86" t="str">
        <v>loc_sub_email</v>
      </c>
      <c r="B723" s="239">
        <v>722</v>
      </c>
      <c r="C723" s="86" t="s">
        <v>1570</v>
      </c>
      <c r="D723" s="241">
        <f>COUNTIF($C$1:$C723,C723)</f>
        <v>3</v>
      </c>
      <c r="E723" s="241" t="str">
        <f t="shared" si="31"/>
        <v>Submit info to local services, events, news3</v>
      </c>
      <c r="F723" s="86" t="s">
        <v>1050</v>
      </c>
      <c r="G723" s="242">
        <v>0.33233093525179858</v>
      </c>
      <c r="H723" s="245">
        <v>100.6754073493217</v>
      </c>
    </row>
    <row r="724" spans="1:8">
      <c r="A724" s="86" t="str">
        <v>loc_sub_f2f</v>
      </c>
      <c r="B724" s="239">
        <v>723</v>
      </c>
      <c r="C724" s="86" t="s">
        <v>1570</v>
      </c>
      <c r="D724" s="241">
        <f>COUNTIF($C$1:$C724,C724)</f>
        <v>4</v>
      </c>
      <c r="E724" s="241" t="str">
        <f t="shared" si="31"/>
        <v>Submit info to local services, events, news4</v>
      </c>
      <c r="F724" s="86" t="s">
        <v>1498</v>
      </c>
      <c r="G724" s="242">
        <v>0.1481294964028777</v>
      </c>
      <c r="H724" s="245">
        <v>92.719621034630435</v>
      </c>
    </row>
    <row r="725" spans="1:8">
      <c r="A725" s="86" t="str">
        <v>loc_sub_mail</v>
      </c>
      <c r="B725" s="239">
        <v>724</v>
      </c>
      <c r="C725" s="86" t="s">
        <v>1570</v>
      </c>
      <c r="D725" s="241">
        <f>COUNTIF($C$1:$C725,C725)</f>
        <v>5</v>
      </c>
      <c r="E725" s="241" t="str">
        <f t="shared" si="31"/>
        <v>Submit info to local services, events, news5</v>
      </c>
      <c r="F725" s="86" t="s">
        <v>1500</v>
      </c>
      <c r="G725" s="242">
        <v>0.12045323741007193</v>
      </c>
      <c r="H725" s="245">
        <v>96.43106097150725</v>
      </c>
    </row>
    <row r="726" spans="1:8">
      <c r="A726" s="86" t="str">
        <v>loc_sub_txt</v>
      </c>
      <c r="B726" s="239">
        <v>725</v>
      </c>
      <c r="C726" s="86" t="s">
        <v>1570</v>
      </c>
      <c r="D726" s="241">
        <f>COUNTIF($C$1:$C726,C726)</f>
        <v>6</v>
      </c>
      <c r="E726" s="241" t="str">
        <f t="shared" si="31"/>
        <v>Submit info to local services, events, news6</v>
      </c>
      <c r="F726" s="86" t="s">
        <v>1502</v>
      </c>
      <c r="G726" s="242">
        <v>6.8482014388489221E-2</v>
      </c>
      <c r="H726" s="245">
        <v>81.584844980205943</v>
      </c>
    </row>
    <row r="727" spans="1:8">
      <c r="A727" s="86" t="str">
        <v>loc_sub_web</v>
      </c>
      <c r="B727" s="239">
        <v>726</v>
      </c>
      <c r="C727" s="86" t="s">
        <v>1570</v>
      </c>
      <c r="D727" s="241">
        <f>COUNTIF($C$1:$C727,C727)</f>
        <v>7</v>
      </c>
      <c r="E727" s="241" t="str">
        <f t="shared" si="31"/>
        <v>Submit info to local services, events, news7</v>
      </c>
      <c r="F727" s="86" t="s">
        <v>1504</v>
      </c>
      <c r="G727" s="242">
        <v>0.28638848920863308</v>
      </c>
      <c r="H727" s="245">
        <v>101.15794505882174</v>
      </c>
    </row>
    <row r="728" spans="1:8">
      <c r="A728" s="86" t="str">
        <v>loc_mark_app</v>
      </c>
      <c r="B728" s="239">
        <v>727</v>
      </c>
      <c r="C728" s="86" t="s">
        <v>1578</v>
      </c>
      <c r="D728" s="241">
        <f>COUNTIF($C$1:$C728,C728)</f>
        <v>1</v>
      </c>
      <c r="E728" s="241" t="str">
        <f t="shared" si="31"/>
        <v>Get info/marketing on local services, events, news1</v>
      </c>
      <c r="F728" s="86" t="s">
        <v>1493</v>
      </c>
      <c r="G728" s="242">
        <v>0.11183453237410074</v>
      </c>
      <c r="H728" s="245">
        <v>84.297899178782714</v>
      </c>
    </row>
    <row r="729" spans="1:8">
      <c r="A729" s="86" t="str">
        <v>loc_mark_call</v>
      </c>
      <c r="B729" s="239">
        <v>728</v>
      </c>
      <c r="C729" s="86" t="s">
        <v>1578</v>
      </c>
      <c r="D729" s="241">
        <f>COUNTIF($C$1:$C729,C729)</f>
        <v>2</v>
      </c>
      <c r="E729" s="241" t="str">
        <f t="shared" si="31"/>
        <v>Get info/marketing on local services, events, news2</v>
      </c>
      <c r="F729" s="86" t="s">
        <v>1495</v>
      </c>
      <c r="G729" s="242">
        <v>0.15805035971223025</v>
      </c>
      <c r="H729" s="245">
        <v>100.08088675685212</v>
      </c>
    </row>
    <row r="730" spans="1:8">
      <c r="A730" s="86" t="str">
        <v>loc_mark_email</v>
      </c>
      <c r="B730" s="239">
        <v>729</v>
      </c>
      <c r="C730" s="86" t="s">
        <v>1578</v>
      </c>
      <c r="D730" s="241">
        <f>COUNTIF($C$1:$C730,C730)</f>
        <v>3</v>
      </c>
      <c r="E730" s="241" t="str">
        <f t="shared" si="31"/>
        <v>Get info/marketing on local services, events, news3</v>
      </c>
      <c r="F730" s="86" t="s">
        <v>1050</v>
      </c>
      <c r="G730" s="242">
        <v>0.33604316546762586</v>
      </c>
      <c r="H730" s="245">
        <v>98.638702941421101</v>
      </c>
    </row>
    <row r="731" spans="1:8">
      <c r="A731" s="86" t="str">
        <v>loc_mark_f2f</v>
      </c>
      <c r="B731" s="239">
        <v>730</v>
      </c>
      <c r="C731" s="86" t="s">
        <v>1578</v>
      </c>
      <c r="D731" s="241">
        <f>COUNTIF($C$1:$C731,C731)</f>
        <v>4</v>
      </c>
      <c r="E731" s="241" t="str">
        <f t="shared" si="31"/>
        <v>Get info/marketing on local services, events, news4</v>
      </c>
      <c r="F731" s="86" t="s">
        <v>1498</v>
      </c>
      <c r="G731" s="242">
        <v>0.12484892086330934</v>
      </c>
      <c r="H731" s="245">
        <v>92.325445081045984</v>
      </c>
    </row>
    <row r="732" spans="1:8">
      <c r="A732" s="86" t="str">
        <v>loc_mark_mail</v>
      </c>
      <c r="B732" s="239">
        <v>731</v>
      </c>
      <c r="C732" s="86" t="s">
        <v>1578</v>
      </c>
      <c r="D732" s="241">
        <f>COUNTIF($C$1:$C732,C732)</f>
        <v>5</v>
      </c>
      <c r="E732" s="241" t="str">
        <f t="shared" si="31"/>
        <v>Get info/marketing on local services, events, news5</v>
      </c>
      <c r="F732" s="86" t="s">
        <v>1500</v>
      </c>
      <c r="G732" s="242">
        <v>0.15687050359712229</v>
      </c>
      <c r="H732" s="245">
        <v>99.598562329433165</v>
      </c>
    </row>
    <row r="733" spans="1:8">
      <c r="A733" s="86" t="str">
        <v>loc_mark_txt</v>
      </c>
      <c r="B733" s="239">
        <v>732</v>
      </c>
      <c r="C733" s="86" t="s">
        <v>1578</v>
      </c>
      <c r="D733" s="241">
        <f>COUNTIF($C$1:$C733,C733)</f>
        <v>6</v>
      </c>
      <c r="E733" s="241" t="str">
        <f t="shared" si="31"/>
        <v>Get info/marketing on local services, events, news6</v>
      </c>
      <c r="F733" s="86" t="s">
        <v>1502</v>
      </c>
      <c r="G733" s="242">
        <v>9.1618705035971248E-2</v>
      </c>
      <c r="H733" s="245">
        <v>87.23556610339115</v>
      </c>
    </row>
    <row r="734" spans="1:8">
      <c r="A734" s="86" t="str">
        <v>loc_mark_web</v>
      </c>
      <c r="B734" s="239">
        <v>733</v>
      </c>
      <c r="C734" s="86" t="s">
        <v>1578</v>
      </c>
      <c r="D734" s="241">
        <f>COUNTIF($C$1:$C734,C734)</f>
        <v>7</v>
      </c>
      <c r="E734" s="241" t="str">
        <f t="shared" si="31"/>
        <v>Get info/marketing on local services, events, news7</v>
      </c>
      <c r="F734" s="86" t="s">
        <v>1504</v>
      </c>
      <c r="G734" s="242">
        <v>0.24452517985611508</v>
      </c>
      <c r="H734" s="245">
        <v>99.602012684584821</v>
      </c>
    </row>
    <row r="735" spans="1:8">
      <c r="A735" s="86" t="str">
        <v>loc_res_app</v>
      </c>
      <c r="B735" s="239">
        <v>734</v>
      </c>
      <c r="C735" s="86" t="s">
        <v>1586</v>
      </c>
      <c r="D735" s="241">
        <f>COUNTIF($C$1:$C735,C735)</f>
        <v>1</v>
      </c>
      <c r="E735" s="241" t="str">
        <f t="shared" si="31"/>
        <v>Research local services, events, news1</v>
      </c>
      <c r="F735" s="86" t="s">
        <v>1493</v>
      </c>
      <c r="G735" s="242">
        <v>0.10205035971223021</v>
      </c>
      <c r="H735" s="245">
        <v>82.878336929099618</v>
      </c>
    </row>
    <row r="736" spans="1:8">
      <c r="A736" s="86" t="str">
        <v>loc_res_call</v>
      </c>
      <c r="B736" s="239">
        <v>735</v>
      </c>
      <c r="C736" s="86" t="s">
        <v>1586</v>
      </c>
      <c r="D736" s="241">
        <f>COUNTIF($C$1:$C736,C736)</f>
        <v>2</v>
      </c>
      <c r="E736" s="241" t="str">
        <f t="shared" si="31"/>
        <v>Research local services, events, news2</v>
      </c>
      <c r="F736" s="86" t="s">
        <v>1495</v>
      </c>
      <c r="G736" s="242">
        <v>0.16213669064748201</v>
      </c>
      <c r="H736" s="245">
        <v>99.073182541665517</v>
      </c>
    </row>
    <row r="737" spans="1:8">
      <c r="A737" s="86" t="str">
        <v>loc_res_email</v>
      </c>
      <c r="B737" s="239">
        <v>736</v>
      </c>
      <c r="C737" s="86" t="s">
        <v>1586</v>
      </c>
      <c r="D737" s="241">
        <f>COUNTIF($C$1:$C737,C737)</f>
        <v>3</v>
      </c>
      <c r="E737" s="241" t="str">
        <f t="shared" si="31"/>
        <v>Research local services, events, news3</v>
      </c>
      <c r="F737" s="86" t="s">
        <v>1050</v>
      </c>
      <c r="G737" s="242">
        <v>0.25336690647482019</v>
      </c>
      <c r="H737" s="245">
        <v>99.206213335083305</v>
      </c>
    </row>
    <row r="738" spans="1:8">
      <c r="A738" s="86" t="str">
        <v>loc_res_f2f</v>
      </c>
      <c r="B738" s="239">
        <v>737</v>
      </c>
      <c r="C738" s="86" t="s">
        <v>1586</v>
      </c>
      <c r="D738" s="241">
        <f>COUNTIF($C$1:$C738,C738)</f>
        <v>4</v>
      </c>
      <c r="E738" s="241" t="str">
        <f t="shared" si="31"/>
        <v>Research local services, events, news4</v>
      </c>
      <c r="F738" s="86" t="s">
        <v>1498</v>
      </c>
      <c r="G738" s="242">
        <v>0.10979856115107914</v>
      </c>
      <c r="H738" s="245">
        <v>96.338555022719575</v>
      </c>
    </row>
    <row r="739" spans="1:8">
      <c r="A739" s="86" t="str">
        <v>loc_res_mail</v>
      </c>
      <c r="B739" s="239">
        <v>738</v>
      </c>
      <c r="C739" s="86" t="s">
        <v>1586</v>
      </c>
      <c r="D739" s="241">
        <f>COUNTIF($C$1:$C739,C739)</f>
        <v>5</v>
      </c>
      <c r="E739" s="241" t="str">
        <f t="shared" si="31"/>
        <v>Research local services, events, news5</v>
      </c>
      <c r="F739" s="86" t="s">
        <v>1500</v>
      </c>
      <c r="G739" s="242">
        <v>6.5302158273381289E-2</v>
      </c>
      <c r="H739" s="245">
        <v>86.139801440016271</v>
      </c>
    </row>
    <row r="740" spans="1:8">
      <c r="A740" s="86" t="str">
        <v>loc_res_txt</v>
      </c>
      <c r="B740" s="239">
        <v>739</v>
      </c>
      <c r="C740" s="86" t="s">
        <v>1586</v>
      </c>
      <c r="D740" s="241">
        <f>COUNTIF($C$1:$C740,C740)</f>
        <v>6</v>
      </c>
      <c r="E740" s="241" t="str">
        <f t="shared" si="31"/>
        <v>Research local services, events, news6</v>
      </c>
      <c r="F740" s="86" t="s">
        <v>1502</v>
      </c>
      <c r="G740" s="242">
        <v>4.9604316546762589E-2</v>
      </c>
      <c r="H740" s="245">
        <v>74.773558102023742</v>
      </c>
    </row>
    <row r="741" spans="1:8">
      <c r="A741" s="86" t="str">
        <v>loc_res_web</v>
      </c>
      <c r="B741" s="239">
        <v>740</v>
      </c>
      <c r="C741" s="86" t="s">
        <v>1586</v>
      </c>
      <c r="D741" s="241">
        <f>COUNTIF($C$1:$C741,C741)</f>
        <v>7</v>
      </c>
      <c r="E741" s="241" t="str">
        <f t="shared" si="31"/>
        <v>Research local services, events, news7</v>
      </c>
      <c r="F741" s="86" t="s">
        <v>1504</v>
      </c>
      <c r="G741" s="242">
        <v>0.31348920863309349</v>
      </c>
      <c r="H741" s="245">
        <v>100.51892994229958</v>
      </c>
    </row>
    <row r="742" spans="1:8">
      <c r="A742" s="86" t="str">
        <v>utl_enqc_app</v>
      </c>
      <c r="B742" s="239">
        <v>741</v>
      </c>
      <c r="C742" s="86" t="s">
        <v>1594</v>
      </c>
      <c r="D742" s="241">
        <f>COUNTIF($C$1:$C742,C742)</f>
        <v>1</v>
      </c>
      <c r="E742" s="241" t="str">
        <f t="shared" si="31"/>
        <v>Make enquiry on utilities1</v>
      </c>
      <c r="F742" s="86" t="s">
        <v>1493</v>
      </c>
      <c r="G742" s="242">
        <v>0.13002158273381292</v>
      </c>
      <c r="H742" s="245">
        <v>92.345090080965747</v>
      </c>
    </row>
    <row r="743" spans="1:8">
      <c r="A743" s="86" t="str">
        <v>utl_enqc_call</v>
      </c>
      <c r="B743" s="239">
        <v>742</v>
      </c>
      <c r="C743" s="86" t="s">
        <v>1594</v>
      </c>
      <c r="D743" s="241">
        <f>COUNTIF($C$1:$C743,C743)</f>
        <v>2</v>
      </c>
      <c r="E743" s="241" t="str">
        <f t="shared" si="31"/>
        <v>Make enquiry on utilities2</v>
      </c>
      <c r="F743" s="86" t="s">
        <v>1495</v>
      </c>
      <c r="G743" s="242">
        <v>0.3645539568345324</v>
      </c>
      <c r="H743" s="245">
        <v>101.63850160435017</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0.19658992805755396</v>
      </c>
      <c r="H745" s="245">
        <v>97.304595237349275</v>
      </c>
    </row>
    <row r="746" spans="1:8">
      <c r="A746" s="86" t="str">
        <v>utl_enqc_mail</v>
      </c>
      <c r="B746" s="239">
        <v>745</v>
      </c>
      <c r="C746" s="86" t="s">
        <v>1594</v>
      </c>
      <c r="D746" s="241">
        <f>COUNTIF($C$1:$C746,C746)</f>
        <v>5</v>
      </c>
      <c r="E746" s="241" t="str">
        <f t="shared" si="31"/>
        <v>Make enquiry on utilities5</v>
      </c>
      <c r="F746" s="86" t="s">
        <v>1500</v>
      </c>
      <c r="G746" s="242">
        <v>0.14671942446043171</v>
      </c>
      <c r="H746" s="245">
        <v>106.95534041170805</v>
      </c>
    </row>
    <row r="747" spans="1:8">
      <c r="A747" s="86" t="str">
        <v>utl_enqc_txt</v>
      </c>
      <c r="B747" s="239">
        <v>746</v>
      </c>
      <c r="C747" s="86" t="s">
        <v>1594</v>
      </c>
      <c r="D747" s="241">
        <f>COUNTIF($C$1:$C747,C747)</f>
        <v>6</v>
      </c>
      <c r="E747" s="241" t="str">
        <f t="shared" si="31"/>
        <v>Make enquiry on utilities6</v>
      </c>
      <c r="F747" s="86" t="s">
        <v>1502</v>
      </c>
      <c r="G747" s="242">
        <v>6.5517985611510801E-2</v>
      </c>
      <c r="H747" s="245">
        <v>88.26776208221257</v>
      </c>
    </row>
    <row r="748" spans="1:8">
      <c r="A748" s="86" t="str">
        <v>utl_enqc_web</v>
      </c>
      <c r="B748" s="239">
        <v>747</v>
      </c>
      <c r="C748" s="86" t="s">
        <v>1594</v>
      </c>
      <c r="D748" s="241">
        <f>COUNTIF($C$1:$C748,C748)</f>
        <v>7</v>
      </c>
      <c r="E748" s="241" t="str">
        <f t="shared" si="31"/>
        <v>Make enquiry on utilities7</v>
      </c>
      <c r="F748" s="86" t="s">
        <v>1504</v>
      </c>
      <c r="G748" s="242">
        <v>0.2926330935251798</v>
      </c>
      <c r="H748" s="245">
        <v>100.17522748176977</v>
      </c>
    </row>
    <row r="749" spans="1:8">
      <c r="A749" s="86" t="str">
        <v>utl_sub_app</v>
      </c>
      <c r="B749" s="239">
        <v>748</v>
      </c>
      <c r="C749" s="86" t="s">
        <v>1602</v>
      </c>
      <c r="D749" s="241">
        <f>COUNTIF($C$1:$C749,C749)</f>
        <v>1</v>
      </c>
      <c r="E749" s="241" t="str">
        <f t="shared" si="31"/>
        <v>Submit info to on utilities1</v>
      </c>
      <c r="F749" s="86" t="s">
        <v>1493</v>
      </c>
      <c r="G749" s="242">
        <v>0.17889208633093526</v>
      </c>
      <c r="H749" s="245">
        <v>92.315878364534228</v>
      </c>
    </row>
    <row r="750" spans="1:8">
      <c r="A750" s="86" t="str">
        <v>utl_sub_call</v>
      </c>
      <c r="B750" s="239">
        <v>749</v>
      </c>
      <c r="C750" s="86" t="s">
        <v>1602</v>
      </c>
      <c r="D750" s="241">
        <f>COUNTIF($C$1:$C750,C750)</f>
        <v>2</v>
      </c>
      <c r="E750" s="241" t="str">
        <f t="shared" si="31"/>
        <v>Submit info to on utilities2</v>
      </c>
      <c r="F750" s="86" t="s">
        <v>1495</v>
      </c>
      <c r="G750" s="242">
        <v>0.25389928057553951</v>
      </c>
      <c r="H750" s="245">
        <v>96.679355180910562</v>
      </c>
    </row>
    <row r="751" spans="1:8">
      <c r="A751" s="86" t="str">
        <v>utl_sub_email</v>
      </c>
      <c r="B751" s="239">
        <v>750</v>
      </c>
      <c r="C751" s="86" t="s">
        <v>1602</v>
      </c>
      <c r="D751" s="241">
        <f>COUNTIF($C$1:$C751,C751)</f>
        <v>3</v>
      </c>
      <c r="E751" s="241" t="str">
        <f t="shared" si="31"/>
        <v>Submit info to on utilities3</v>
      </c>
      <c r="F751" s="86" t="s">
        <v>1050</v>
      </c>
      <c r="G751" s="242">
        <v>0.2892014388489208</v>
      </c>
      <c r="H751" s="245">
        <v>100.74545745251173</v>
      </c>
    </row>
    <row r="752" spans="1:8">
      <c r="A752" s="86" t="str">
        <v>utl_sub_f2f</v>
      </c>
      <c r="B752" s="239">
        <v>751</v>
      </c>
      <c r="C752" s="86" t="s">
        <v>1602</v>
      </c>
      <c r="D752" s="241">
        <f>COUNTIF($C$1:$C752,C752)</f>
        <v>4</v>
      </c>
      <c r="E752" s="241" t="str">
        <f t="shared" si="31"/>
        <v>Submit info to on utilities4</v>
      </c>
      <c r="F752" s="86" t="s">
        <v>1498</v>
      </c>
      <c r="G752" s="242">
        <v>0.18608633093525179</v>
      </c>
      <c r="H752" s="245">
        <v>97.758976173535856</v>
      </c>
    </row>
    <row r="753" spans="1:8">
      <c r="A753" s="86" t="str">
        <v>utl_sub_mail</v>
      </c>
      <c r="B753" s="239">
        <v>752</v>
      </c>
      <c r="C753" s="86" t="s">
        <v>1602</v>
      </c>
      <c r="D753" s="241">
        <f>COUNTIF($C$1:$C753,C753)</f>
        <v>5</v>
      </c>
      <c r="E753" s="241" t="str">
        <f t="shared" si="31"/>
        <v>Submit info to on utilities5</v>
      </c>
      <c r="F753" s="86" t="s">
        <v>1500</v>
      </c>
      <c r="G753" s="242">
        <v>0.12383453237410071</v>
      </c>
      <c r="H753" s="245">
        <v>99.826251841436459</v>
      </c>
    </row>
    <row r="754" spans="1:8">
      <c r="A754" s="86" t="str">
        <v>utl_sub_txt</v>
      </c>
      <c r="B754" s="239">
        <v>753</v>
      </c>
      <c r="C754" s="86" t="s">
        <v>1602</v>
      </c>
      <c r="D754" s="241">
        <f>COUNTIF($C$1:$C754,C754)</f>
        <v>6</v>
      </c>
      <c r="E754" s="241" t="str">
        <f t="shared" si="31"/>
        <v>Submit info to on utilities6</v>
      </c>
      <c r="F754" s="86" t="s">
        <v>1502</v>
      </c>
      <c r="G754" s="242">
        <v>7.5115107913669057E-2</v>
      </c>
      <c r="H754" s="245">
        <v>89.980005624027697</v>
      </c>
    </row>
    <row r="755" spans="1:8">
      <c r="A755" s="86" t="str">
        <v>utl_sub_web</v>
      </c>
      <c r="B755" s="239">
        <v>754</v>
      </c>
      <c r="C755" s="86" t="s">
        <v>1602</v>
      </c>
      <c r="D755" s="241">
        <f>COUNTIF($C$1:$C755,C755)</f>
        <v>7</v>
      </c>
      <c r="E755" s="241" t="str">
        <f t="shared" si="31"/>
        <v>Submit info to on utilities7</v>
      </c>
      <c r="F755" s="86" t="s">
        <v>1504</v>
      </c>
      <c r="G755" s="242">
        <v>0.33326618705035965</v>
      </c>
      <c r="H755" s="245">
        <v>100.93481770780082</v>
      </c>
    </row>
    <row r="756" spans="1:8">
      <c r="A756" s="86" t="str">
        <v>utl_mark_app</v>
      </c>
      <c r="B756" s="239">
        <v>755</v>
      </c>
      <c r="C756" s="86" t="s">
        <v>1610</v>
      </c>
      <c r="D756" s="241">
        <f>COUNTIF($C$1:$C756,C756)</f>
        <v>1</v>
      </c>
      <c r="E756" s="241" t="str">
        <f t="shared" si="31"/>
        <v>Get info/marketing on utilities1</v>
      </c>
      <c r="F756" s="86" t="s">
        <v>1493</v>
      </c>
      <c r="G756" s="242">
        <v>0.13716546762589926</v>
      </c>
      <c r="H756" s="245">
        <v>89.708477428806532</v>
      </c>
    </row>
    <row r="757" spans="1:8">
      <c r="A757" s="86" t="str">
        <v>utl_mark_call</v>
      </c>
      <c r="B757" s="239">
        <v>756</v>
      </c>
      <c r="C757" s="86" t="s">
        <v>1610</v>
      </c>
      <c r="D757" s="241">
        <f>COUNTIF($C$1:$C757,C757)</f>
        <v>2</v>
      </c>
      <c r="E757" s="241" t="str">
        <f t="shared" si="31"/>
        <v>Get info/marketing on utilities2</v>
      </c>
      <c r="F757" s="86" t="s">
        <v>1495</v>
      </c>
      <c r="G757" s="242">
        <v>0.2073093525179856</v>
      </c>
      <c r="H757" s="245">
        <v>95.966469212299572</v>
      </c>
    </row>
    <row r="758" spans="1:8">
      <c r="A758" s="86" t="str">
        <v>utl_mark_email</v>
      </c>
      <c r="B758" s="239">
        <v>757</v>
      </c>
      <c r="C758" s="86" t="s">
        <v>1610</v>
      </c>
      <c r="D758" s="241">
        <f>COUNTIF($C$1:$C758,C758)</f>
        <v>3</v>
      </c>
      <c r="E758" s="241" t="str">
        <f t="shared" si="31"/>
        <v>Get info/marketing on utilities3</v>
      </c>
      <c r="F758" s="86" t="s">
        <v>1050</v>
      </c>
      <c r="G758" s="242">
        <v>0.31706474820143887</v>
      </c>
      <c r="H758" s="245">
        <v>97.044918020151286</v>
      </c>
    </row>
    <row r="759" spans="1:8">
      <c r="A759" s="86" t="str">
        <v>utl_mark_f2f</v>
      </c>
      <c r="B759" s="239">
        <v>758</v>
      </c>
      <c r="C759" s="86" t="s">
        <v>1610</v>
      </c>
      <c r="D759" s="241">
        <f>COUNTIF($C$1:$C759,C759)</f>
        <v>4</v>
      </c>
      <c r="E759" s="241" t="str">
        <f t="shared" si="31"/>
        <v>Get info/marketing on utilities4</v>
      </c>
      <c r="F759" s="86" t="s">
        <v>1498</v>
      </c>
      <c r="G759" s="242">
        <v>0.1556043165467626</v>
      </c>
      <c r="H759" s="245">
        <v>93.473230780772369</v>
      </c>
    </row>
    <row r="760" spans="1:8">
      <c r="A760" s="86" t="str">
        <v>utl_mark_mail</v>
      </c>
      <c r="B760" s="239">
        <v>759</v>
      </c>
      <c r="C760" s="86" t="s">
        <v>1610</v>
      </c>
      <c r="D760" s="241">
        <f>COUNTIF($C$1:$C760,C760)</f>
        <v>5</v>
      </c>
      <c r="E760" s="241" t="str">
        <f t="shared" si="31"/>
        <v>Get info/marketing on utilities5</v>
      </c>
      <c r="F760" s="86" t="s">
        <v>1500</v>
      </c>
      <c r="G760" s="242">
        <v>0.19513669064748201</v>
      </c>
      <c r="H760" s="245">
        <v>100.88964553327683</v>
      </c>
    </row>
    <row r="761" spans="1:8">
      <c r="A761" s="86" t="str">
        <v>utl_mark_txt</v>
      </c>
      <c r="B761" s="239">
        <v>760</v>
      </c>
      <c r="C761" s="86" t="s">
        <v>1610</v>
      </c>
      <c r="D761" s="241">
        <f>COUNTIF($C$1:$C761,C761)</f>
        <v>6</v>
      </c>
      <c r="E761" s="241" t="str">
        <f t="shared" si="31"/>
        <v>Get info/marketing on utilities6</v>
      </c>
      <c r="F761" s="86" t="s">
        <v>1502</v>
      </c>
      <c r="G761" s="242">
        <v>8.4266187050359695E-2</v>
      </c>
      <c r="H761" s="245">
        <v>95.093318469460641</v>
      </c>
    </row>
    <row r="762" spans="1:8">
      <c r="A762" s="86" t="str">
        <v>utl_mark_web</v>
      </c>
      <c r="B762" s="239">
        <v>761</v>
      </c>
      <c r="C762" s="86" t="s">
        <v>1610</v>
      </c>
      <c r="D762" s="241">
        <f>COUNTIF($C$1:$C762,C762)</f>
        <v>7</v>
      </c>
      <c r="E762" s="241" t="str">
        <f t="shared" si="31"/>
        <v>Get info/marketing on utilities7</v>
      </c>
      <c r="F762" s="86" t="s">
        <v>1504</v>
      </c>
      <c r="G762" s="242">
        <v>0.30976978417266188</v>
      </c>
      <c r="H762" s="245">
        <v>99.742288386050603</v>
      </c>
    </row>
    <row r="763" spans="1:8">
      <c r="A763" s="86" t="str">
        <v>utl_res_app</v>
      </c>
      <c r="B763" s="239">
        <v>762</v>
      </c>
      <c r="C763" s="86" t="s">
        <v>1618</v>
      </c>
      <c r="D763" s="241">
        <f>COUNTIF($C$1:$C763,C763)</f>
        <v>1</v>
      </c>
      <c r="E763" s="241" t="str">
        <f t="shared" si="31"/>
        <v>Research utilities1</v>
      </c>
      <c r="F763" s="86" t="s">
        <v>1493</v>
      </c>
      <c r="G763" s="242">
        <v>0.12239568345323742</v>
      </c>
      <c r="H763" s="245">
        <v>85.80121349547251</v>
      </c>
    </row>
    <row r="764" spans="1:8">
      <c r="A764" s="86" t="str">
        <v>utl_res_call</v>
      </c>
      <c r="B764" s="239">
        <v>763</v>
      </c>
      <c r="C764" s="86" t="s">
        <v>1618</v>
      </c>
      <c r="D764" s="241">
        <f>COUNTIF($C$1:$C764,C764)</f>
        <v>2</v>
      </c>
      <c r="E764" s="241" t="str">
        <f t="shared" si="31"/>
        <v>Research utilities2</v>
      </c>
      <c r="F764" s="86" t="s">
        <v>1495</v>
      </c>
      <c r="G764" s="242">
        <v>0.20837410071942442</v>
      </c>
      <c r="H764" s="245">
        <v>92.893866663640196</v>
      </c>
    </row>
    <row r="765" spans="1:8">
      <c r="A765" s="86" t="str">
        <v>utl_res_email</v>
      </c>
      <c r="B765" s="239">
        <v>764</v>
      </c>
      <c r="C765" s="86" t="s">
        <v>1618</v>
      </c>
      <c r="D765" s="241">
        <f>COUNTIF($C$1:$C765,C765)</f>
        <v>3</v>
      </c>
      <c r="E765" s="241" t="str">
        <f t="shared" si="31"/>
        <v>Research utilities3</v>
      </c>
      <c r="F765" s="86" t="s">
        <v>1050</v>
      </c>
      <c r="G765" s="242">
        <v>0.22881294964028775</v>
      </c>
      <c r="H765" s="245">
        <v>99.150106916862185</v>
      </c>
    </row>
    <row r="766" spans="1:8">
      <c r="A766" s="86" t="str">
        <v>utl_res_f2f</v>
      </c>
      <c r="B766" s="239">
        <v>765</v>
      </c>
      <c r="C766" s="86" t="s">
        <v>1618</v>
      </c>
      <c r="D766" s="241">
        <f>COUNTIF($C$1:$C766,C766)</f>
        <v>4</v>
      </c>
      <c r="E766" s="241" t="str">
        <f t="shared" si="31"/>
        <v>Research utilities4</v>
      </c>
      <c r="F766" s="86" t="s">
        <v>1498</v>
      </c>
      <c r="G766" s="242">
        <v>0.12061870503597126</v>
      </c>
      <c r="H766" s="245">
        <v>91.302772478258646</v>
      </c>
    </row>
    <row r="767" spans="1:8">
      <c r="A767" s="86" t="str">
        <v>utl_res_mail</v>
      </c>
      <c r="B767" s="239">
        <v>766</v>
      </c>
      <c r="C767" s="86" t="s">
        <v>1618</v>
      </c>
      <c r="D767" s="241">
        <f>COUNTIF($C$1:$C767,C767)</f>
        <v>5</v>
      </c>
      <c r="E767" s="241" t="str">
        <f t="shared" si="31"/>
        <v>Research utilities5</v>
      </c>
      <c r="F767" s="86" t="s">
        <v>1500</v>
      </c>
      <c r="G767" s="242">
        <v>7.9158273381294969E-2</v>
      </c>
      <c r="H767" s="245">
        <v>96.066973525059424</v>
      </c>
    </row>
    <row r="768" spans="1:8">
      <c r="A768" s="86" t="str">
        <v>utl_res_txt</v>
      </c>
      <c r="B768" s="239">
        <v>767</v>
      </c>
      <c r="C768" s="86" t="s">
        <v>1618</v>
      </c>
      <c r="D768" s="241">
        <f>COUNTIF($C$1:$C768,C768)</f>
        <v>6</v>
      </c>
      <c r="E768" s="241" t="str">
        <f t="shared" si="31"/>
        <v>Research utilities6</v>
      </c>
      <c r="F768" s="86" t="s">
        <v>1502</v>
      </c>
      <c r="G768" s="242">
        <v>5.9424460431654676E-2</v>
      </c>
      <c r="H768" s="245">
        <v>87.694486644462032</v>
      </c>
    </row>
    <row r="769" spans="1:8">
      <c r="A769" s="86" t="str">
        <v>utl_res_web</v>
      </c>
      <c r="B769" s="239">
        <v>768</v>
      </c>
      <c r="C769" s="86" t="s">
        <v>1618</v>
      </c>
      <c r="D769" s="241">
        <f>COUNTIF($C$1:$C769,C769)</f>
        <v>7</v>
      </c>
      <c r="E769" s="241" t="str">
        <f t="shared" si="31"/>
        <v>Research utilities7</v>
      </c>
      <c r="F769" s="86" t="s">
        <v>1504</v>
      </c>
      <c r="G769" s="242">
        <v>0.42758992805755391</v>
      </c>
      <c r="H769" s="245">
        <v>102.02016980660321</v>
      </c>
    </row>
    <row r="770" spans="1:8">
      <c r="A770" s="86" t="str">
        <v>retles_enqc_app</v>
      </c>
      <c r="B770" s="239">
        <v>769</v>
      </c>
      <c r="C770" s="86" t="s">
        <v>1626</v>
      </c>
      <c r="D770" s="241">
        <f>COUNTIF($C$1:$C770,C770)</f>
        <v>1</v>
      </c>
      <c r="E770" s="241" t="str">
        <f t="shared" si="31"/>
        <v>Make enquiry on retail and leisure1</v>
      </c>
      <c r="F770" s="86" t="s">
        <v>1493</v>
      </c>
      <c r="G770" s="242">
        <v>0.17100719424460428</v>
      </c>
      <c r="H770" s="245">
        <v>87.850644711097587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0.40111510791366906</v>
      </c>
      <c r="H771" s="245">
        <v>100.41960976693929</v>
      </c>
    </row>
    <row r="772" spans="1:8">
      <c r="A772" s="86" t="str">
        <v>retles_enqc_eml</v>
      </c>
      <c r="B772" s="239">
        <v>771</v>
      </c>
      <c r="C772" s="86" t="s">
        <v>1626</v>
      </c>
      <c r="D772" s="241">
        <f>COUNTIF($C$1:$C772,C772)</f>
        <v>3</v>
      </c>
      <c r="E772" s="241" t="str">
        <f t="shared" si="32"/>
        <v>Make enquiry on retail and leisure3</v>
      </c>
      <c r="F772" s="86" t="s">
        <v>1050</v>
      </c>
      <c r="G772" s="242">
        <v>0.46205755395683451</v>
      </c>
      <c r="H772" s="245">
        <v>99.985635039363416</v>
      </c>
    </row>
    <row r="773" spans="1:8">
      <c r="A773" s="86" t="str">
        <v>retles_enqc_f2f</v>
      </c>
      <c r="B773" s="239">
        <v>772</v>
      </c>
      <c r="C773" s="86" t="s">
        <v>1626</v>
      </c>
      <c r="D773" s="241">
        <f>COUNTIF($C$1:$C773,C773)</f>
        <v>4</v>
      </c>
      <c r="E773" s="241" t="str">
        <f t="shared" si="32"/>
        <v>Make enquiry on retail and leisure4</v>
      </c>
      <c r="F773" s="86" t="s">
        <v>1498</v>
      </c>
      <c r="G773" s="242">
        <v>0.37187050359712231</v>
      </c>
      <c r="H773" s="245">
        <v>96.981548527740784</v>
      </c>
    </row>
    <row r="774" spans="1:8">
      <c r="A774" s="86" t="str">
        <v>retles_enqc_mail</v>
      </c>
      <c r="B774" s="239">
        <v>773</v>
      </c>
      <c r="C774" s="86" t="s">
        <v>1626</v>
      </c>
      <c r="D774" s="241">
        <f>COUNTIF($C$1:$C774,C774)</f>
        <v>5</v>
      </c>
      <c r="E774" s="241" t="str">
        <f t="shared" si="32"/>
        <v>Make enquiry on retail and leisure5</v>
      </c>
      <c r="F774" s="86" t="s">
        <v>1500</v>
      </c>
      <c r="G774" s="242">
        <v>0.15541726618705035</v>
      </c>
      <c r="H774" s="245">
        <v>94.415701793734073</v>
      </c>
    </row>
    <row r="775" spans="1:8">
      <c r="A775" s="86" t="str">
        <v>retles_enqc_txt</v>
      </c>
      <c r="B775" s="239">
        <v>774</v>
      </c>
      <c r="C775" s="86" t="s">
        <v>1626</v>
      </c>
      <c r="D775" s="241">
        <f>COUNTIF($C$1:$C775,C775)</f>
        <v>6</v>
      </c>
      <c r="E775" s="241" t="str">
        <f t="shared" si="32"/>
        <v>Make enquiry on retail and leisure6</v>
      </c>
      <c r="F775" s="86" t="s">
        <v>1502</v>
      </c>
      <c r="G775" s="242">
        <v>9.8064748201438859E-2</v>
      </c>
      <c r="H775" s="245">
        <v>86.860701895576241</v>
      </c>
    </row>
    <row r="776" spans="1:8">
      <c r="A776" s="86" t="str">
        <v>retles_enqc_web</v>
      </c>
      <c r="B776" s="239">
        <v>775</v>
      </c>
      <c r="C776" s="86" t="s">
        <v>1626</v>
      </c>
      <c r="D776" s="241">
        <f>COUNTIF($C$1:$C776,C776)</f>
        <v>7</v>
      </c>
      <c r="E776" s="241" t="str">
        <f t="shared" si="32"/>
        <v>Make enquiry on retail and leisure7</v>
      </c>
      <c r="F776" s="86" t="s">
        <v>1504</v>
      </c>
      <c r="G776" s="242">
        <v>0.38940287769784176</v>
      </c>
      <c r="H776" s="245">
        <v>100.28955523545228</v>
      </c>
    </row>
    <row r="777" spans="1:8">
      <c r="A777" s="86" t="str">
        <v>retles_sub_app</v>
      </c>
      <c r="B777" s="239">
        <v>776</v>
      </c>
      <c r="C777" s="86" t="s">
        <v>1634</v>
      </c>
      <c r="D777" s="241">
        <f>COUNTIF($C$1:$C777,C777)</f>
        <v>1</v>
      </c>
      <c r="E777" s="241" t="str">
        <f t="shared" si="32"/>
        <v>Submit info to retail and leisure1</v>
      </c>
      <c r="F777" s="86" t="s">
        <v>1493</v>
      </c>
      <c r="G777" s="242">
        <v>0.24717985611510795</v>
      </c>
      <c r="H777" s="245">
        <v>95.587690651350954</v>
      </c>
    </row>
    <row r="778" spans="1:8">
      <c r="A778" s="86" t="str">
        <v>retles_sub_call</v>
      </c>
      <c r="B778" s="239">
        <v>777</v>
      </c>
      <c r="C778" s="86" t="s">
        <v>1634</v>
      </c>
      <c r="D778" s="241">
        <f>COUNTIF($C$1:$C778,C778)</f>
        <v>2</v>
      </c>
      <c r="E778" s="241" t="str">
        <f t="shared" si="32"/>
        <v>Submit info to retail and leisure2</v>
      </c>
      <c r="F778" s="86" t="s">
        <v>1495</v>
      </c>
      <c r="G778" s="242">
        <v>0.37446762589928057</v>
      </c>
      <c r="H778" s="245">
        <v>100.22078626520479</v>
      </c>
    </row>
    <row r="779" spans="1:8">
      <c r="A779" s="86" t="str">
        <v>retles_sub_eml</v>
      </c>
      <c r="B779" s="239">
        <v>778</v>
      </c>
      <c r="C779" s="86" t="s">
        <v>1634</v>
      </c>
      <c r="D779" s="241">
        <f>COUNTIF($C$1:$C779,C779)</f>
        <v>3</v>
      </c>
      <c r="E779" s="241" t="str">
        <f t="shared" si="32"/>
        <v>Submit info to retail and leisure3</v>
      </c>
      <c r="F779" s="86" t="s">
        <v>1050</v>
      </c>
      <c r="G779" s="242">
        <v>0.36994244604316545</v>
      </c>
      <c r="H779" s="245">
        <v>100.37622365175392</v>
      </c>
    </row>
    <row r="780" spans="1:8">
      <c r="A780" s="86" t="str">
        <v>retles_sub_f2f</v>
      </c>
      <c r="B780" s="239">
        <v>779</v>
      </c>
      <c r="C780" s="86" t="s">
        <v>1634</v>
      </c>
      <c r="D780" s="241">
        <f>COUNTIF($C$1:$C780,C780)</f>
        <v>4</v>
      </c>
      <c r="E780" s="241" t="str">
        <f t="shared" si="32"/>
        <v>Submit info to retail and leisure4</v>
      </c>
      <c r="F780" s="86" t="s">
        <v>1498</v>
      </c>
      <c r="G780" s="242">
        <v>0.38782014388489205</v>
      </c>
      <c r="H780" s="245">
        <v>98.706809678242038</v>
      </c>
    </row>
    <row r="781" spans="1:8">
      <c r="A781" s="86" t="str">
        <v>retles_sub_mail</v>
      </c>
      <c r="B781" s="239">
        <v>780</v>
      </c>
      <c r="C781" s="86" t="s">
        <v>1634</v>
      </c>
      <c r="D781" s="241">
        <f>COUNTIF($C$1:$C781,C781)</f>
        <v>5</v>
      </c>
      <c r="E781" s="241" t="str">
        <f t="shared" si="32"/>
        <v>Submit info to retail and leisure5</v>
      </c>
      <c r="F781" s="86" t="s">
        <v>1500</v>
      </c>
      <c r="G781" s="242">
        <v>0.12167625899280576</v>
      </c>
      <c r="H781" s="245">
        <v>95.725031626798284</v>
      </c>
    </row>
    <row r="782" spans="1:8">
      <c r="A782" s="86" t="str">
        <v>retles_sub_txt</v>
      </c>
      <c r="B782" s="239">
        <v>781</v>
      </c>
      <c r="C782" s="86" t="s">
        <v>1634</v>
      </c>
      <c r="D782" s="241">
        <f>COUNTIF($C$1:$C782,C782)</f>
        <v>6</v>
      </c>
      <c r="E782" s="241" t="str">
        <f t="shared" si="32"/>
        <v>Submit info to retail and leisure6</v>
      </c>
      <c r="F782" s="86" t="s">
        <v>1502</v>
      </c>
      <c r="G782" s="242">
        <v>0.10635251798561152</v>
      </c>
      <c r="H782" s="245">
        <v>91.105198270286508</v>
      </c>
    </row>
    <row r="783" spans="1:8">
      <c r="A783" s="86" t="str">
        <v>retles_sub_web</v>
      </c>
      <c r="B783" s="239">
        <v>782</v>
      </c>
      <c r="C783" s="86" t="s">
        <v>1634</v>
      </c>
      <c r="D783" s="241">
        <f>COUNTIF($C$1:$C783,C783)</f>
        <v>7</v>
      </c>
      <c r="E783" s="241" t="str">
        <f t="shared" si="32"/>
        <v>Submit info to retail and leisure7</v>
      </c>
      <c r="F783" s="86" t="s">
        <v>1504</v>
      </c>
      <c r="G783" s="242">
        <v>0.4416690647482015</v>
      </c>
      <c r="H783" s="245">
        <v>100.67323618503323</v>
      </c>
    </row>
    <row r="784" spans="1:8">
      <c r="A784" s="86" t="str">
        <v>retles_mark_app</v>
      </c>
      <c r="B784" s="239">
        <v>783</v>
      </c>
      <c r="C784" s="86" t="s">
        <v>1642</v>
      </c>
      <c r="D784" s="241">
        <f>COUNTIF($C$1:$C784,C784)</f>
        <v>1</v>
      </c>
      <c r="E784" s="241" t="str">
        <f t="shared" si="32"/>
        <v>Get info/marketing on retail and leisure1</v>
      </c>
      <c r="F784" s="86" t="s">
        <v>1493</v>
      </c>
      <c r="G784" s="242">
        <v>0.21384892086330934</v>
      </c>
      <c r="H784" s="245">
        <v>98.14236624350572</v>
      </c>
    </row>
    <row r="785" spans="1:8">
      <c r="A785" s="86" t="str">
        <v>retles_mark_call</v>
      </c>
      <c r="B785" s="239">
        <v>784</v>
      </c>
      <c r="C785" s="86" t="s">
        <v>1642</v>
      </c>
      <c r="D785" s="241">
        <f>COUNTIF($C$1:$C785,C785)</f>
        <v>2</v>
      </c>
      <c r="E785" s="241" t="str">
        <f t="shared" si="32"/>
        <v>Get info/marketing on retail and leisure2</v>
      </c>
      <c r="F785" s="86" t="s">
        <v>1495</v>
      </c>
      <c r="G785" s="242">
        <v>0.20923741007194246</v>
      </c>
      <c r="H785" s="245">
        <v>95.469407895592894</v>
      </c>
    </row>
    <row r="786" spans="1:8">
      <c r="A786" s="86" t="str">
        <v>retles_mark_eml</v>
      </c>
      <c r="B786" s="239">
        <v>785</v>
      </c>
      <c r="C786" s="86" t="s">
        <v>1642</v>
      </c>
      <c r="D786" s="241">
        <f>COUNTIF($C$1:$C786,C786)</f>
        <v>3</v>
      </c>
      <c r="E786" s="241" t="str">
        <f t="shared" si="32"/>
        <v>Get info/marketing on retail and leisure3</v>
      </c>
      <c r="F786" s="86" t="s">
        <v>1050</v>
      </c>
      <c r="G786" s="242">
        <v>0.38472661870503605</v>
      </c>
      <c r="H786" s="245">
        <v>100.65095297724858</v>
      </c>
    </row>
    <row r="787" spans="1:8">
      <c r="A787" s="86" t="str">
        <v>retles_mark_f2f</v>
      </c>
      <c r="B787" s="239">
        <v>786</v>
      </c>
      <c r="C787" s="86" t="s">
        <v>1642</v>
      </c>
      <c r="D787" s="241">
        <f>COUNTIF($C$1:$C787,C787)</f>
        <v>4</v>
      </c>
      <c r="E787" s="241" t="str">
        <f t="shared" si="32"/>
        <v>Get info/marketing on retail and leisure4</v>
      </c>
      <c r="F787" s="86" t="s">
        <v>1498</v>
      </c>
      <c r="G787" s="242">
        <v>0.29286330935251798</v>
      </c>
      <c r="H787" s="245">
        <v>96.061198665083609</v>
      </c>
    </row>
    <row r="788" spans="1:8">
      <c r="A788" s="86" t="str">
        <v>retles_mark_mail</v>
      </c>
      <c r="B788" s="239">
        <v>787</v>
      </c>
      <c r="C788" s="86" t="s">
        <v>1642</v>
      </c>
      <c r="D788" s="241">
        <f>COUNTIF($C$1:$C788,C788)</f>
        <v>5</v>
      </c>
      <c r="E788" s="241" t="str">
        <f t="shared" si="32"/>
        <v>Get info/marketing on retail and leisure5</v>
      </c>
      <c r="F788" s="86" t="s">
        <v>1500</v>
      </c>
      <c r="G788" s="242">
        <v>0.20024460431654678</v>
      </c>
      <c r="H788" s="247">
        <v>98.481386140234051</v>
      </c>
    </row>
    <row r="789" spans="1:8">
      <c r="A789" s="86" t="str">
        <v>retles_mark_txt</v>
      </c>
      <c r="B789" s="239">
        <v>788</v>
      </c>
      <c r="C789" s="86" t="s">
        <v>1642</v>
      </c>
      <c r="D789" s="241">
        <f>COUNTIF($C$1:$C789,C789)</f>
        <v>6</v>
      </c>
      <c r="E789" s="241" t="str">
        <f t="shared" si="32"/>
        <v>Get info/marketing on retail and leisure6</v>
      </c>
      <c r="F789" s="86" t="s">
        <v>1502</v>
      </c>
      <c r="G789" s="242">
        <v>0.11453237410071944</v>
      </c>
      <c r="H789" s="247">
        <v>93.265249501575511</v>
      </c>
    </row>
    <row r="790" spans="1:8">
      <c r="A790" s="86" t="str">
        <v>retles_mark_web</v>
      </c>
      <c r="B790" s="239">
        <v>789</v>
      </c>
      <c r="C790" s="86" t="s">
        <v>1642</v>
      </c>
      <c r="D790" s="241">
        <f>COUNTIF($C$1:$C790,C790)</f>
        <v>7</v>
      </c>
      <c r="E790" s="241" t="str">
        <f t="shared" si="32"/>
        <v>Get info/marketing on retail and leisure7</v>
      </c>
      <c r="F790" s="86" t="s">
        <v>1504</v>
      </c>
      <c r="G790" s="242">
        <v>0.37717266187050358</v>
      </c>
      <c r="H790" s="247">
        <v>100.21899501745646</v>
      </c>
    </row>
    <row r="791" spans="1:8">
      <c r="A791" s="86" t="str">
        <v>retles_res_app</v>
      </c>
      <c r="B791" s="239">
        <v>790</v>
      </c>
      <c r="C791" s="86" t="s">
        <v>1650</v>
      </c>
      <c r="D791" s="241">
        <f>COUNTIF($C$1:$C791,C791)</f>
        <v>1</v>
      </c>
      <c r="E791" s="241" t="str">
        <f t="shared" si="32"/>
        <v>Research retail and leisure1</v>
      </c>
      <c r="F791" s="86" t="s">
        <v>1493</v>
      </c>
      <c r="G791" s="242">
        <v>0.21659712230215827</v>
      </c>
      <c r="H791" s="247">
        <v>92.778187174135468</v>
      </c>
    </row>
    <row r="792" spans="1:8">
      <c r="A792" s="86" t="str">
        <v>retles_res_call</v>
      </c>
      <c r="B792" s="239">
        <v>791</v>
      </c>
      <c r="C792" s="86" t="s">
        <v>1650</v>
      </c>
      <c r="D792" s="241">
        <f>COUNTIF($C$1:$C792,C792)</f>
        <v>2</v>
      </c>
      <c r="E792" s="241" t="str">
        <f t="shared" si="32"/>
        <v>Research retail and leisure2</v>
      </c>
      <c r="F792" s="86" t="s">
        <v>1495</v>
      </c>
      <c r="G792" s="242">
        <v>0.21583453237410072</v>
      </c>
      <c r="H792" s="247">
        <v>95.645863414630625</v>
      </c>
    </row>
    <row r="793" spans="1:8">
      <c r="A793" s="86" t="str">
        <v>retles_res_eml</v>
      </c>
      <c r="B793" s="239">
        <v>792</v>
      </c>
      <c r="C793" s="86" t="s">
        <v>1650</v>
      </c>
      <c r="D793" s="241">
        <f>COUNTIF($C$1:$C793,C793)</f>
        <v>3</v>
      </c>
      <c r="E793" s="241" t="str">
        <f t="shared" si="32"/>
        <v>Research retail and leisure3</v>
      </c>
      <c r="F793" s="86" t="s">
        <v>1050</v>
      </c>
      <c r="G793" s="242">
        <v>0.25303597122302163</v>
      </c>
      <c r="H793" s="247">
        <v>98.892157629252537</v>
      </c>
    </row>
    <row r="794" spans="1:8">
      <c r="A794" s="86" t="str">
        <v>retles_res_f2f</v>
      </c>
      <c r="B794" s="239">
        <v>793</v>
      </c>
      <c r="C794" s="86" t="s">
        <v>1650</v>
      </c>
      <c r="D794" s="241">
        <f>COUNTIF($C$1:$C794,C794)</f>
        <v>4</v>
      </c>
      <c r="E794" s="241" t="str">
        <f t="shared" si="32"/>
        <v>Research retail and leisure4</v>
      </c>
      <c r="F794" s="86" t="s">
        <v>1498</v>
      </c>
      <c r="G794" s="242">
        <v>0.37900719424460433</v>
      </c>
      <c r="H794" s="247">
        <v>99.198682750729176</v>
      </c>
    </row>
    <row r="795" spans="1:8">
      <c r="A795" s="86" t="str">
        <v>retles_res_mail</v>
      </c>
      <c r="B795" s="239">
        <v>794</v>
      </c>
      <c r="C795" s="86" t="s">
        <v>1650</v>
      </c>
      <c r="D795" s="241">
        <f>COUNTIF($C$1:$C795,C795)</f>
        <v>5</v>
      </c>
      <c r="E795" s="241" t="str">
        <f t="shared" si="32"/>
        <v>Research retail and leisure5</v>
      </c>
      <c r="F795" s="86" t="s">
        <v>1500</v>
      </c>
      <c r="G795" s="242">
        <v>8.782014388489208E-2</v>
      </c>
      <c r="H795" s="247">
        <v>86.885363865193867</v>
      </c>
    </row>
    <row r="796" spans="1:8">
      <c r="A796" s="86" t="str">
        <v>retles_res_txt</v>
      </c>
      <c r="B796" s="240">
        <v>795</v>
      </c>
      <c r="C796" s="86" t="s">
        <v>1650</v>
      </c>
      <c r="D796" s="241">
        <f>COUNTIF($C$1:$C796,C796)</f>
        <v>6</v>
      </c>
      <c r="E796" s="241" t="str">
        <f t="shared" si="32"/>
        <v>Research retail and leisure6</v>
      </c>
      <c r="F796" s="86" t="s">
        <v>1502</v>
      </c>
      <c r="G796" s="244">
        <v>6.6179856115107918E-2</v>
      </c>
      <c r="H796" s="248">
        <v>78.332469077454505</v>
      </c>
    </row>
    <row r="797" spans="1:8">
      <c r="A797" s="86" t="str">
        <v>retles_res_web</v>
      </c>
      <c r="B797" s="1">
        <v>796</v>
      </c>
      <c r="C797" s="86" t="s">
        <v>1650</v>
      </c>
      <c r="D797" s="241">
        <f>COUNTIF($C$1:$C797,C797)</f>
        <v>7</v>
      </c>
      <c r="E797" s="241" t="str">
        <f t="shared" si="32"/>
        <v>Research retail and leisure7</v>
      </c>
      <c r="F797" s="86" t="s">
        <v>1504</v>
      </c>
      <c r="G797" s="68">
        <v>0.53157553956834525</v>
      </c>
      <c r="H797" s="70">
        <v>103.6830087026233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6745F-6A28-4338-832F-4D49DCFFD6E7}">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Parkgate Ward</v>
      </c>
      <c r="C7" s="1" t="str">
        <f>BASE_PROFILE_DESC</f>
        <v>Associated Base - Cheshire West and Chester</v>
      </c>
      <c r="E7" s="1" t="str">
        <f>"Profile Title: "&amp;B7</f>
        <v>Profile Title: Ward: Parkgate Ward</v>
      </c>
      <c r="F7" s="1" t="str">
        <f>"Base Title: "&amp;C7</f>
        <v>Base Title: Associated Base - Cheshire West and Chester</v>
      </c>
    </row>
    <row r="8" spans="1:6">
      <c r="A8" s="1">
        <v>1</v>
      </c>
      <c r="B8" s="1">
        <v>0</v>
      </c>
      <c r="C8" s="1">
        <v>3787</v>
      </c>
      <c r="D8" s="1">
        <v>1</v>
      </c>
    </row>
    <row r="9" spans="1:6">
      <c r="A9" s="1">
        <v>2</v>
      </c>
      <c r="B9" s="1">
        <v>1</v>
      </c>
      <c r="C9" s="1">
        <v>11136</v>
      </c>
      <c r="D9" s="1">
        <v>2</v>
      </c>
    </row>
    <row r="10" spans="1:6">
      <c r="A10" s="1">
        <v>3</v>
      </c>
      <c r="B10" s="1">
        <v>0</v>
      </c>
      <c r="C10" s="1">
        <v>17099</v>
      </c>
      <c r="D10" s="1">
        <v>3</v>
      </c>
    </row>
    <row r="11" spans="1:6">
      <c r="A11" s="1">
        <v>4</v>
      </c>
      <c r="B11" s="1">
        <v>6</v>
      </c>
      <c r="C11" s="1">
        <v>14210</v>
      </c>
      <c r="D11" s="1">
        <v>4</v>
      </c>
    </row>
    <row r="12" spans="1:6">
      <c r="A12" s="1">
        <v>5</v>
      </c>
      <c r="B12" s="1">
        <v>1</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1</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1</v>
      </c>
      <c r="C21" s="1">
        <v>13105</v>
      </c>
      <c r="D21" s="1">
        <v>14</v>
      </c>
    </row>
    <row r="22" spans="1:4">
      <c r="A22" s="1">
        <v>15</v>
      </c>
      <c r="B22" s="1">
        <v>1</v>
      </c>
      <c r="C22" s="1">
        <v>15117</v>
      </c>
      <c r="D22" s="1">
        <v>15</v>
      </c>
    </row>
    <row r="23" spans="1:4">
      <c r="A23" s="1">
        <v>16</v>
      </c>
      <c r="B23" s="1">
        <v>18</v>
      </c>
      <c r="C23" s="1">
        <v>22417</v>
      </c>
      <c r="D23" s="1">
        <v>16</v>
      </c>
    </row>
    <row r="24" spans="1:4">
      <c r="A24" s="1">
        <v>17</v>
      </c>
      <c r="B24" s="1">
        <v>9</v>
      </c>
      <c r="C24" s="1">
        <v>26453</v>
      </c>
      <c r="D24" s="1">
        <v>17</v>
      </c>
    </row>
    <row r="25" spans="1:4">
      <c r="A25" s="1">
        <v>18</v>
      </c>
      <c r="B25" s="1">
        <v>0</v>
      </c>
      <c r="C25" s="1">
        <v>106</v>
      </c>
      <c r="D25" s="1">
        <v>18</v>
      </c>
    </row>
    <row r="26" spans="1:4">
      <c r="A26" s="1">
        <v>19</v>
      </c>
      <c r="B26" s="1">
        <v>53</v>
      </c>
      <c r="C26" s="1">
        <v>48853</v>
      </c>
      <c r="D26" s="1">
        <v>19</v>
      </c>
    </row>
    <row r="27" spans="1:4">
      <c r="A27" s="1">
        <v>20</v>
      </c>
      <c r="B27" s="1">
        <v>15</v>
      </c>
      <c r="C27" s="1">
        <v>25084</v>
      </c>
      <c r="D27" s="1">
        <v>20</v>
      </c>
    </row>
    <row r="28" spans="1:4">
      <c r="A28" s="1">
        <v>21</v>
      </c>
      <c r="B28" s="1">
        <v>6</v>
      </c>
      <c r="C28" s="1">
        <v>5253</v>
      </c>
      <c r="D28" s="1">
        <v>21</v>
      </c>
    </row>
    <row r="29" spans="1:4">
      <c r="A29" s="1">
        <v>22</v>
      </c>
      <c r="B29" s="1">
        <v>0</v>
      </c>
      <c r="C29" s="1">
        <v>1307</v>
      </c>
      <c r="D29" s="1">
        <v>22</v>
      </c>
    </row>
    <row r="30" spans="1:4">
      <c r="A30" s="1">
        <v>23</v>
      </c>
      <c r="B30" s="1">
        <v>10</v>
      </c>
      <c r="C30" s="1">
        <v>15264</v>
      </c>
      <c r="D30" s="1">
        <v>23</v>
      </c>
    </row>
    <row r="31" spans="1:4">
      <c r="A31" s="1">
        <v>24</v>
      </c>
      <c r="B31" s="1">
        <v>14</v>
      </c>
      <c r="C31" s="1">
        <v>30382</v>
      </c>
      <c r="D31" s="1">
        <v>24</v>
      </c>
    </row>
    <row r="32" spans="1:4">
      <c r="A32" s="1">
        <v>25</v>
      </c>
      <c r="B32" s="1">
        <v>3</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139</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B39DEB9F-4CB0-499D-B3DB-FD23AC7FA631}"/>
</file>

<file path=customXml/itemProps2.xml><?xml version="1.0" encoding="utf-8"?>
<ds:datastoreItem xmlns:ds="http://schemas.openxmlformats.org/officeDocument/2006/customXml" ds:itemID="{93CEC07B-F302-4304-8C5E-4C8B63DB3E68}"/>
</file>

<file path=customXml/itemProps3.xml><?xml version="1.0" encoding="utf-8"?>
<ds:datastoreItem xmlns:ds="http://schemas.openxmlformats.org/officeDocument/2006/customXml" ds:itemID="{79F0E142-B695-442C-B7BD-C282DFDCFD0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Parkgate Wellbeing Ward Profile</dc:title>
  <dc:creator>HUXLEY, Lee</dc:creator>
  <cp:lastModifiedBy>HUXLEY, Lee</cp:lastModifiedBy>
  <dcterms:created xsi:type="dcterms:W3CDTF">2022-07-27T08:36:07Z</dcterms:created>
  <dcterms:modified xsi:type="dcterms:W3CDTF">2022-07-27T08:36:26Z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