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AF804F37-CB7B-4B54-B895-7D88FBF145D3}" xr6:coauthVersionLast="47" xr6:coauthVersionMax="47" xr10:uidLastSave="{CAA2AD7B-DFF1-4E25-8DD4-BA9B1EA11564}"/>
  <bookViews>
    <workbookView xWindow="1520" yWindow="1520" windowWidth="14400" windowHeight="7360" xr2:uid="{DF80DBC3-C724-4DEC-879F-18FD11E62C4F}"/>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E792" i="14"/>
  <c r="D792" i="14"/>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E776" i="14"/>
  <c r="D776" i="14"/>
  <c r="D775" i="14"/>
  <c r="E775" i="14" s="1"/>
  <c r="D774" i="14"/>
  <c r="E774" i="14" s="1"/>
  <c r="D773" i="14"/>
  <c r="E773" i="14" s="1"/>
  <c r="D772" i="14"/>
  <c r="E772" i="14" s="1"/>
  <c r="D771" i="14"/>
  <c r="E771" i="14" s="1"/>
  <c r="D770" i="14"/>
  <c r="E770" i="14" s="1"/>
  <c r="D769" i="14"/>
  <c r="E769" i="14" s="1"/>
  <c r="E768" i="14"/>
  <c r="D768" i="14"/>
  <c r="D767" i="14"/>
  <c r="E767" i="14" s="1"/>
  <c r="D766" i="14"/>
  <c r="E766" i="14" s="1"/>
  <c r="D765" i="14"/>
  <c r="E765" i="14" s="1"/>
  <c r="D764" i="14"/>
  <c r="E764" i="14" s="1"/>
  <c r="D763" i="14"/>
  <c r="E763" i="14" s="1"/>
  <c r="D762" i="14"/>
  <c r="E762" i="14" s="1"/>
  <c r="D761" i="14"/>
  <c r="E761" i="14" s="1"/>
  <c r="E760" i="14"/>
  <c r="D760" i="14"/>
  <c r="D759" i="14"/>
  <c r="E759" i="14" s="1"/>
  <c r="D758" i="14"/>
  <c r="E758" i="14" s="1"/>
  <c r="D757" i="14"/>
  <c r="E757" i="14" s="1"/>
  <c r="D756" i="14"/>
  <c r="E756" i="14" s="1"/>
  <c r="D755" i="14"/>
  <c r="E755" i="14" s="1"/>
  <c r="D754" i="14"/>
  <c r="E754" i="14" s="1"/>
  <c r="D753" i="14"/>
  <c r="E753" i="14" s="1"/>
  <c r="E752" i="14"/>
  <c r="D752" i="14"/>
  <c r="D751" i="14"/>
  <c r="E751" i="14" s="1"/>
  <c r="D750" i="14"/>
  <c r="E750" i="14" s="1"/>
  <c r="D749" i="14"/>
  <c r="E749" i="14" s="1"/>
  <c r="D748" i="14"/>
  <c r="E748" i="14" s="1"/>
  <c r="D747" i="14"/>
  <c r="E747" i="14" s="1"/>
  <c r="D746" i="14"/>
  <c r="E746" i="14" s="1"/>
  <c r="D745" i="14"/>
  <c r="E745" i="14" s="1"/>
  <c r="E744" i="14"/>
  <c r="D744" i="14"/>
  <c r="D743" i="14"/>
  <c r="E743" i="14" s="1"/>
  <c r="D742" i="14"/>
  <c r="E742" i="14" s="1"/>
  <c r="D741" i="14"/>
  <c r="E741" i="14" s="1"/>
  <c r="D740" i="14"/>
  <c r="E740" i="14" s="1"/>
  <c r="D739" i="14"/>
  <c r="E739" i="14" s="1"/>
  <c r="D738" i="14"/>
  <c r="E738" i="14" s="1"/>
  <c r="D737" i="14"/>
  <c r="E737" i="14" s="1"/>
  <c r="E736" i="14"/>
  <c r="D736" i="14"/>
  <c r="D735" i="14"/>
  <c r="E735" i="14" s="1"/>
  <c r="D734" i="14"/>
  <c r="E734" i="14" s="1"/>
  <c r="D733" i="14"/>
  <c r="E733" i="14" s="1"/>
  <c r="D732" i="14"/>
  <c r="E732" i="14" s="1"/>
  <c r="D731" i="14"/>
  <c r="E731" i="14" s="1"/>
  <c r="D730" i="14"/>
  <c r="E730" i="14" s="1"/>
  <c r="D729" i="14"/>
  <c r="E729" i="14" s="1"/>
  <c r="E728" i="14"/>
  <c r="D728" i="14"/>
  <c r="D727" i="14"/>
  <c r="E727" i="14" s="1"/>
  <c r="D726" i="14"/>
  <c r="E726" i="14" s="1"/>
  <c r="D725" i="14"/>
  <c r="E725" i="14" s="1"/>
  <c r="D724" i="14"/>
  <c r="E724" i="14" s="1"/>
  <c r="D723" i="14"/>
  <c r="E723" i="14" s="1"/>
  <c r="D722" i="14"/>
  <c r="E722" i="14" s="1"/>
  <c r="D721" i="14"/>
  <c r="E721" i="14" s="1"/>
  <c r="E720" i="14"/>
  <c r="D720" i="14"/>
  <c r="D719" i="14"/>
  <c r="E719" i="14" s="1"/>
  <c r="D718" i="14"/>
  <c r="E718" i="14" s="1"/>
  <c r="D717" i="14"/>
  <c r="E717" i="14" s="1"/>
  <c r="D716" i="14"/>
  <c r="E716" i="14" s="1"/>
  <c r="D715" i="14"/>
  <c r="E715" i="14" s="1"/>
  <c r="D714" i="14"/>
  <c r="E714" i="14" s="1"/>
  <c r="D713" i="14"/>
  <c r="E713" i="14" s="1"/>
  <c r="E712" i="14"/>
  <c r="D712" i="14"/>
  <c r="D711" i="14"/>
  <c r="E711" i="14" s="1"/>
  <c r="D710" i="14"/>
  <c r="E710" i="14" s="1"/>
  <c r="D709" i="14"/>
  <c r="E709" i="14" s="1"/>
  <c r="D708" i="14"/>
  <c r="E708" i="14" s="1"/>
  <c r="D707" i="14"/>
  <c r="E707" i="14" s="1"/>
  <c r="D706" i="14"/>
  <c r="E706" i="14" s="1"/>
  <c r="D705" i="14"/>
  <c r="E705" i="14" s="1"/>
  <c r="E704" i="14"/>
  <c r="D704" i="14"/>
  <c r="D703" i="14"/>
  <c r="E703" i="14" s="1"/>
  <c r="D702" i="14"/>
  <c r="E702" i="14" s="1"/>
  <c r="D701" i="14"/>
  <c r="E701" i="14" s="1"/>
  <c r="D700" i="14"/>
  <c r="E700" i="14" s="1"/>
  <c r="D699" i="14"/>
  <c r="E699" i="14" s="1"/>
  <c r="D698" i="14"/>
  <c r="E698" i="14" s="1"/>
  <c r="D697" i="14"/>
  <c r="E697" i="14" s="1"/>
  <c r="E696" i="14"/>
  <c r="D696" i="14"/>
  <c r="D695" i="14"/>
  <c r="E695" i="14" s="1"/>
  <c r="D694" i="14"/>
  <c r="E694" i="14" s="1"/>
  <c r="D693" i="14"/>
  <c r="E693" i="14" s="1"/>
  <c r="D692" i="14"/>
  <c r="E692" i="14" s="1"/>
  <c r="D691" i="14"/>
  <c r="E691" i="14" s="1"/>
  <c r="D690" i="14"/>
  <c r="E690" i="14" s="1"/>
  <c r="D689" i="14"/>
  <c r="E689" i="14" s="1"/>
  <c r="E688" i="14"/>
  <c r="D688" i="14"/>
  <c r="D687" i="14"/>
  <c r="E687" i="14" s="1"/>
  <c r="D686" i="14"/>
  <c r="E686" i="14" s="1"/>
  <c r="D685" i="14"/>
  <c r="E685" i="14" s="1"/>
  <c r="D684" i="14"/>
  <c r="E684" i="14" s="1"/>
  <c r="D683" i="14"/>
  <c r="E683" i="14" s="1"/>
  <c r="D682" i="14"/>
  <c r="E682" i="14" s="1"/>
  <c r="D681" i="14"/>
  <c r="E681" i="14" s="1"/>
  <c r="E680" i="14"/>
  <c r="D680" i="14"/>
  <c r="D679" i="14"/>
  <c r="E679" i="14" s="1"/>
  <c r="D678" i="14"/>
  <c r="E678" i="14" s="1"/>
  <c r="D677" i="14"/>
  <c r="E677" i="14" s="1"/>
  <c r="D676" i="14"/>
  <c r="E676" i="14" s="1"/>
  <c r="D675" i="14"/>
  <c r="E675" i="14" s="1"/>
  <c r="D674" i="14"/>
  <c r="E674" i="14" s="1"/>
  <c r="D673" i="14"/>
  <c r="E673" i="14" s="1"/>
  <c r="E672" i="14"/>
  <c r="D672" i="14"/>
  <c r="D671" i="14"/>
  <c r="E671" i="14" s="1"/>
  <c r="E670" i="14"/>
  <c r="D670" i="14"/>
  <c r="D669" i="14"/>
  <c r="E669" i="14" s="1"/>
  <c r="D668" i="14"/>
  <c r="E668" i="14" s="1"/>
  <c r="D667" i="14"/>
  <c r="E667" i="14" s="1"/>
  <c r="D666" i="14"/>
  <c r="E666" i="14" s="1"/>
  <c r="D665" i="14"/>
  <c r="E665" i="14" s="1"/>
  <c r="E664" i="14"/>
  <c r="D664" i="14"/>
  <c r="D663" i="14"/>
  <c r="E663" i="14" s="1"/>
  <c r="D662" i="14"/>
  <c r="E662" i="14" s="1"/>
  <c r="D661" i="14"/>
  <c r="E661" i="14" s="1"/>
  <c r="D660" i="14"/>
  <c r="E660" i="14" s="1"/>
  <c r="D659" i="14"/>
  <c r="E659" i="14" s="1"/>
  <c r="D658" i="14"/>
  <c r="E658" i="14" s="1"/>
  <c r="D657" i="14"/>
  <c r="E657" i="14" s="1"/>
  <c r="E656" i="14"/>
  <c r="D656" i="14"/>
  <c r="D655" i="14"/>
  <c r="E655" i="14" s="1"/>
  <c r="E654" i="14"/>
  <c r="D654" i="14"/>
  <c r="D653" i="14"/>
  <c r="E653" i="14" s="1"/>
  <c r="D652" i="14"/>
  <c r="E652" i="14" s="1"/>
  <c r="D651" i="14"/>
  <c r="E651" i="14" s="1"/>
  <c r="D650" i="14"/>
  <c r="E650" i="14" s="1"/>
  <c r="D649" i="14"/>
  <c r="E649" i="14" s="1"/>
  <c r="E648" i="14"/>
  <c r="D648" i="14"/>
  <c r="D647" i="14"/>
  <c r="E647" i="14" s="1"/>
  <c r="D646" i="14"/>
  <c r="E646" i="14" s="1"/>
  <c r="D645" i="14"/>
  <c r="E645" i="14" s="1"/>
  <c r="D644" i="14"/>
  <c r="E644" i="14" s="1"/>
  <c r="D643" i="14"/>
  <c r="E643" i="14" s="1"/>
  <c r="D642" i="14"/>
  <c r="E642" i="14" s="1"/>
  <c r="D641" i="14"/>
  <c r="E641" i="14" s="1"/>
  <c r="E640" i="14"/>
  <c r="D640" i="14"/>
  <c r="D639" i="14"/>
  <c r="E639" i="14" s="1"/>
  <c r="E638" i="14"/>
  <c r="D638" i="14"/>
  <c r="D637" i="14"/>
  <c r="E637" i="14" s="1"/>
  <c r="D636" i="14"/>
  <c r="E636" i="14" s="1"/>
  <c r="D635" i="14"/>
  <c r="E635" i="14" s="1"/>
  <c r="D634" i="14"/>
  <c r="E634" i="14" s="1"/>
  <c r="D633" i="14"/>
  <c r="E633" i="14" s="1"/>
  <c r="E632" i="14"/>
  <c r="D632" i="14"/>
  <c r="D631" i="14"/>
  <c r="E631" i="14" s="1"/>
  <c r="D630" i="14"/>
  <c r="E630" i="14" s="1"/>
  <c r="D629" i="14"/>
  <c r="E629" i="14" s="1"/>
  <c r="D628" i="14"/>
  <c r="E628" i="14" s="1"/>
  <c r="E627" i="14"/>
  <c r="D627" i="14"/>
  <c r="D626" i="14"/>
  <c r="E626" i="14" s="1"/>
  <c r="D625" i="14"/>
  <c r="E625" i="14" s="1"/>
  <c r="D624" i="14"/>
  <c r="E624" i="14" s="1"/>
  <c r="E623" i="14"/>
  <c r="D623" i="14"/>
  <c r="D622" i="14"/>
  <c r="E622" i="14" s="1"/>
  <c r="E621" i="14"/>
  <c r="D621" i="14"/>
  <c r="D620" i="14"/>
  <c r="E620" i="14" s="1"/>
  <c r="D619" i="14"/>
  <c r="E619" i="14" s="1"/>
  <c r="D618" i="14"/>
  <c r="E618" i="14" s="1"/>
  <c r="D617" i="14"/>
  <c r="E617" i="14" s="1"/>
  <c r="D616" i="14"/>
  <c r="E616" i="14" s="1"/>
  <c r="E615" i="14"/>
  <c r="D615" i="14"/>
  <c r="D614" i="14"/>
  <c r="E614" i="14" s="1"/>
  <c r="E613" i="14"/>
  <c r="D613" i="14"/>
  <c r="D612" i="14"/>
  <c r="E612" i="14" s="1"/>
  <c r="D611" i="14"/>
  <c r="E611" i="14" s="1"/>
  <c r="D610" i="14"/>
  <c r="E610" i="14" s="1"/>
  <c r="E609" i="14"/>
  <c r="D609" i="14"/>
  <c r="D608" i="14"/>
  <c r="E608" i="14" s="1"/>
  <c r="E607" i="14"/>
  <c r="D607" i="14"/>
  <c r="D606" i="14"/>
  <c r="E606" i="14" s="1"/>
  <c r="E605" i="14"/>
  <c r="D605" i="14"/>
  <c r="D604" i="14"/>
  <c r="E604" i="14" s="1"/>
  <c r="D603" i="14"/>
  <c r="E603" i="14" s="1"/>
  <c r="D602" i="14"/>
  <c r="E602" i="14" s="1"/>
  <c r="E601" i="14"/>
  <c r="D601" i="14"/>
  <c r="D600" i="14"/>
  <c r="E600" i="14" s="1"/>
  <c r="E599" i="14"/>
  <c r="D599" i="14"/>
  <c r="D598" i="14"/>
  <c r="E598" i="14" s="1"/>
  <c r="E597" i="14"/>
  <c r="D597" i="14"/>
  <c r="D596" i="14"/>
  <c r="E596" i="14" s="1"/>
  <c r="D595" i="14"/>
  <c r="E595" i="14" s="1"/>
  <c r="D594" i="14"/>
  <c r="E594" i="14" s="1"/>
  <c r="E593" i="14"/>
  <c r="D593" i="14"/>
  <c r="D592" i="14"/>
  <c r="E592" i="14" s="1"/>
  <c r="E591" i="14"/>
  <c r="D591" i="14"/>
  <c r="D590" i="14"/>
  <c r="E590" i="14" s="1"/>
  <c r="E589" i="14"/>
  <c r="D589" i="14"/>
  <c r="D588" i="14"/>
  <c r="E588" i="14" s="1"/>
  <c r="D587" i="14"/>
  <c r="E587" i="14" s="1"/>
  <c r="D586" i="14"/>
  <c r="E586" i="14" s="1"/>
  <c r="E585" i="14"/>
  <c r="D585" i="14"/>
  <c r="D584" i="14"/>
  <c r="E584" i="14" s="1"/>
  <c r="E583" i="14"/>
  <c r="D583" i="14"/>
  <c r="D582" i="14"/>
  <c r="E582" i="14" s="1"/>
  <c r="E581" i="14"/>
  <c r="D581" i="14"/>
  <c r="D580" i="14"/>
  <c r="E580" i="14" s="1"/>
  <c r="D579" i="14"/>
  <c r="E579" i="14" s="1"/>
  <c r="D578" i="14"/>
  <c r="E578" i="14" s="1"/>
  <c r="E577" i="14"/>
  <c r="D577" i="14"/>
  <c r="D576" i="14"/>
  <c r="E576" i="14" s="1"/>
  <c r="E575" i="14"/>
  <c r="D575" i="14"/>
  <c r="D574" i="14"/>
  <c r="E574" i="14" s="1"/>
  <c r="E573" i="14"/>
  <c r="D573" i="14"/>
  <c r="D572" i="14"/>
  <c r="E572" i="14" s="1"/>
  <c r="D571" i="14"/>
  <c r="E571" i="14" s="1"/>
  <c r="D570" i="14"/>
  <c r="E570" i="14" s="1"/>
  <c r="E569" i="14"/>
  <c r="D569" i="14"/>
  <c r="D568" i="14"/>
  <c r="E568" i="14" s="1"/>
  <c r="E567" i="14"/>
  <c r="D567" i="14"/>
  <c r="D566" i="14"/>
  <c r="E566" i="14" s="1"/>
  <c r="E565" i="14"/>
  <c r="D565" i="14"/>
  <c r="D564" i="14"/>
  <c r="E564" i="14" s="1"/>
  <c r="D563" i="14"/>
  <c r="E563" i="14" s="1"/>
  <c r="D562" i="14"/>
  <c r="E562" i="14" s="1"/>
  <c r="E561" i="14"/>
  <c r="D561" i="14"/>
  <c r="D560" i="14"/>
  <c r="E560" i="14" s="1"/>
  <c r="E559" i="14"/>
  <c r="D559" i="14"/>
  <c r="D558" i="14"/>
  <c r="E558" i="14" s="1"/>
  <c r="E557" i="14"/>
  <c r="D557" i="14"/>
  <c r="D556" i="14"/>
  <c r="E556" i="14" s="1"/>
  <c r="D555" i="14"/>
  <c r="E555" i="14" s="1"/>
  <c r="D554" i="14"/>
  <c r="E554" i="14" s="1"/>
  <c r="E553" i="14"/>
  <c r="D553" i="14"/>
  <c r="D552" i="14"/>
  <c r="E552" i="14" s="1"/>
  <c r="E551" i="14"/>
  <c r="D551" i="14"/>
  <c r="D550" i="14"/>
  <c r="E550" i="14" s="1"/>
  <c r="E549" i="14"/>
  <c r="D549" i="14"/>
  <c r="D548" i="14"/>
  <c r="E548" i="14" s="1"/>
  <c r="D547" i="14"/>
  <c r="E547" i="14" s="1"/>
  <c r="D546" i="14"/>
  <c r="E546" i="14" s="1"/>
  <c r="E545" i="14"/>
  <c r="D545" i="14"/>
  <c r="D544" i="14"/>
  <c r="E544" i="14" s="1"/>
  <c r="E543" i="14"/>
  <c r="D543" i="14"/>
  <c r="D542" i="14"/>
  <c r="E542" i="14" s="1"/>
  <c r="E541" i="14"/>
  <c r="D541" i="14"/>
  <c r="D540" i="14"/>
  <c r="E540" i="14" s="1"/>
  <c r="D539" i="14"/>
  <c r="E539" i="14" s="1"/>
  <c r="D538" i="14"/>
  <c r="E538" i="14" s="1"/>
  <c r="E537" i="14"/>
  <c r="D537" i="14"/>
  <c r="D536" i="14"/>
  <c r="E536" i="14" s="1"/>
  <c r="E535" i="14"/>
  <c r="D535" i="14"/>
  <c r="D534" i="14"/>
  <c r="E534" i="14" s="1"/>
  <c r="E533" i="14"/>
  <c r="D533" i="14"/>
  <c r="D532" i="14"/>
  <c r="E532" i="14" s="1"/>
  <c r="D531" i="14"/>
  <c r="E531" i="14" s="1"/>
  <c r="D530" i="14"/>
  <c r="E530" i="14" s="1"/>
  <c r="E529" i="14"/>
  <c r="D529" i="14"/>
  <c r="D528" i="14"/>
  <c r="E528" i="14" s="1"/>
  <c r="E527" i="14"/>
  <c r="D527" i="14"/>
  <c r="D526" i="14"/>
  <c r="E526" i="14" s="1"/>
  <c r="D525" i="14"/>
  <c r="E525" i="14" s="1"/>
  <c r="D524" i="14"/>
  <c r="E524" i="14" s="1"/>
  <c r="D523" i="14"/>
  <c r="E523" i="14" s="1"/>
  <c r="D522" i="14"/>
  <c r="E522" i="14" s="1"/>
  <c r="E521" i="14"/>
  <c r="D521" i="14"/>
  <c r="D520" i="14"/>
  <c r="E520" i="14" s="1"/>
  <c r="E519" i="14"/>
  <c r="D519" i="14"/>
  <c r="D518" i="14"/>
  <c r="E518" i="14" s="1"/>
  <c r="E517" i="14"/>
  <c r="D517" i="14"/>
  <c r="D516" i="14"/>
  <c r="E516" i="14" s="1"/>
  <c r="D515" i="14"/>
  <c r="E515" i="14" s="1"/>
  <c r="D514" i="14"/>
  <c r="E514" i="14" s="1"/>
  <c r="E513" i="14"/>
  <c r="D513" i="14"/>
  <c r="D512" i="14"/>
  <c r="E512" i="14" s="1"/>
  <c r="E511" i="14"/>
  <c r="D511" i="14"/>
  <c r="D510" i="14"/>
  <c r="E510" i="14" s="1"/>
  <c r="E509" i="14"/>
  <c r="D509" i="14"/>
  <c r="D508" i="14"/>
  <c r="E508" i="14" s="1"/>
  <c r="D507" i="14"/>
  <c r="E507" i="14" s="1"/>
  <c r="D506" i="14"/>
  <c r="E506" i="14" s="1"/>
  <c r="E505" i="14"/>
  <c r="D505" i="14"/>
  <c r="D504" i="14"/>
  <c r="E504" i="14" s="1"/>
  <c r="E503" i="14"/>
  <c r="D503" i="14"/>
  <c r="D502" i="14"/>
  <c r="E502" i="14" s="1"/>
  <c r="D501" i="14"/>
  <c r="E501" i="14" s="1"/>
  <c r="E500" i="14"/>
  <c r="D500" i="14"/>
  <c r="D499" i="14"/>
  <c r="E499" i="14" s="1"/>
  <c r="D498" i="14"/>
  <c r="E498" i="14" s="1"/>
  <c r="D497" i="14"/>
  <c r="E497" i="14" s="1"/>
  <c r="D496" i="14"/>
  <c r="E496" i="14" s="1"/>
  <c r="E495" i="14"/>
  <c r="D495" i="14"/>
  <c r="D494" i="14"/>
  <c r="E494" i="14" s="1"/>
  <c r="E493" i="14"/>
  <c r="D493" i="14"/>
  <c r="D492" i="14"/>
  <c r="E492" i="14" s="1"/>
  <c r="D491" i="14"/>
  <c r="E491" i="14" s="1"/>
  <c r="D490" i="14"/>
  <c r="E490" i="14" s="1"/>
  <c r="D489" i="14"/>
  <c r="E489" i="14" s="1"/>
  <c r="D488" i="14"/>
  <c r="E488" i="14" s="1"/>
  <c r="E487" i="14"/>
  <c r="D487" i="14"/>
  <c r="D486" i="14"/>
  <c r="E486" i="14" s="1"/>
  <c r="E485" i="14"/>
  <c r="D485" i="14"/>
  <c r="D484" i="14"/>
  <c r="E484" i="14" s="1"/>
  <c r="D483" i="14"/>
  <c r="E483" i="14" s="1"/>
  <c r="D482" i="14"/>
  <c r="E482" i="14" s="1"/>
  <c r="D481" i="14"/>
  <c r="E481" i="14" s="1"/>
  <c r="D480" i="14"/>
  <c r="E480" i="14" s="1"/>
  <c r="E479" i="14"/>
  <c r="D479" i="14"/>
  <c r="D478" i="14"/>
  <c r="E478" i="14" s="1"/>
  <c r="E477" i="14"/>
  <c r="D477" i="14"/>
  <c r="D476" i="14"/>
  <c r="E476" i="14" s="1"/>
  <c r="D475" i="14"/>
  <c r="E475" i="14" s="1"/>
  <c r="D474" i="14"/>
  <c r="E474" i="14" s="1"/>
  <c r="D473" i="14"/>
  <c r="E473" i="14" s="1"/>
  <c r="D472" i="14"/>
  <c r="E472" i="14" s="1"/>
  <c r="E471" i="14"/>
  <c r="D471" i="14"/>
  <c r="D470" i="14"/>
  <c r="E470" i="14" s="1"/>
  <c r="E469" i="14"/>
  <c r="D469" i="14"/>
  <c r="D468" i="14"/>
  <c r="E468" i="14" s="1"/>
  <c r="D467" i="14"/>
  <c r="E467" i="14" s="1"/>
  <c r="D466" i="14"/>
  <c r="E466" i="14" s="1"/>
  <c r="D465" i="14"/>
  <c r="E465" i="14" s="1"/>
  <c r="D464" i="14"/>
  <c r="E464" i="14" s="1"/>
  <c r="E463" i="14"/>
  <c r="D463" i="14"/>
  <c r="D462" i="14"/>
  <c r="E462" i="14" s="1"/>
  <c r="E461" i="14"/>
  <c r="D461" i="14"/>
  <c r="D460" i="14"/>
  <c r="E460" i="14" s="1"/>
  <c r="D459" i="14"/>
  <c r="E459" i="14" s="1"/>
  <c r="D458" i="14"/>
  <c r="E458" i="14" s="1"/>
  <c r="D457" i="14"/>
  <c r="E457" i="14" s="1"/>
  <c r="D456" i="14"/>
  <c r="E456" i="14" s="1"/>
  <c r="E455" i="14"/>
  <c r="D455" i="14"/>
  <c r="D454" i="14"/>
  <c r="E454" i="14" s="1"/>
  <c r="E453" i="14"/>
  <c r="D453" i="14"/>
  <c r="D452" i="14"/>
  <c r="E452" i="14" s="1"/>
  <c r="D451" i="14"/>
  <c r="E451" i="14" s="1"/>
  <c r="D450" i="14"/>
  <c r="E450" i="14" s="1"/>
  <c r="D449" i="14"/>
  <c r="E449" i="14" s="1"/>
  <c r="D448" i="14"/>
  <c r="E448" i="14" s="1"/>
  <c r="E447" i="14"/>
  <c r="D447" i="14"/>
  <c r="D446" i="14"/>
  <c r="E446" i="14" s="1"/>
  <c r="E445" i="14"/>
  <c r="D445" i="14"/>
  <c r="D444" i="14"/>
  <c r="E444" i="14" s="1"/>
  <c r="D443" i="14"/>
  <c r="E443" i="14" s="1"/>
  <c r="D442" i="14"/>
  <c r="E442" i="14" s="1"/>
  <c r="D441" i="14"/>
  <c r="E441" i="14" s="1"/>
  <c r="D440" i="14"/>
  <c r="E440" i="14" s="1"/>
  <c r="E439" i="14"/>
  <c r="D439" i="14"/>
  <c r="D438" i="14"/>
  <c r="E438" i="14" s="1"/>
  <c r="E437" i="14"/>
  <c r="D437" i="14"/>
  <c r="D436" i="14"/>
  <c r="E436" i="14" s="1"/>
  <c r="D435" i="14"/>
  <c r="E435" i="14" s="1"/>
  <c r="D434" i="14"/>
  <c r="E434" i="14" s="1"/>
  <c r="D433" i="14"/>
  <c r="E433" i="14" s="1"/>
  <c r="D432" i="14"/>
  <c r="E432" i="14" s="1"/>
  <c r="E431" i="14"/>
  <c r="D431" i="14"/>
  <c r="D430" i="14"/>
  <c r="E430" i="14" s="1"/>
  <c r="E429" i="14"/>
  <c r="D429" i="14"/>
  <c r="D428" i="14"/>
  <c r="E428" i="14" s="1"/>
  <c r="D427" i="14"/>
  <c r="E427" i="14" s="1"/>
  <c r="D426" i="14"/>
  <c r="E426" i="14" s="1"/>
  <c r="D425" i="14"/>
  <c r="E425" i="14" s="1"/>
  <c r="D424" i="14"/>
  <c r="E424" i="14" s="1"/>
  <c r="E423" i="14"/>
  <c r="D423" i="14"/>
  <c r="D422" i="14"/>
  <c r="E422" i="14" s="1"/>
  <c r="E421" i="14"/>
  <c r="D421" i="14"/>
  <c r="D420" i="14"/>
  <c r="E420" i="14" s="1"/>
  <c r="D419" i="14"/>
  <c r="E419" i="14" s="1"/>
  <c r="D418" i="14"/>
  <c r="E418" i="14" s="1"/>
  <c r="D417" i="14"/>
  <c r="E417" i="14" s="1"/>
  <c r="D416" i="14"/>
  <c r="E416" i="14" s="1"/>
  <c r="E415" i="14"/>
  <c r="D415" i="14"/>
  <c r="D414" i="14"/>
  <c r="E414" i="14" s="1"/>
  <c r="E413" i="14"/>
  <c r="D413" i="14"/>
  <c r="D412" i="14"/>
  <c r="E412" i="14" s="1"/>
  <c r="D411" i="14"/>
  <c r="E411" i="14" s="1"/>
  <c r="D410" i="14"/>
  <c r="E410" i="14" s="1"/>
  <c r="D409" i="14"/>
  <c r="E409" i="14" s="1"/>
  <c r="D408" i="14"/>
  <c r="E408" i="14" s="1"/>
  <c r="E407" i="14"/>
  <c r="D407" i="14"/>
  <c r="D406" i="14"/>
  <c r="E406" i="14" s="1"/>
  <c r="E405" i="14"/>
  <c r="D405" i="14"/>
  <c r="D404" i="14"/>
  <c r="E404" i="14" s="1"/>
  <c r="D403" i="14"/>
  <c r="E403" i="14" s="1"/>
  <c r="D402" i="14"/>
  <c r="E402" i="14" s="1"/>
  <c r="D401" i="14"/>
  <c r="E401" i="14" s="1"/>
  <c r="D400" i="14"/>
  <c r="E400" i="14" s="1"/>
  <c r="E399" i="14"/>
  <c r="D399" i="14"/>
  <c r="D398" i="14"/>
  <c r="E398" i="14" s="1"/>
  <c r="E397" i="14"/>
  <c r="D397" i="14"/>
  <c r="D396" i="14"/>
  <c r="E396" i="14" s="1"/>
  <c r="D395" i="14"/>
  <c r="E395" i="14" s="1"/>
  <c r="D394" i="14"/>
  <c r="E394" i="14" s="1"/>
  <c r="D393" i="14"/>
  <c r="E393" i="14" s="1"/>
  <c r="D392" i="14"/>
  <c r="E392" i="14" s="1"/>
  <c r="E391" i="14"/>
  <c r="D391" i="14"/>
  <c r="D390" i="14"/>
  <c r="E390" i="14" s="1"/>
  <c r="E389" i="14"/>
  <c r="D389" i="14"/>
  <c r="D388" i="14"/>
  <c r="E388" i="14" s="1"/>
  <c r="D387" i="14"/>
  <c r="E387" i="14" s="1"/>
  <c r="D386" i="14"/>
  <c r="E386" i="14" s="1"/>
  <c r="D385" i="14"/>
  <c r="E385" i="14" s="1"/>
  <c r="D384" i="14"/>
  <c r="E384" i="14" s="1"/>
  <c r="E383" i="14"/>
  <c r="D383" i="14"/>
  <c r="D382" i="14"/>
  <c r="E382" i="14" s="1"/>
  <c r="E381" i="14"/>
  <c r="D381" i="14"/>
  <c r="D380" i="14"/>
  <c r="E380" i="14" s="1"/>
  <c r="D379" i="14"/>
  <c r="E379" i="14" s="1"/>
  <c r="D378" i="14"/>
  <c r="E378" i="14" s="1"/>
  <c r="D377" i="14"/>
  <c r="E377" i="14" s="1"/>
  <c r="D376" i="14"/>
  <c r="E376" i="14" s="1"/>
  <c r="E375" i="14"/>
  <c r="D375" i="14"/>
  <c r="D374" i="14"/>
  <c r="E374" i="14" s="1"/>
  <c r="E373" i="14"/>
  <c r="D373" i="14"/>
  <c r="D372" i="14"/>
  <c r="E372" i="14" s="1"/>
  <c r="D371" i="14"/>
  <c r="E371" i="14" s="1"/>
  <c r="D370" i="14"/>
  <c r="E370" i="14" s="1"/>
  <c r="D369" i="14"/>
  <c r="E369" i="14" s="1"/>
  <c r="D368" i="14"/>
  <c r="E368" i="14" s="1"/>
  <c r="E367" i="14"/>
  <c r="D367" i="14"/>
  <c r="D366" i="14"/>
  <c r="E366" i="14" s="1"/>
  <c r="E365" i="14"/>
  <c r="D365" i="14"/>
  <c r="D364" i="14"/>
  <c r="E364" i="14" s="1"/>
  <c r="D363" i="14"/>
  <c r="E363" i="14" s="1"/>
  <c r="D362" i="14"/>
  <c r="E362" i="14" s="1"/>
  <c r="D361" i="14"/>
  <c r="E361" i="14" s="1"/>
  <c r="D360" i="14"/>
  <c r="E360" i="14" s="1"/>
  <c r="E359" i="14"/>
  <c r="D359" i="14"/>
  <c r="D358" i="14"/>
  <c r="E358" i="14" s="1"/>
  <c r="E357" i="14"/>
  <c r="D357" i="14"/>
  <c r="D356" i="14"/>
  <c r="E356" i="14" s="1"/>
  <c r="D355" i="14"/>
  <c r="E355" i="14" s="1"/>
  <c r="D354" i="14"/>
  <c r="E354" i="14" s="1"/>
  <c r="D353" i="14"/>
  <c r="E353" i="14" s="1"/>
  <c r="D352" i="14"/>
  <c r="E352" i="14" s="1"/>
  <c r="E351" i="14"/>
  <c r="D351" i="14"/>
  <c r="D350" i="14"/>
  <c r="E350" i="14" s="1"/>
  <c r="E349" i="14"/>
  <c r="D349" i="14"/>
  <c r="D348" i="14"/>
  <c r="E348" i="14" s="1"/>
  <c r="D347" i="14"/>
  <c r="E347" i="14" s="1"/>
  <c r="D346" i="14"/>
  <c r="E346" i="14" s="1"/>
  <c r="D345" i="14"/>
  <c r="E345" i="14" s="1"/>
  <c r="D344" i="14"/>
  <c r="E344" i="14" s="1"/>
  <c r="E343" i="14"/>
  <c r="D343" i="14"/>
  <c r="D342" i="14"/>
  <c r="E342" i="14" s="1"/>
  <c r="E341" i="14"/>
  <c r="D341" i="14"/>
  <c r="D340" i="14"/>
  <c r="E340" i="14" s="1"/>
  <c r="D339" i="14"/>
  <c r="E339" i="14" s="1"/>
  <c r="D338" i="14"/>
  <c r="E338" i="14" s="1"/>
  <c r="D337" i="14"/>
  <c r="E337" i="14" s="1"/>
  <c r="D336" i="14"/>
  <c r="E336" i="14" s="1"/>
  <c r="E335" i="14"/>
  <c r="D335" i="14"/>
  <c r="D334" i="14"/>
  <c r="E334" i="14" s="1"/>
  <c r="E333" i="14"/>
  <c r="D333" i="14"/>
  <c r="D332" i="14"/>
  <c r="E332" i="14" s="1"/>
  <c r="D331" i="14"/>
  <c r="E331" i="14" s="1"/>
  <c r="D330" i="14"/>
  <c r="E330" i="14" s="1"/>
  <c r="D329" i="14"/>
  <c r="E329" i="14" s="1"/>
  <c r="D328" i="14"/>
  <c r="E328" i="14" s="1"/>
  <c r="E327" i="14"/>
  <c r="D327" i="14"/>
  <c r="D326" i="14"/>
  <c r="E326" i="14" s="1"/>
  <c r="E325" i="14"/>
  <c r="D325" i="14"/>
  <c r="D324" i="14"/>
  <c r="E324" i="14" s="1"/>
  <c r="D323" i="14"/>
  <c r="E323" i="14" s="1"/>
  <c r="D322" i="14"/>
  <c r="E322" i="14" s="1"/>
  <c r="D321" i="14"/>
  <c r="E321" i="14" s="1"/>
  <c r="D320" i="14"/>
  <c r="E320" i="14" s="1"/>
  <c r="E319" i="14"/>
  <c r="D319" i="14"/>
  <c r="D318" i="14"/>
  <c r="E318" i="14" s="1"/>
  <c r="E317" i="14"/>
  <c r="D317" i="14"/>
  <c r="D316" i="14"/>
  <c r="E316" i="14" s="1"/>
  <c r="D315" i="14"/>
  <c r="E315" i="14" s="1"/>
  <c r="D314" i="14"/>
  <c r="E314" i="14" s="1"/>
  <c r="D313" i="14"/>
  <c r="E313" i="14" s="1"/>
  <c r="D312" i="14"/>
  <c r="E312" i="14" s="1"/>
  <c r="E311" i="14"/>
  <c r="D311" i="14"/>
  <c r="D310" i="14"/>
  <c r="E310" i="14" s="1"/>
  <c r="E309" i="14"/>
  <c r="D309" i="14"/>
  <c r="D308" i="14"/>
  <c r="E308" i="14" s="1"/>
  <c r="D307" i="14"/>
  <c r="E307" i="14" s="1"/>
  <c r="D306" i="14"/>
  <c r="E306" i="14" s="1"/>
  <c r="D305" i="14"/>
  <c r="E305" i="14" s="1"/>
  <c r="D304" i="14"/>
  <c r="E304" i="14" s="1"/>
  <c r="E303" i="14"/>
  <c r="D303" i="14"/>
  <c r="D302" i="14"/>
  <c r="E302" i="14" s="1"/>
  <c r="E301" i="14"/>
  <c r="D301" i="14"/>
  <c r="D300" i="14"/>
  <c r="E300" i="14" s="1"/>
  <c r="D299" i="14"/>
  <c r="E299" i="14" s="1"/>
  <c r="D298" i="14"/>
  <c r="E298" i="14" s="1"/>
  <c r="D297" i="14"/>
  <c r="E297" i="14" s="1"/>
  <c r="D296" i="14"/>
  <c r="E296" i="14" s="1"/>
  <c r="E295" i="14"/>
  <c r="D295" i="14"/>
  <c r="D294" i="14"/>
  <c r="E294" i="14" s="1"/>
  <c r="E293" i="14"/>
  <c r="D293" i="14"/>
  <c r="D292" i="14"/>
  <c r="E292" i="14" s="1"/>
  <c r="D291" i="14"/>
  <c r="E291" i="14" s="1"/>
  <c r="D290" i="14"/>
  <c r="E290" i="14" s="1"/>
  <c r="D289" i="14"/>
  <c r="E289" i="14" s="1"/>
  <c r="D288" i="14"/>
  <c r="E288" i="14" s="1"/>
  <c r="E287" i="14"/>
  <c r="D287" i="14"/>
  <c r="D286" i="14"/>
  <c r="E286" i="14" s="1"/>
  <c r="E285" i="14"/>
  <c r="D285" i="14"/>
  <c r="D284" i="14"/>
  <c r="E284" i="14" s="1"/>
  <c r="D283" i="14"/>
  <c r="E283" i="14" s="1"/>
  <c r="D282" i="14"/>
  <c r="E282" i="14" s="1"/>
  <c r="D281" i="14"/>
  <c r="E281" i="14" s="1"/>
  <c r="D280" i="14"/>
  <c r="E280" i="14" s="1"/>
  <c r="E279" i="14"/>
  <c r="D279" i="14"/>
  <c r="D278" i="14"/>
  <c r="E278" i="14" s="1"/>
  <c r="E277" i="14"/>
  <c r="D277" i="14"/>
  <c r="D276" i="14"/>
  <c r="E276" i="14" s="1"/>
  <c r="D275" i="14"/>
  <c r="E275" i="14" s="1"/>
  <c r="D274" i="14"/>
  <c r="E274" i="14" s="1"/>
  <c r="D273" i="14"/>
  <c r="E273" i="14" s="1"/>
  <c r="D272" i="14"/>
  <c r="E272" i="14" s="1"/>
  <c r="E271" i="14"/>
  <c r="D271" i="14"/>
  <c r="D270" i="14"/>
  <c r="E270" i="14" s="1"/>
  <c r="E269" i="14"/>
  <c r="D269" i="14"/>
  <c r="D268" i="14"/>
  <c r="E268" i="14" s="1"/>
  <c r="D267" i="14"/>
  <c r="E267" i="14" s="1"/>
  <c r="D266" i="14"/>
  <c r="E266" i="14" s="1"/>
  <c r="D265" i="14"/>
  <c r="E265" i="14" s="1"/>
  <c r="D264" i="14"/>
  <c r="E264" i="14" s="1"/>
  <c r="E263" i="14"/>
  <c r="D263" i="14"/>
  <c r="D262" i="14"/>
  <c r="E262" i="14" s="1"/>
  <c r="E261" i="14"/>
  <c r="D261" i="14"/>
  <c r="D260" i="14"/>
  <c r="E260" i="14" s="1"/>
  <c r="D259" i="14"/>
  <c r="E259" i="14" s="1"/>
  <c r="D258" i="14"/>
  <c r="E258" i="14" s="1"/>
  <c r="D257" i="14"/>
  <c r="E257" i="14" s="1"/>
  <c r="D256" i="14"/>
  <c r="E256" i="14" s="1"/>
  <c r="E255" i="14"/>
  <c r="D255" i="14"/>
  <c r="D254" i="14"/>
  <c r="E254" i="14" s="1"/>
  <c r="E253" i="14"/>
  <c r="D253" i="14"/>
  <c r="D252" i="14"/>
  <c r="E252" i="14" s="1"/>
  <c r="D251" i="14"/>
  <c r="E251" i="14" s="1"/>
  <c r="D250" i="14"/>
  <c r="E250" i="14" s="1"/>
  <c r="D249" i="14"/>
  <c r="E249" i="14" s="1"/>
  <c r="D248" i="14"/>
  <c r="E248" i="14" s="1"/>
  <c r="E247" i="14"/>
  <c r="D247" i="14"/>
  <c r="D246" i="14"/>
  <c r="E246" i="14" s="1"/>
  <c r="E245" i="14"/>
  <c r="D245" i="14"/>
  <c r="D244" i="14"/>
  <c r="E244" i="14" s="1"/>
  <c r="D243" i="14"/>
  <c r="E243" i="14" s="1"/>
  <c r="D242" i="14"/>
  <c r="E242" i="14" s="1"/>
  <c r="D241" i="14"/>
  <c r="E241" i="14" s="1"/>
  <c r="D240" i="14"/>
  <c r="E240" i="14" s="1"/>
  <c r="E239" i="14"/>
  <c r="D239" i="14"/>
  <c r="D238" i="14"/>
  <c r="E238" i="14" s="1"/>
  <c r="E237" i="14"/>
  <c r="D237" i="14"/>
  <c r="D236" i="14"/>
  <c r="E236" i="14" s="1"/>
  <c r="D235" i="14"/>
  <c r="E235" i="14" s="1"/>
  <c r="D234" i="14"/>
  <c r="E234" i="14" s="1"/>
  <c r="D233" i="14"/>
  <c r="E233" i="14" s="1"/>
  <c r="D232" i="14"/>
  <c r="E232" i="14" s="1"/>
  <c r="E231" i="14"/>
  <c r="D231" i="14"/>
  <c r="D230" i="14"/>
  <c r="E230" i="14" s="1"/>
  <c r="E229" i="14"/>
  <c r="D229" i="14"/>
  <c r="D228" i="14"/>
  <c r="E228" i="14" s="1"/>
  <c r="D227" i="14"/>
  <c r="E227" i="14" s="1"/>
  <c r="D226" i="14"/>
  <c r="E226" i="14" s="1"/>
  <c r="D225" i="14"/>
  <c r="E225" i="14" s="1"/>
  <c r="D224" i="14"/>
  <c r="E224" i="14" s="1"/>
  <c r="E223" i="14"/>
  <c r="D223" i="14"/>
  <c r="D222" i="14"/>
  <c r="E222" i="14" s="1"/>
  <c r="E221" i="14"/>
  <c r="D221" i="14"/>
  <c r="D220" i="14"/>
  <c r="E220" i="14" s="1"/>
  <c r="D219" i="14"/>
  <c r="E219" i="14" s="1"/>
  <c r="D218" i="14"/>
  <c r="E218" i="14" s="1"/>
  <c r="D217" i="14"/>
  <c r="E217" i="14" s="1"/>
  <c r="D216" i="14"/>
  <c r="E216" i="14" s="1"/>
  <c r="E215" i="14"/>
  <c r="D215" i="14"/>
  <c r="D214" i="14"/>
  <c r="E214" i="14" s="1"/>
  <c r="E213" i="14"/>
  <c r="D213" i="14"/>
  <c r="D212" i="14"/>
  <c r="E212" i="14" s="1"/>
  <c r="D211" i="14"/>
  <c r="E211" i="14" s="1"/>
  <c r="D210" i="14"/>
  <c r="E210" i="14" s="1"/>
  <c r="D209" i="14"/>
  <c r="E209" i="14" s="1"/>
  <c r="D208" i="14"/>
  <c r="E208" i="14" s="1"/>
  <c r="E207" i="14"/>
  <c r="D207" i="14"/>
  <c r="D206" i="14"/>
  <c r="E206" i="14" s="1"/>
  <c r="E205" i="14"/>
  <c r="D205" i="14"/>
  <c r="D204" i="14"/>
  <c r="E204" i="14" s="1"/>
  <c r="D203" i="14"/>
  <c r="E203" i="14" s="1"/>
  <c r="D202" i="14"/>
  <c r="E202" i="14" s="1"/>
  <c r="D201" i="14"/>
  <c r="E201" i="14" s="1"/>
  <c r="D200" i="14"/>
  <c r="E200" i="14" s="1"/>
  <c r="E199" i="14"/>
  <c r="D199" i="14"/>
  <c r="D198" i="14"/>
  <c r="E198" i="14" s="1"/>
  <c r="E197" i="14"/>
  <c r="D197" i="14"/>
  <c r="D196" i="14"/>
  <c r="E196" i="14" s="1"/>
  <c r="D195" i="14"/>
  <c r="E195" i="14" s="1"/>
  <c r="D194" i="14"/>
  <c r="E194" i="14" s="1"/>
  <c r="D193" i="14"/>
  <c r="E193" i="14" s="1"/>
  <c r="D192" i="14"/>
  <c r="E192" i="14" s="1"/>
  <c r="E191" i="14"/>
  <c r="D191" i="14"/>
  <c r="D190" i="14"/>
  <c r="E190" i="14" s="1"/>
  <c r="E189" i="14"/>
  <c r="D189" i="14"/>
  <c r="D188" i="14"/>
  <c r="E188" i="14" s="1"/>
  <c r="D187" i="14"/>
  <c r="E187" i="14" s="1"/>
  <c r="D186" i="14"/>
  <c r="E186" i="14" s="1"/>
  <c r="D185" i="14"/>
  <c r="E185" i="14" s="1"/>
  <c r="D184" i="14"/>
  <c r="E184" i="14" s="1"/>
  <c r="E183" i="14"/>
  <c r="D183" i="14"/>
  <c r="D182" i="14"/>
  <c r="E182" i="14" s="1"/>
  <c r="E181" i="14"/>
  <c r="D181" i="14"/>
  <c r="D180" i="14"/>
  <c r="E180" i="14" s="1"/>
  <c r="D179" i="14"/>
  <c r="E179" i="14" s="1"/>
  <c r="D178" i="14"/>
  <c r="E178" i="14" s="1"/>
  <c r="D177" i="14"/>
  <c r="E177" i="14" s="1"/>
  <c r="D176" i="14"/>
  <c r="E176" i="14" s="1"/>
  <c r="E175" i="14"/>
  <c r="D175" i="14"/>
  <c r="D174" i="14"/>
  <c r="E174" i="14" s="1"/>
  <c r="E173" i="14"/>
  <c r="D173" i="14"/>
  <c r="D172" i="14"/>
  <c r="E172" i="14" s="1"/>
  <c r="D171" i="14"/>
  <c r="E171" i="14" s="1"/>
  <c r="D170" i="14"/>
  <c r="E170" i="14" s="1"/>
  <c r="D169" i="14"/>
  <c r="E169" i="14" s="1"/>
  <c r="D168" i="14"/>
  <c r="E168" i="14" s="1"/>
  <c r="E167" i="14"/>
  <c r="D167" i="14"/>
  <c r="D166" i="14"/>
  <c r="E166" i="14" s="1"/>
  <c r="E165" i="14"/>
  <c r="D165" i="14"/>
  <c r="D164" i="14"/>
  <c r="E164" i="14" s="1"/>
  <c r="D163" i="14"/>
  <c r="E163" i="14" s="1"/>
  <c r="E162" i="14"/>
  <c r="D162" i="14"/>
  <c r="D161" i="14"/>
  <c r="E161" i="14" s="1"/>
  <c r="E160" i="14"/>
  <c r="D160" i="14"/>
  <c r="D159" i="14"/>
  <c r="E159" i="14" s="1"/>
  <c r="E158" i="14"/>
  <c r="D158" i="14"/>
  <c r="D157" i="14"/>
  <c r="E157" i="14" s="1"/>
  <c r="E156" i="14"/>
  <c r="D156" i="14"/>
  <c r="D155" i="14"/>
  <c r="E155" i="14" s="1"/>
  <c r="E154" i="14"/>
  <c r="D154" i="14"/>
  <c r="D153" i="14"/>
  <c r="E153" i="14" s="1"/>
  <c r="E152" i="14"/>
  <c r="D152" i="14"/>
  <c r="D151" i="14"/>
  <c r="E151" i="14" s="1"/>
  <c r="E150" i="14"/>
  <c r="D150" i="14"/>
  <c r="D149" i="14"/>
  <c r="E149" i="14" s="1"/>
  <c r="D148" i="14"/>
  <c r="E148" i="14" s="1"/>
  <c r="D147" i="14"/>
  <c r="E147" i="14" s="1"/>
  <c r="E146" i="14"/>
  <c r="D146" i="14"/>
  <c r="D145" i="14"/>
  <c r="E145" i="14" s="1"/>
  <c r="D144" i="14"/>
  <c r="E144" i="14" s="1"/>
  <c r="D143" i="14"/>
  <c r="E143" i="14" s="1"/>
  <c r="E142" i="14"/>
  <c r="D142" i="14"/>
  <c r="D141" i="14"/>
  <c r="E141" i="14" s="1"/>
  <c r="D140" i="14"/>
  <c r="E140" i="14" s="1"/>
  <c r="D139" i="14"/>
  <c r="E139" i="14" s="1"/>
  <c r="E138" i="14"/>
  <c r="D138" i="14"/>
  <c r="D137" i="14"/>
  <c r="E137" i="14" s="1"/>
  <c r="D136" i="14"/>
  <c r="E136" i="14" s="1"/>
  <c r="D135" i="14"/>
  <c r="E135" i="14" s="1"/>
  <c r="E134" i="14"/>
  <c r="D134" i="14"/>
  <c r="D133" i="14"/>
  <c r="E133" i="14" s="1"/>
  <c r="D132" i="14"/>
  <c r="E132" i="14" s="1"/>
  <c r="D131" i="14"/>
  <c r="E131" i="14" s="1"/>
  <c r="E130" i="14"/>
  <c r="D130" i="14"/>
  <c r="D129" i="14"/>
  <c r="E129" i="14" s="1"/>
  <c r="D128" i="14"/>
  <c r="E128" i="14" s="1"/>
  <c r="D127" i="14"/>
  <c r="E127" i="14" s="1"/>
  <c r="E126" i="14"/>
  <c r="D126" i="14"/>
  <c r="D125" i="14"/>
  <c r="E125" i="14" s="1"/>
  <c r="D124" i="14"/>
  <c r="E124" i="14" s="1"/>
  <c r="D123" i="14"/>
  <c r="E123" i="14" s="1"/>
  <c r="E122" i="14"/>
  <c r="D122" i="14"/>
  <c r="D121" i="14"/>
  <c r="E121" i="14" s="1"/>
  <c r="D120" i="14"/>
  <c r="E120" i="14" s="1"/>
  <c r="D119" i="14"/>
  <c r="E119" i="14" s="1"/>
  <c r="E118" i="14"/>
  <c r="D118" i="14"/>
  <c r="D117" i="14"/>
  <c r="E117" i="14" s="1"/>
  <c r="D116" i="14"/>
  <c r="E116" i="14" s="1"/>
  <c r="D115" i="14"/>
  <c r="E115" i="14" s="1"/>
  <c r="E114" i="14"/>
  <c r="D114" i="14"/>
  <c r="D113" i="14"/>
  <c r="E113" i="14" s="1"/>
  <c r="D112" i="14"/>
  <c r="E112" i="14" s="1"/>
  <c r="D111" i="14"/>
  <c r="E111" i="14" s="1"/>
  <c r="E110" i="14"/>
  <c r="D110" i="14"/>
  <c r="D109" i="14"/>
  <c r="E109" i="14" s="1"/>
  <c r="D108" i="14"/>
  <c r="E108" i="14" s="1"/>
  <c r="D107" i="14"/>
  <c r="E107" i="14" s="1"/>
  <c r="E106" i="14"/>
  <c r="D106" i="14"/>
  <c r="D105" i="14"/>
  <c r="E105" i="14" s="1"/>
  <c r="D104" i="14"/>
  <c r="E104" i="14" s="1"/>
  <c r="D103" i="14"/>
  <c r="E103" i="14" s="1"/>
  <c r="E102" i="14"/>
  <c r="D102" i="14"/>
  <c r="D101" i="14"/>
  <c r="E101" i="14" s="1"/>
  <c r="D100" i="14"/>
  <c r="E100" i="14" s="1"/>
  <c r="D99" i="14"/>
  <c r="E99" i="14" s="1"/>
  <c r="E98" i="14"/>
  <c r="D98" i="14"/>
  <c r="J97" i="14"/>
  <c r="D97" i="14"/>
  <c r="E97" i="14" s="1"/>
  <c r="J96" i="14"/>
  <c r="E96" i="14"/>
  <c r="D96" i="14"/>
  <c r="J95" i="14"/>
  <c r="E95" i="14"/>
  <c r="D95" i="14"/>
  <c r="J94" i="14"/>
  <c r="E94" i="14"/>
  <c r="D94" i="14"/>
  <c r="J93" i="14"/>
  <c r="E93" i="14"/>
  <c r="D93" i="14"/>
  <c r="O92"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O72" i="14"/>
  <c r="J72" i="14"/>
  <c r="E72" i="14"/>
  <c r="D72" i="14"/>
  <c r="J71" i="14"/>
  <c r="E71" i="14"/>
  <c r="D71" i="14"/>
  <c r="O70" i="14"/>
  <c r="J70" i="14"/>
  <c r="E70" i="14"/>
  <c r="D70" i="14"/>
  <c r="J69" i="14"/>
  <c r="E69" i="14"/>
  <c r="D69" i="14"/>
  <c r="O68" i="14"/>
  <c r="J68" i="14"/>
  <c r="E68" i="14"/>
  <c r="D68" i="14"/>
  <c r="J67" i="14"/>
  <c r="E67" i="14"/>
  <c r="D67" i="14"/>
  <c r="O66" i="14"/>
  <c r="J66" i="14"/>
  <c r="E66" i="14"/>
  <c r="D66" i="14"/>
  <c r="J65" i="14"/>
  <c r="D65" i="14"/>
  <c r="E65" i="14" s="1"/>
  <c r="O64" i="14"/>
  <c r="J64" i="14"/>
  <c r="E64" i="14"/>
  <c r="D64" i="14"/>
  <c r="J63" i="14"/>
  <c r="D63" i="14"/>
  <c r="E63" i="14" s="1"/>
  <c r="O62" i="14"/>
  <c r="J62" i="14"/>
  <c r="E62" i="14"/>
  <c r="D62" i="14"/>
  <c r="J61" i="14"/>
  <c r="D61" i="14"/>
  <c r="E61" i="14" s="1"/>
  <c r="O60" i="14"/>
  <c r="J60" i="14"/>
  <c r="E60" i="14"/>
  <c r="D60" i="14"/>
  <c r="J59" i="14"/>
  <c r="D59" i="14"/>
  <c r="E59" i="14" s="1"/>
  <c r="O58" i="14"/>
  <c r="J58" i="14"/>
  <c r="E58" i="14"/>
  <c r="D58" i="14"/>
  <c r="J57" i="14"/>
  <c r="D57" i="14"/>
  <c r="E57" i="14" s="1"/>
  <c r="O56" i="14"/>
  <c r="J56" i="14"/>
  <c r="E56" i="14"/>
  <c r="D56" i="14"/>
  <c r="J55" i="14"/>
  <c r="D55" i="14"/>
  <c r="E55" i="14" s="1"/>
  <c r="O54" i="14"/>
  <c r="J54" i="14"/>
  <c r="E54" i="14"/>
  <c r="D54" i="14"/>
  <c r="J53" i="14"/>
  <c r="D53" i="14"/>
  <c r="E53" i="14" s="1"/>
  <c r="O52" i="14"/>
  <c r="J52" i="14"/>
  <c r="E52" i="14"/>
  <c r="D52" i="14"/>
  <c r="J51" i="14"/>
  <c r="D51" i="14"/>
  <c r="E51" i="14" s="1"/>
  <c r="O50" i="14"/>
  <c r="J50" i="14"/>
  <c r="E50" i="14"/>
  <c r="D50" i="14"/>
  <c r="J49" i="14"/>
  <c r="D49" i="14"/>
  <c r="E49" i="14" s="1"/>
  <c r="O48" i="14"/>
  <c r="J48" i="14"/>
  <c r="E48" i="14"/>
  <c r="D48" i="14"/>
  <c r="J47" i="14"/>
  <c r="D47" i="14"/>
  <c r="E47" i="14" s="1"/>
  <c r="O46" i="14"/>
  <c r="J46" i="14"/>
  <c r="E46" i="14"/>
  <c r="D46" i="14"/>
  <c r="J45" i="14"/>
  <c r="D45" i="14"/>
  <c r="E45" i="14" s="1"/>
  <c r="O44" i="14"/>
  <c r="J44" i="14"/>
  <c r="E44" i="14"/>
  <c r="D44" i="14"/>
  <c r="J43" i="14"/>
  <c r="D43" i="14"/>
  <c r="E43" i="14" s="1"/>
  <c r="O42" i="14"/>
  <c r="J42" i="14"/>
  <c r="E42" i="14"/>
  <c r="D42" i="14"/>
  <c r="J41" i="14"/>
  <c r="D41" i="14"/>
  <c r="E41" i="14" s="1"/>
  <c r="O40" i="14"/>
  <c r="J40" i="14"/>
  <c r="E40" i="14"/>
  <c r="D40" i="14"/>
  <c r="J39" i="14"/>
  <c r="D39" i="14"/>
  <c r="E39" i="14" s="1"/>
  <c r="O38" i="14"/>
  <c r="J38" i="14"/>
  <c r="E38" i="14"/>
  <c r="D38" i="14"/>
  <c r="J37" i="14"/>
  <c r="D37" i="14"/>
  <c r="E37" i="14" s="1"/>
  <c r="O36" i="14"/>
  <c r="J36" i="14"/>
  <c r="E36" i="14"/>
  <c r="D36" i="14"/>
  <c r="J35" i="14"/>
  <c r="D35" i="14"/>
  <c r="E35" i="14" s="1"/>
  <c r="O34" i="14"/>
  <c r="J34" i="14"/>
  <c r="E34" i="14"/>
  <c r="D34" i="14"/>
  <c r="J33" i="14"/>
  <c r="D33" i="14"/>
  <c r="E33" i="14" s="1"/>
  <c r="O32" i="14"/>
  <c r="J32" i="14"/>
  <c r="E32" i="14"/>
  <c r="D32" i="14"/>
  <c r="J31" i="14"/>
  <c r="D31" i="14"/>
  <c r="E31" i="14" s="1"/>
  <c r="O30" i="14"/>
  <c r="J30" i="14"/>
  <c r="E30" i="14"/>
  <c r="D30" i="14"/>
  <c r="J29" i="14"/>
  <c r="D29" i="14"/>
  <c r="E29" i="14" s="1"/>
  <c r="O28" i="14"/>
  <c r="J28" i="14"/>
  <c r="E28" i="14"/>
  <c r="D28" i="14"/>
  <c r="J27" i="14"/>
  <c r="D27" i="14"/>
  <c r="E27" i="14" s="1"/>
  <c r="O26" i="14"/>
  <c r="J26" i="14"/>
  <c r="E26" i="14"/>
  <c r="D26" i="14"/>
  <c r="J25" i="14"/>
  <c r="D25" i="14"/>
  <c r="E25" i="14" s="1"/>
  <c r="J24" i="14"/>
  <c r="D24" i="14"/>
  <c r="E24" i="14" s="1"/>
  <c r="O23" i="14"/>
  <c r="J23" i="14"/>
  <c r="E23" i="14"/>
  <c r="D23" i="14"/>
  <c r="J22" i="14"/>
  <c r="D22" i="14"/>
  <c r="E22" i="14" s="1"/>
  <c r="O21" i="14"/>
  <c r="J21" i="14"/>
  <c r="E21" i="14"/>
  <c r="D21" i="14"/>
  <c r="O20" i="14"/>
  <c r="J20" i="14"/>
  <c r="D20" i="14"/>
  <c r="E20" i="14" s="1"/>
  <c r="J19" i="14"/>
  <c r="D19" i="14"/>
  <c r="E19" i="14" s="1"/>
  <c r="J18" i="14"/>
  <c r="D18" i="14"/>
  <c r="E18" i="14" s="1"/>
  <c r="J17" i="14"/>
  <c r="D17" i="14"/>
  <c r="E17" i="14" s="1"/>
  <c r="AH16" i="14"/>
  <c r="AF16" i="14"/>
  <c r="AD16" i="14"/>
  <c r="J16" i="14"/>
  <c r="D16" i="14"/>
  <c r="E16" i="14" s="1"/>
  <c r="O15" i="14"/>
  <c r="J15" i="14"/>
  <c r="E15" i="14"/>
  <c r="D15" i="14"/>
  <c r="J14" i="14"/>
  <c r="E14" i="14"/>
  <c r="D14" i="14"/>
  <c r="J13" i="14"/>
  <c r="D13" i="14"/>
  <c r="E13" i="14" s="1"/>
  <c r="J12" i="14"/>
  <c r="D12" i="14"/>
  <c r="E12" i="14" s="1"/>
  <c r="O11" i="14"/>
  <c r="J11" i="14"/>
  <c r="E11" i="14"/>
  <c r="D11" i="14"/>
  <c r="J10" i="14"/>
  <c r="E10" i="14"/>
  <c r="D10" i="14"/>
  <c r="J9" i="14"/>
  <c r="D9" i="14"/>
  <c r="E9" i="14" s="1"/>
  <c r="J8" i="14"/>
  <c r="D8" i="14"/>
  <c r="E8" i="14" s="1"/>
  <c r="O7" i="14"/>
  <c r="J7" i="14"/>
  <c r="E7" i="14"/>
  <c r="D7" i="14"/>
  <c r="J6" i="14"/>
  <c r="E6" i="14"/>
  <c r="D6" i="14"/>
  <c r="J5" i="14"/>
  <c r="D5" i="14"/>
  <c r="E5" i="14" s="1"/>
  <c r="J4" i="14"/>
  <c r="D4" i="14"/>
  <c r="E4" i="14" s="1"/>
  <c r="O3" i="14"/>
  <c r="J3" i="14"/>
  <c r="E3" i="14"/>
  <c r="D3" i="14"/>
  <c r="Y2" i="14"/>
  <c r="X2" i="14"/>
  <c r="W2" i="14"/>
  <c r="R2" i="14" a="1"/>
  <c r="R2" i="14" s="1"/>
  <c r="Q2" i="14" s="1" a="1"/>
  <c r="Q2" i="14" s="1"/>
  <c r="N2" i="14"/>
  <c r="O2" i="14" s="1"/>
  <c r="N2" i="14" a="1"/>
  <c r="O94" i="14" s="1"/>
  <c r="K2" i="14"/>
  <c r="K2" i="14" a="1"/>
  <c r="L93" i="14" s="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E44" i="11"/>
  <c r="I44" i="11" s="1"/>
  <c r="G43" i="11"/>
  <c r="I43" i="11" s="1"/>
  <c r="E43" i="11"/>
  <c r="G42" i="11"/>
  <c r="I42" i="11" s="1"/>
  <c r="E42" i="11"/>
  <c r="G41" i="11"/>
  <c r="E41" i="11"/>
  <c r="I41" i="11" s="1"/>
  <c r="G40" i="11"/>
  <c r="E40" i="11"/>
  <c r="I40" i="11" s="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E14" i="10"/>
  <c r="E19" i="10" s="1"/>
  <c r="G13" i="10"/>
  <c r="G19" i="10" s="1"/>
  <c r="E13" i="10"/>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D68" i="8"/>
  <c r="F68" i="8" s="1"/>
  <c r="C68" i="8"/>
  <c r="E68" i="8" s="1"/>
  <c r="B68" i="8"/>
  <c r="D67" i="8"/>
  <c r="F67" i="8" s="1"/>
  <c r="C67" i="8"/>
  <c r="E67" i="8" s="1"/>
  <c r="B67" i="8"/>
  <c r="D66" i="8"/>
  <c r="F66" i="8" s="1"/>
  <c r="C66" i="8"/>
  <c r="E66" i="8" s="1"/>
  <c r="B66" i="8"/>
  <c r="D65" i="8"/>
  <c r="F65" i="8" s="1"/>
  <c r="C65" i="8"/>
  <c r="E65" i="8" s="1"/>
  <c r="B65" i="8"/>
  <c r="D64" i="8"/>
  <c r="F64" i="8" s="1"/>
  <c r="C64" i="8"/>
  <c r="E64" i="8" s="1"/>
  <c r="B64" i="8"/>
  <c r="D63" i="8"/>
  <c r="F63" i="8" s="1"/>
  <c r="C63" i="8"/>
  <c r="E63" i="8" s="1"/>
  <c r="B63" i="8"/>
  <c r="D62" i="8"/>
  <c r="F62" i="8" s="1"/>
  <c r="C62" i="8"/>
  <c r="E62" i="8" s="1"/>
  <c r="B62" i="8"/>
  <c r="D61" i="8"/>
  <c r="F61" i="8" s="1"/>
  <c r="C61" i="8"/>
  <c r="E61" i="8" s="1"/>
  <c r="B61" i="8"/>
  <c r="D60" i="8"/>
  <c r="F60" i="8" s="1"/>
  <c r="C60" i="8"/>
  <c r="E60" i="8" s="1"/>
  <c r="B60" i="8"/>
  <c r="D59" i="8"/>
  <c r="F59" i="8" s="1"/>
  <c r="C59" i="8"/>
  <c r="E59" i="8" s="1"/>
  <c r="B59" i="8"/>
  <c r="D58" i="8"/>
  <c r="F58" i="8" s="1"/>
  <c r="C58" i="8"/>
  <c r="E58" i="8" s="1"/>
  <c r="B58" i="8"/>
  <c r="D57" i="8"/>
  <c r="F57" i="8" s="1"/>
  <c r="C57" i="8"/>
  <c r="E57" i="8" s="1"/>
  <c r="B57" i="8"/>
  <c r="D56" i="8"/>
  <c r="F56" i="8" s="1"/>
  <c r="C56" i="8"/>
  <c r="E56" i="8" s="1"/>
  <c r="B56" i="8"/>
  <c r="D55" i="8"/>
  <c r="F55" i="8" s="1"/>
  <c r="C55" i="8"/>
  <c r="E55" i="8" s="1"/>
  <c r="B55" i="8"/>
  <c r="D54" i="8"/>
  <c r="F54" i="8" s="1"/>
  <c r="C54" i="8"/>
  <c r="E54" i="8" s="1"/>
  <c r="B54" i="8"/>
  <c r="D53" i="8"/>
  <c r="F53" i="8" s="1"/>
  <c r="C53" i="8"/>
  <c r="E53" i="8" s="1"/>
  <c r="B53" i="8"/>
  <c r="D52" i="8"/>
  <c r="F52" i="8" s="1"/>
  <c r="C52" i="8"/>
  <c r="E52" i="8" s="1"/>
  <c r="B52" i="8"/>
  <c r="D51" i="8"/>
  <c r="F51" i="8" s="1"/>
  <c r="C51" i="8"/>
  <c r="E51" i="8" s="1"/>
  <c r="B51" i="8"/>
  <c r="D50" i="8"/>
  <c r="F50" i="8" s="1"/>
  <c r="C50" i="8"/>
  <c r="E50" i="8" s="1"/>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c r="AF798" i="6" a="1"/>
  <c r="AE798" i="6" a="1"/>
  <c r="AE798" i="6" s="1"/>
  <c r="AD798" i="6" a="1"/>
  <c r="AD798" i="6" s="1"/>
  <c r="AC798" i="6" a="1"/>
  <c r="AC798" i="6" s="1"/>
  <c r="AB798" i="6" a="1"/>
  <c r="AB798" i="6" s="1"/>
  <c r="AA798" i="6" a="1"/>
  <c r="AA798" i="6" s="1"/>
  <c r="Z798" i="6" a="1"/>
  <c r="Z798" i="6" s="1"/>
  <c r="Y798" i="6" a="1"/>
  <c r="Y798" i="6" s="1"/>
  <c r="X798" i="6" a="1"/>
  <c r="X798" i="6" s="1"/>
  <c r="W798" i="6"/>
  <c r="W798" i="6" a="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c r="Y797" i="6" a="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c r="U796" i="6" a="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c r="AE795" i="6" a="1"/>
  <c r="AD795" i="6" a="1"/>
  <c r="AD795" i="6" s="1"/>
  <c r="AC795" i="6" a="1"/>
  <c r="AC795" i="6" s="1"/>
  <c r="AB795" i="6" a="1"/>
  <c r="AB795" i="6" s="1"/>
  <c r="AA795" i="6" a="1"/>
  <c r="AA795" i="6" s="1"/>
  <c r="Z795" i="6" a="1"/>
  <c r="Z795" i="6" s="1"/>
  <c r="Y795" i="6"/>
  <c r="Y795" i="6" a="1"/>
  <c r="X795" i="6" a="1"/>
  <c r="X795" i="6" s="1"/>
  <c r="W795" i="6" a="1"/>
  <c r="W795" i="6" s="1"/>
  <c r="V795" i="6" a="1"/>
  <c r="V795" i="6" s="1"/>
  <c r="U795" i="6" a="1"/>
  <c r="U795" i="6" s="1"/>
  <c r="T795" i="6" a="1"/>
  <c r="T795" i="6" s="1"/>
  <c r="S795" i="6" a="1"/>
  <c r="S795" i="6" s="1"/>
  <c r="R795" i="6" a="1"/>
  <c r="R795" i="6" s="1"/>
  <c r="Q795" i="6"/>
  <c r="Q795" i="6" a="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c r="AC794" i="6" a="1"/>
  <c r="AB794" i="6" a="1"/>
  <c r="AB794" i="6" s="1"/>
  <c r="AA794" i="6" a="1"/>
  <c r="AA794" i="6" s="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c r="M794" i="6" a="1"/>
  <c r="L794" i="6" a="1"/>
  <c r="L794" i="6" s="1"/>
  <c r="K794" i="6" a="1"/>
  <c r="K794" i="6" s="1"/>
  <c r="AI793" i="6" a="1"/>
  <c r="AI793" i="6" s="1"/>
  <c r="AH793" i="6" a="1"/>
  <c r="AH793" i="6" s="1"/>
  <c r="AG793" i="6" a="1"/>
  <c r="AG793" i="6" s="1"/>
  <c r="AF793" i="6" a="1"/>
  <c r="AF793" i="6" s="1"/>
  <c r="AE793" i="6"/>
  <c r="AE793" i="6" a="1"/>
  <c r="AD793" i="6" a="1"/>
  <c r="AD793" i="6" s="1"/>
  <c r="AC793" i="6" a="1"/>
  <c r="AC793" i="6" s="1"/>
  <c r="AB793" i="6" a="1"/>
  <c r="AB793" i="6" s="1"/>
  <c r="AA793" i="6" a="1"/>
  <c r="AA793" i="6" s="1"/>
  <c r="Z793" i="6" a="1"/>
  <c r="Z793" i="6" s="1"/>
  <c r="Y793" i="6"/>
  <c r="Y793" i="6" a="1"/>
  <c r="X793" i="6" a="1"/>
  <c r="X793" i="6" s="1"/>
  <c r="W793" i="6" a="1"/>
  <c r="W793" i="6" s="1"/>
  <c r="V793" i="6" a="1"/>
  <c r="V793" i="6" s="1"/>
  <c r="U793" i="6"/>
  <c r="U793" i="6" a="1"/>
  <c r="T793" i="6" a="1"/>
  <c r="T793" i="6" s="1"/>
  <c r="S793" i="6" a="1"/>
  <c r="S793" i="6" s="1"/>
  <c r="R793" i="6" a="1"/>
  <c r="R793" i="6" s="1"/>
  <c r="Q793" i="6" a="1"/>
  <c r="Q793" i="6" s="1"/>
  <c r="P793" i="6" a="1"/>
  <c r="P793" i="6" s="1"/>
  <c r="O793" i="6"/>
  <c r="O793" i="6" a="1"/>
  <c r="N793" i="6" a="1"/>
  <c r="N793" i="6" s="1"/>
  <c r="M793" i="6" a="1"/>
  <c r="M793" i="6" s="1"/>
  <c r="L793" i="6" a="1"/>
  <c r="L793" i="6" s="1"/>
  <c r="K793" i="6" a="1"/>
  <c r="K793" i="6" s="1"/>
  <c r="AI792" i="6" a="1"/>
  <c r="AI792" i="6" s="1"/>
  <c r="AH792" i="6" a="1"/>
  <c r="AH792" i="6" s="1"/>
  <c r="AG792" i="6"/>
  <c r="AG792" i="6" a="1"/>
  <c r="AF792" i="6" a="1"/>
  <c r="AF792" i="6" s="1"/>
  <c r="AE792" i="6" a="1"/>
  <c r="AE792" i="6" s="1"/>
  <c r="AD792" i="6" a="1"/>
  <c r="AD792" i="6" s="1"/>
  <c r="AC792" i="6" a="1"/>
  <c r="AC792" i="6" s="1"/>
  <c r="AB792" i="6" a="1"/>
  <c r="AB792" i="6" s="1"/>
  <c r="AA792" i="6"/>
  <c r="AA792" i="6" a="1"/>
  <c r="Z792" i="6" a="1"/>
  <c r="Z792" i="6" s="1"/>
  <c r="Y792" i="6" a="1"/>
  <c r="Y792" i="6" s="1"/>
  <c r="X792" i="6" a="1"/>
  <c r="X792" i="6" s="1"/>
  <c r="W792" i="6" a="1"/>
  <c r="W792" i="6" s="1"/>
  <c r="V792" i="6" a="1"/>
  <c r="V792" i="6" s="1"/>
  <c r="U792" i="6"/>
  <c r="U792" i="6" a="1"/>
  <c r="T792" i="6" a="1"/>
  <c r="T792" i="6" s="1"/>
  <c r="S792" i="6" a="1"/>
  <c r="S792" i="6" s="1"/>
  <c r="R792" i="6" a="1"/>
  <c r="R792" i="6" s="1"/>
  <c r="Q792" i="6"/>
  <c r="Q792" i="6" a="1"/>
  <c r="P792" i="6" a="1"/>
  <c r="P792" i="6" s="1"/>
  <c r="O792" i="6" a="1"/>
  <c r="O792" i="6" s="1"/>
  <c r="N792" i="6" a="1"/>
  <c r="N792" i="6" s="1"/>
  <c r="M792" i="6" a="1"/>
  <c r="M792" i="6" s="1"/>
  <c r="L792" i="6" a="1"/>
  <c r="L792" i="6" s="1"/>
  <c r="K792" i="6"/>
  <c r="K792" i="6" a="1"/>
  <c r="AI791" i="6" a="1"/>
  <c r="AI791" i="6" s="1"/>
  <c r="AH791" i="6" a="1"/>
  <c r="AH791" i="6" s="1"/>
  <c r="AG791" i="6"/>
  <c r="AG791" i="6" a="1"/>
  <c r="AF791" i="6" a="1"/>
  <c r="AF791" i="6" s="1"/>
  <c r="AE791" i="6" a="1"/>
  <c r="AE791" i="6" s="1"/>
  <c r="AD791" i="6" a="1"/>
  <c r="AD791" i="6" s="1"/>
  <c r="AC791" i="6"/>
  <c r="AC791" i="6" a="1"/>
  <c r="AB791" i="6" a="1"/>
  <c r="AB791" i="6" s="1"/>
  <c r="AA791" i="6" a="1"/>
  <c r="AA791" i="6" s="1"/>
  <c r="Z791" i="6" a="1"/>
  <c r="Z791" i="6" s="1"/>
  <c r="Y791" i="6" a="1"/>
  <c r="Y791" i="6" s="1"/>
  <c r="X791" i="6" a="1"/>
  <c r="X791" i="6" s="1"/>
  <c r="W791" i="6"/>
  <c r="W791" i="6" a="1"/>
  <c r="V791" i="6" a="1"/>
  <c r="V791" i="6" s="1"/>
  <c r="U791" i="6" a="1"/>
  <c r="U791" i="6" s="1"/>
  <c r="T791" i="6" a="1"/>
  <c r="T791" i="6" s="1"/>
  <c r="S791" i="6" a="1"/>
  <c r="S791" i="6" s="1"/>
  <c r="R791" i="6" a="1"/>
  <c r="R791" i="6" s="1"/>
  <c r="Q791" i="6"/>
  <c r="Q791" i="6" a="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c r="AC790" i="6" a="1"/>
  <c r="AB790" i="6" a="1"/>
  <c r="AB790" i="6" s="1"/>
  <c r="AA790" i="6" a="1"/>
  <c r="AA790" i="6" s="1"/>
  <c r="Z790" i="6" a="1"/>
  <c r="Z790" i="6" s="1"/>
  <c r="Y790" i="6" a="1"/>
  <c r="Y790" i="6" s="1"/>
  <c r="X790" i="6" a="1"/>
  <c r="X790" i="6" s="1"/>
  <c r="W790" i="6" a="1"/>
  <c r="W790" i="6" s="1"/>
  <c r="V790" i="6" a="1"/>
  <c r="V790" i="6" s="1"/>
  <c r="U790" i="6"/>
  <c r="U790" i="6" a="1"/>
  <c r="T790" i="6" a="1"/>
  <c r="T790" i="6" s="1"/>
  <c r="S790" i="6" a="1"/>
  <c r="S790" i="6" s="1"/>
  <c r="R790" i="6" a="1"/>
  <c r="R790" i="6" s="1"/>
  <c r="Q790" i="6" a="1"/>
  <c r="Q790" i="6" s="1"/>
  <c r="P790" i="6" a="1"/>
  <c r="P790" i="6" s="1"/>
  <c r="O790" i="6" a="1"/>
  <c r="O790" i="6" s="1"/>
  <c r="N790" i="6" a="1"/>
  <c r="N790" i="6" s="1"/>
  <c r="M790" i="6"/>
  <c r="M790" i="6" a="1"/>
  <c r="L790" i="6" a="1"/>
  <c r="L790" i="6" s="1"/>
  <c r="K790" i="6" a="1"/>
  <c r="K790" i="6" s="1"/>
  <c r="AI789" i="6" a="1"/>
  <c r="AI789" i="6" s="1"/>
  <c r="AH789" i="6" a="1"/>
  <c r="AH789" i="6" s="1"/>
  <c r="AG789" i="6"/>
  <c r="AG789" i="6" a="1"/>
  <c r="AF789" i="6" a="1"/>
  <c r="AF789" i="6" s="1"/>
  <c r="AE789" i="6" a="1"/>
  <c r="AE789" i="6" s="1"/>
  <c r="AD789" i="6" a="1"/>
  <c r="AD789" i="6" s="1"/>
  <c r="AC789" i="6" a="1"/>
  <c r="AC789" i="6" s="1"/>
  <c r="AB789" i="6" a="1"/>
  <c r="AB789" i="6" s="1"/>
  <c r="AA789" i="6" a="1"/>
  <c r="AA789" i="6" s="1"/>
  <c r="Z789" i="6" a="1"/>
  <c r="Z789" i="6" s="1"/>
  <c r="Y789" i="6"/>
  <c r="Y789" i="6" a="1"/>
  <c r="X789" i="6" a="1"/>
  <c r="X789" i="6" s="1"/>
  <c r="W789" i="6" a="1"/>
  <c r="W789" i="6" s="1"/>
  <c r="V789" i="6" a="1"/>
  <c r="V789" i="6" s="1"/>
  <c r="U789" i="6" a="1"/>
  <c r="U789" i="6" s="1"/>
  <c r="T789" i="6" a="1"/>
  <c r="T789" i="6" s="1"/>
  <c r="S789" i="6" a="1"/>
  <c r="S789" i="6" s="1"/>
  <c r="R789" i="6" a="1"/>
  <c r="R789" i="6" s="1"/>
  <c r="Q789" i="6"/>
  <c r="Q789" i="6" a="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c r="AC788" i="6" a="1"/>
  <c r="AB788" i="6" a="1"/>
  <c r="AB788" i="6" s="1"/>
  <c r="AA788" i="6" a="1"/>
  <c r="AA788" i="6" s="1"/>
  <c r="Z788" i="6" a="1"/>
  <c r="Z788" i="6" s="1"/>
  <c r="Y788" i="6" a="1"/>
  <c r="Y788" i="6" s="1"/>
  <c r="X788" i="6" a="1"/>
  <c r="X788" i="6" s="1"/>
  <c r="W788" i="6" a="1"/>
  <c r="W788" i="6" s="1"/>
  <c r="V788" i="6" a="1"/>
  <c r="V788" i="6" s="1"/>
  <c r="U788" i="6"/>
  <c r="U788" i="6" a="1"/>
  <c r="T788" i="6" a="1"/>
  <c r="T788" i="6" s="1"/>
  <c r="S788" i="6" a="1"/>
  <c r="S788" i="6" s="1"/>
  <c r="R788" i="6" a="1"/>
  <c r="R788" i="6" s="1"/>
  <c r="Q788" i="6" a="1"/>
  <c r="Q788" i="6" s="1"/>
  <c r="P788" i="6" a="1"/>
  <c r="P788" i="6" s="1"/>
  <c r="O788" i="6" a="1"/>
  <c r="O788" i="6" s="1"/>
  <c r="N788" i="6" a="1"/>
  <c r="N788" i="6" s="1"/>
  <c r="M788" i="6"/>
  <c r="M788" i="6" a="1"/>
  <c r="L788" i="6" a="1"/>
  <c r="L788" i="6" s="1"/>
  <c r="K788" i="6" a="1"/>
  <c r="K788" i="6" s="1"/>
  <c r="AI787" i="6" a="1"/>
  <c r="AI787" i="6" s="1"/>
  <c r="AH787" i="6" a="1"/>
  <c r="AH787" i="6" s="1"/>
  <c r="AG787" i="6"/>
  <c r="AG787" i="6" a="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c r="U787" i="6" a="1"/>
  <c r="T787" i="6" a="1"/>
  <c r="T787" i="6" s="1"/>
  <c r="S787" i="6" a="1"/>
  <c r="S787" i="6" s="1"/>
  <c r="R787" i="6" a="1"/>
  <c r="R787" i="6" s="1"/>
  <c r="Q787" i="6"/>
  <c r="Q787" i="6" a="1"/>
  <c r="P787" i="6" a="1"/>
  <c r="P787" i="6" s="1"/>
  <c r="O787" i="6" a="1"/>
  <c r="O787" i="6" s="1"/>
  <c r="N787" i="6" a="1"/>
  <c r="N787" i="6" s="1"/>
  <c r="M787" i="6" a="1"/>
  <c r="M787" i="6" s="1"/>
  <c r="L787" i="6" a="1"/>
  <c r="L787" i="6" s="1"/>
  <c r="K787" i="6"/>
  <c r="K787" i="6" a="1"/>
  <c r="AI786" i="6" a="1"/>
  <c r="AI786" i="6" s="1"/>
  <c r="AH786" i="6" a="1"/>
  <c r="AH786" i="6" s="1"/>
  <c r="AG786" i="6"/>
  <c r="AG786" i="6" a="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c r="V786" i="6" a="1"/>
  <c r="U786" i="6" a="1"/>
  <c r="U786" i="6" s="1"/>
  <c r="T786" i="6" a="1"/>
  <c r="T786" i="6" s="1"/>
  <c r="S786" i="6" a="1"/>
  <c r="S786" i="6" s="1"/>
  <c r="R786" i="6" a="1"/>
  <c r="R786" i="6" s="1"/>
  <c r="Q786" i="6" a="1"/>
  <c r="Q786" i="6" s="1"/>
  <c r="P786" i="6" a="1"/>
  <c r="P786" i="6" s="1"/>
  <c r="O786" i="6" a="1"/>
  <c r="O786" i="6" s="1"/>
  <c r="N786" i="6"/>
  <c r="N786" i="6" a="1"/>
  <c r="M786" i="6" a="1"/>
  <c r="M786" i="6" s="1"/>
  <c r="L786" i="6" a="1"/>
  <c r="L786" i="6" s="1"/>
  <c r="K786" i="6" a="1"/>
  <c r="K786" i="6" s="1"/>
  <c r="AI785" i="6" a="1"/>
  <c r="AI785" i="6" s="1"/>
  <c r="AH785" i="6"/>
  <c r="AH785" i="6" a="1"/>
  <c r="AG785" i="6" a="1"/>
  <c r="AG785" i="6" s="1"/>
  <c r="AF785" i="6" a="1"/>
  <c r="AF785" i="6" s="1"/>
  <c r="AE785" i="6" a="1"/>
  <c r="AE785" i="6" s="1"/>
  <c r="AD785" i="6" a="1"/>
  <c r="AD785" i="6" s="1"/>
  <c r="AC785" i="6" a="1"/>
  <c r="AC785" i="6" s="1"/>
  <c r="AB785" i="6"/>
  <c r="AB785" i="6" a="1"/>
  <c r="AA785" i="6" a="1"/>
  <c r="AA785" i="6" s="1"/>
  <c r="Z785" i="6" a="1"/>
  <c r="Z785" i="6" s="1"/>
  <c r="Y785" i="6" a="1"/>
  <c r="Y785" i="6" s="1"/>
  <c r="X785" i="6" a="1"/>
  <c r="X785" i="6" s="1"/>
  <c r="W785" i="6" a="1"/>
  <c r="W785" i="6" s="1"/>
  <c r="V785" i="6"/>
  <c r="V785" i="6" a="1"/>
  <c r="U785" i="6" a="1"/>
  <c r="U785" i="6" s="1"/>
  <c r="T785" i="6" a="1"/>
  <c r="T785" i="6" s="1"/>
  <c r="S785" i="6" a="1"/>
  <c r="S785" i="6" s="1"/>
  <c r="R785" i="6"/>
  <c r="R785" i="6" a="1"/>
  <c r="Q785" i="6" a="1"/>
  <c r="Q785" i="6" s="1"/>
  <c r="P785" i="6" a="1"/>
  <c r="P785" i="6" s="1"/>
  <c r="O785" i="6" a="1"/>
  <c r="O785" i="6" s="1"/>
  <c r="N785" i="6" a="1"/>
  <c r="N785" i="6" s="1"/>
  <c r="M785" i="6" a="1"/>
  <c r="M785" i="6" s="1"/>
  <c r="L785" i="6"/>
  <c r="L785" i="6" a="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c r="X784" i="6" a="1"/>
  <c r="W784" i="6" a="1"/>
  <c r="W784" i="6" s="1"/>
  <c r="V784" i="6" a="1"/>
  <c r="V784" i="6" s="1"/>
  <c r="U784" i="6" a="1"/>
  <c r="U784" i="6" s="1"/>
  <c r="T784" i="6" a="1"/>
  <c r="T784" i="6" s="1"/>
  <c r="S784" i="6" a="1"/>
  <c r="S784" i="6" s="1"/>
  <c r="R784" i="6" a="1"/>
  <c r="R784" i="6" s="1"/>
  <c r="Q784" i="6" a="1"/>
  <c r="Q784" i="6" s="1"/>
  <c r="P784" i="6"/>
  <c r="P784" i="6" a="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c r="AB783" i="6" a="1"/>
  <c r="AA783" i="6" a="1"/>
  <c r="AA783" i="6" s="1"/>
  <c r="Z783" i="6" a="1"/>
  <c r="Z783" i="6" s="1"/>
  <c r="Y783" i="6" a="1"/>
  <c r="Y783" i="6" s="1"/>
  <c r="X783" i="6" a="1"/>
  <c r="X783" i="6" s="1"/>
  <c r="W783" i="6" a="1"/>
  <c r="W783" i="6" s="1"/>
  <c r="V783" i="6" a="1"/>
  <c r="V783" i="6" s="1"/>
  <c r="U783" i="6" a="1"/>
  <c r="U783" i="6" s="1"/>
  <c r="T783" i="6"/>
  <c r="T783" i="6" a="1"/>
  <c r="S783" i="6" a="1"/>
  <c r="S783" i="6" s="1"/>
  <c r="R783" i="6" a="1"/>
  <c r="R783" i="6" s="1"/>
  <c r="Q783" i="6" a="1"/>
  <c r="Q783" i="6" s="1"/>
  <c r="P783" i="6" a="1"/>
  <c r="P783" i="6" s="1"/>
  <c r="O783" i="6" a="1"/>
  <c r="O783" i="6" s="1"/>
  <c r="N783" i="6" a="1"/>
  <c r="N783" i="6" s="1"/>
  <c r="M783" i="6" a="1"/>
  <c r="M783" i="6" s="1"/>
  <c r="L783" i="6"/>
  <c r="L783" i="6" a="1"/>
  <c r="K783" i="6" a="1"/>
  <c r="K783" i="6" s="1"/>
  <c r="AI782" i="6" a="1"/>
  <c r="AI782" i="6" s="1"/>
  <c r="AH782" i="6" a="1"/>
  <c r="AH782" i="6" s="1"/>
  <c r="AG782" i="6" a="1"/>
  <c r="AG782" i="6" s="1"/>
  <c r="AF782" i="6"/>
  <c r="AF782" i="6" a="1"/>
  <c r="AE782" i="6" a="1"/>
  <c r="AE782" i="6" s="1"/>
  <c r="AD782" i="6" a="1"/>
  <c r="AD782" i="6" s="1"/>
  <c r="AC782" i="6" a="1"/>
  <c r="AC782" i="6" s="1"/>
  <c r="AB782" i="6" a="1"/>
  <c r="AB782" i="6" s="1"/>
  <c r="AA782" i="6" a="1"/>
  <c r="AA782" i="6" s="1"/>
  <c r="Z782" i="6" a="1"/>
  <c r="Z782" i="6" s="1"/>
  <c r="Y782" i="6" a="1"/>
  <c r="Y782" i="6" s="1"/>
  <c r="X782" i="6" a="1"/>
  <c r="X782" i="6" s="1"/>
  <c r="W782" i="6"/>
  <c r="W782" i="6" a="1"/>
  <c r="V782" i="6" a="1"/>
  <c r="V782" i="6" s="1"/>
  <c r="U782" i="6" a="1"/>
  <c r="U782" i="6" s="1"/>
  <c r="T782" i="6" a="1"/>
  <c r="T782" i="6" s="1"/>
  <c r="S782" i="6"/>
  <c r="S782" i="6" a="1"/>
  <c r="R782" i="6" a="1"/>
  <c r="R782" i="6" s="1"/>
  <c r="Q782" i="6" a="1"/>
  <c r="Q782" i="6" s="1"/>
  <c r="P782" i="6" a="1"/>
  <c r="P782" i="6" s="1"/>
  <c r="O782" i="6" a="1"/>
  <c r="O782" i="6" s="1"/>
  <c r="N782" i="6" a="1"/>
  <c r="N782" i="6" s="1"/>
  <c r="M782" i="6"/>
  <c r="M782" i="6" a="1"/>
  <c r="L782" i="6" a="1"/>
  <c r="L782" i="6" s="1"/>
  <c r="K782" i="6" a="1"/>
  <c r="K782" i="6" s="1"/>
  <c r="AI781" i="6" a="1"/>
  <c r="AI781" i="6" s="1"/>
  <c r="AH781" i="6" a="1"/>
  <c r="AH781" i="6" s="1"/>
  <c r="AG781" i="6"/>
  <c r="AG781" i="6" a="1"/>
  <c r="AF781" i="6" a="1"/>
  <c r="AF781" i="6" s="1"/>
  <c r="AE781" i="6" a="1"/>
  <c r="AE781" i="6" s="1"/>
  <c r="AD781" i="6" a="1"/>
  <c r="AD781" i="6" s="1"/>
  <c r="AC781" i="6" a="1"/>
  <c r="AC781" i="6" s="1"/>
  <c r="AB781" i="6" a="1"/>
  <c r="AB781" i="6" s="1"/>
  <c r="AA781" i="6"/>
  <c r="AA781" i="6" a="1"/>
  <c r="Z781" i="6" a="1"/>
  <c r="Z781" i="6" s="1"/>
  <c r="Y781" i="6" a="1"/>
  <c r="Y781" i="6" s="1"/>
  <c r="X781" i="6" a="1"/>
  <c r="X781" i="6" s="1"/>
  <c r="W781" i="6" a="1"/>
  <c r="W781" i="6" s="1"/>
  <c r="V781" i="6" a="1"/>
  <c r="V781" i="6" s="1"/>
  <c r="U781" i="6"/>
  <c r="U781" i="6" a="1"/>
  <c r="T781" i="6" a="1"/>
  <c r="T781" i="6" s="1"/>
  <c r="S781" i="6" a="1"/>
  <c r="S781" i="6" s="1"/>
  <c r="R781" i="6" a="1"/>
  <c r="R781" i="6" s="1"/>
  <c r="Q781" i="6" a="1"/>
  <c r="Q781" i="6" s="1"/>
  <c r="P781" i="6" a="1"/>
  <c r="P781" i="6" s="1"/>
  <c r="O781" i="6" a="1"/>
  <c r="O781" i="6" s="1"/>
  <c r="N781" i="6" a="1"/>
  <c r="N781" i="6" s="1"/>
  <c r="M781" i="6"/>
  <c r="M781" i="6" a="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c r="Y780" i="6" a="1"/>
  <c r="X780" i="6" a="1"/>
  <c r="X780" i="6" s="1"/>
  <c r="W780" i="6" a="1"/>
  <c r="W780" i="6" s="1"/>
  <c r="V780" i="6" a="1"/>
  <c r="V780" i="6" s="1"/>
  <c r="U780" i="6" a="1"/>
  <c r="U780" i="6" s="1"/>
  <c r="T780" i="6" a="1"/>
  <c r="T780" i="6" s="1"/>
  <c r="S780" i="6" a="1"/>
  <c r="S780" i="6" s="1"/>
  <c r="R780" i="6" a="1"/>
  <c r="R780" i="6" s="1"/>
  <c r="Q780" i="6"/>
  <c r="Q780" i="6" a="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c r="AC779" i="6" a="1"/>
  <c r="AB779" i="6" a="1"/>
  <c r="AB779" i="6" s="1"/>
  <c r="AA779" i="6" a="1"/>
  <c r="AA779" i="6" s="1"/>
  <c r="Z779" i="6" a="1"/>
  <c r="Z779" i="6" s="1"/>
  <c r="Y779" i="6" a="1"/>
  <c r="Y779" i="6" s="1"/>
  <c r="X779" i="6" a="1"/>
  <c r="X779" i="6" s="1"/>
  <c r="W779" i="6" a="1"/>
  <c r="W779" i="6" s="1"/>
  <c r="V779" i="6" a="1"/>
  <c r="V779" i="6" s="1"/>
  <c r="U779" i="6"/>
  <c r="U779" i="6" a="1"/>
  <c r="T779" i="6" a="1"/>
  <c r="T779" i="6" s="1"/>
  <c r="S779" i="6" a="1"/>
  <c r="S779" i="6" s="1"/>
  <c r="R779" i="6" a="1"/>
  <c r="R779" i="6" s="1"/>
  <c r="Q779" i="6" a="1"/>
  <c r="Q779" i="6" s="1"/>
  <c r="P779" i="6" a="1"/>
  <c r="P779" i="6" s="1"/>
  <c r="O779" i="6" a="1"/>
  <c r="O779" i="6" s="1"/>
  <c r="N779" i="6" a="1"/>
  <c r="N779" i="6" s="1"/>
  <c r="M779" i="6"/>
  <c r="M779" i="6" a="1"/>
  <c r="L779" i="6" a="1"/>
  <c r="L779" i="6" s="1"/>
  <c r="K779" i="6" a="1"/>
  <c r="K779" i="6" s="1"/>
  <c r="AI778" i="6" a="1"/>
  <c r="AI778" i="6" s="1"/>
  <c r="AH778" i="6" a="1"/>
  <c r="AH778" i="6" s="1"/>
  <c r="AG778" i="6"/>
  <c r="AG778" i="6" a="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c r="Q778" i="6" a="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c r="AC777" i="6" a="1"/>
  <c r="AB777" i="6" a="1"/>
  <c r="AB777" i="6" s="1"/>
  <c r="AA777" i="6" a="1"/>
  <c r="AA777" i="6" s="1"/>
  <c r="Z777" i="6" a="1"/>
  <c r="Z777" i="6" s="1"/>
  <c r="Y777" i="6" a="1"/>
  <c r="Y777" i="6" s="1"/>
  <c r="X777" i="6" a="1"/>
  <c r="X777" i="6" s="1"/>
  <c r="W777" i="6" a="1"/>
  <c r="W777" i="6" s="1"/>
  <c r="V777" i="6" a="1"/>
  <c r="V777" i="6" s="1"/>
  <c r="U777" i="6"/>
  <c r="U777" i="6" a="1"/>
  <c r="T777" i="6" a="1"/>
  <c r="T777" i="6" s="1"/>
  <c r="S777" i="6" a="1"/>
  <c r="S777" i="6" s="1"/>
  <c r="R777" i="6" a="1"/>
  <c r="R777" i="6" s="1"/>
  <c r="Q777" i="6" a="1"/>
  <c r="Q777" i="6" s="1"/>
  <c r="P777" i="6" a="1"/>
  <c r="P777" i="6" s="1"/>
  <c r="O777" i="6" a="1"/>
  <c r="O777" i="6" s="1"/>
  <c r="N777" i="6" a="1"/>
  <c r="N777" i="6" s="1"/>
  <c r="M777" i="6"/>
  <c r="M777" i="6" a="1"/>
  <c r="L777" i="6" a="1"/>
  <c r="L777" i="6" s="1"/>
  <c r="K777" i="6" a="1"/>
  <c r="K777" i="6" s="1"/>
  <c r="AI776" i="6" a="1"/>
  <c r="AI776" i="6" s="1"/>
  <c r="AH776" i="6" a="1"/>
  <c r="AH776" i="6" s="1"/>
  <c r="AG776" i="6"/>
  <c r="AG776" i="6" a="1"/>
  <c r="AF776" i="6" a="1"/>
  <c r="AF776" i="6" s="1"/>
  <c r="AE776" i="6" a="1"/>
  <c r="AE776" i="6" s="1"/>
  <c r="AD776" i="6" a="1"/>
  <c r="AD776" i="6" s="1"/>
  <c r="AC776" i="6" a="1"/>
  <c r="AC776" i="6" s="1"/>
  <c r="AB776" i="6" a="1"/>
  <c r="AB776" i="6" s="1"/>
  <c r="AA776" i="6" a="1"/>
  <c r="AA776" i="6" s="1"/>
  <c r="Z776" i="6" a="1"/>
  <c r="Z776" i="6" s="1"/>
  <c r="Y776" i="6"/>
  <c r="Y776" i="6" a="1"/>
  <c r="X776" i="6" a="1"/>
  <c r="X776" i="6" s="1"/>
  <c r="W776" i="6" a="1"/>
  <c r="W776" i="6" s="1"/>
  <c r="V776" i="6" a="1"/>
  <c r="V776" i="6" s="1"/>
  <c r="U776" i="6" a="1"/>
  <c r="U776" i="6" s="1"/>
  <c r="T776" i="6" a="1"/>
  <c r="T776" i="6" s="1"/>
  <c r="S776" i="6" a="1"/>
  <c r="S776" i="6" s="1"/>
  <c r="R776" i="6" a="1"/>
  <c r="R776" i="6" s="1"/>
  <c r="Q776" i="6"/>
  <c r="Q776" i="6" a="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c r="AC775" i="6" a="1"/>
  <c r="AB775" i="6" a="1"/>
  <c r="AB775" i="6" s="1"/>
  <c r="AA775" i="6" a="1"/>
  <c r="AA775" i="6" s="1"/>
  <c r="Z775" i="6" a="1"/>
  <c r="Z775" i="6" s="1"/>
  <c r="Y775" i="6" a="1"/>
  <c r="Y775" i="6" s="1"/>
  <c r="X775" i="6" a="1"/>
  <c r="X775" i="6" s="1"/>
  <c r="W775" i="6" a="1"/>
  <c r="W775" i="6" s="1"/>
  <c r="V775" i="6" a="1"/>
  <c r="V775" i="6" s="1"/>
  <c r="U775" i="6"/>
  <c r="U775" i="6" a="1"/>
  <c r="T775" i="6" a="1"/>
  <c r="T775" i="6" s="1"/>
  <c r="S775" i="6" a="1"/>
  <c r="S775" i="6" s="1"/>
  <c r="R775" i="6" a="1"/>
  <c r="R775" i="6" s="1"/>
  <c r="Q775" i="6" a="1"/>
  <c r="Q775" i="6" s="1"/>
  <c r="P775" i="6" a="1"/>
  <c r="P775" i="6" s="1"/>
  <c r="O775" i="6" a="1"/>
  <c r="O775" i="6" s="1"/>
  <c r="N775" i="6" a="1"/>
  <c r="N775" i="6" s="1"/>
  <c r="M775" i="6"/>
  <c r="M775" i="6" a="1"/>
  <c r="L775" i="6" a="1"/>
  <c r="L775" i="6" s="1"/>
  <c r="K775" i="6" a="1"/>
  <c r="K775" i="6" s="1"/>
  <c r="AI774" i="6" a="1"/>
  <c r="AI774" i="6" s="1"/>
  <c r="AH774" i="6" a="1"/>
  <c r="AH774" i="6" s="1"/>
  <c r="AG774" i="6"/>
  <c r="AG774" i="6" a="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c r="Q774" i="6" a="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c r="AC773" i="6" a="1"/>
  <c r="AB773" i="6" a="1"/>
  <c r="AB773" i="6" s="1"/>
  <c r="AA773" i="6" a="1"/>
  <c r="AA773" i="6" s="1"/>
  <c r="Z773" i="6" a="1"/>
  <c r="Z773" i="6" s="1"/>
  <c r="Y773" i="6" a="1"/>
  <c r="Y773" i="6" s="1"/>
  <c r="X773" i="6" a="1"/>
  <c r="X773" i="6" s="1"/>
  <c r="W773" i="6" a="1"/>
  <c r="W773" i="6" s="1"/>
  <c r="V773" i="6" a="1"/>
  <c r="V773" i="6" s="1"/>
  <c r="U773" i="6"/>
  <c r="U773" i="6" a="1"/>
  <c r="T773" i="6" a="1"/>
  <c r="T773" i="6" s="1"/>
  <c r="S773" i="6" a="1"/>
  <c r="S773" i="6" s="1"/>
  <c r="R773" i="6" a="1"/>
  <c r="R773" i="6" s="1"/>
  <c r="Q773" i="6" a="1"/>
  <c r="Q773" i="6" s="1"/>
  <c r="P773" i="6" a="1"/>
  <c r="P773" i="6" s="1"/>
  <c r="O773" i="6" a="1"/>
  <c r="O773" i="6" s="1"/>
  <c r="N773" i="6" a="1"/>
  <c r="N773" i="6" s="1"/>
  <c r="M773" i="6"/>
  <c r="M773" i="6" a="1"/>
  <c r="L773" i="6" a="1"/>
  <c r="L773" i="6" s="1"/>
  <c r="K773" i="6" a="1"/>
  <c r="K773" i="6" s="1"/>
  <c r="AI772" i="6" a="1"/>
  <c r="AI772" i="6" s="1"/>
  <c r="AH772" i="6" a="1"/>
  <c r="AH772" i="6" s="1"/>
  <c r="AG772" i="6"/>
  <c r="AG772" i="6" a="1"/>
  <c r="AF772" i="6" a="1"/>
  <c r="AF772" i="6" s="1"/>
  <c r="AE772" i="6" a="1"/>
  <c r="AE772" i="6" s="1"/>
  <c r="AD772" i="6" a="1"/>
  <c r="AD772" i="6" s="1"/>
  <c r="AC772" i="6" a="1"/>
  <c r="AC772" i="6" s="1"/>
  <c r="AB772" i="6" a="1"/>
  <c r="AB772" i="6" s="1"/>
  <c r="AA772" i="6" a="1"/>
  <c r="AA772" i="6" s="1"/>
  <c r="Z772" i="6" a="1"/>
  <c r="Z772" i="6" s="1"/>
  <c r="Y772" i="6"/>
  <c r="Y772" i="6" a="1"/>
  <c r="X772" i="6" a="1"/>
  <c r="X772" i="6" s="1"/>
  <c r="W772" i="6" a="1"/>
  <c r="W772" i="6" s="1"/>
  <c r="V772" i="6" a="1"/>
  <c r="V772" i="6" s="1"/>
  <c r="U772" i="6" a="1"/>
  <c r="U772" i="6" s="1"/>
  <c r="T772" i="6" a="1"/>
  <c r="T772" i="6" s="1"/>
  <c r="S772" i="6" a="1"/>
  <c r="S772" i="6" s="1"/>
  <c r="R772" i="6" a="1"/>
  <c r="R772" i="6" s="1"/>
  <c r="Q772" i="6"/>
  <c r="Q772" i="6" a="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c r="AC771" i="6" a="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c r="AB768" i="6" a="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a="1"/>
  <c r="N768" i="6" s="1"/>
  <c r="M768" i="6" a="1"/>
  <c r="M768" i="6" s="1"/>
  <c r="L768" i="6"/>
  <c r="L768" i="6" a="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c r="P767" i="6" a="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c r="AB766" i="6" a="1"/>
  <c r="AA766" i="6" a="1"/>
  <c r="AA766" i="6" s="1"/>
  <c r="Z766" i="6" a="1"/>
  <c r="Z766" i="6" s="1"/>
  <c r="Y766" i="6" a="1"/>
  <c r="Y766" i="6" s="1"/>
  <c r="X766" i="6" a="1"/>
  <c r="X766" i="6" s="1"/>
  <c r="W766" i="6" a="1"/>
  <c r="W766" i="6" s="1"/>
  <c r="V766" i="6" a="1"/>
  <c r="V766" i="6" s="1"/>
  <c r="U766" i="6" a="1"/>
  <c r="U766" i="6" s="1"/>
  <c r="T766" i="6"/>
  <c r="T766" i="6" a="1"/>
  <c r="S766" i="6" a="1"/>
  <c r="S766" i="6" s="1"/>
  <c r="R766" i="6" a="1"/>
  <c r="R766" i="6" s="1"/>
  <c r="Q766" i="6" a="1"/>
  <c r="Q766" i="6" s="1"/>
  <c r="P766" i="6" a="1"/>
  <c r="P766" i="6" s="1"/>
  <c r="O766" i="6" a="1"/>
  <c r="O766" i="6" s="1"/>
  <c r="N766" i="6" a="1"/>
  <c r="N766" i="6" s="1"/>
  <c r="M766" i="6" a="1"/>
  <c r="M766" i="6" s="1"/>
  <c r="L766" i="6"/>
  <c r="L766" i="6" a="1"/>
  <c r="K766" i="6" a="1"/>
  <c r="K766" i="6" s="1"/>
  <c r="AI765" i="6" a="1"/>
  <c r="AI765" i="6" s="1"/>
  <c r="AH765" i="6" a="1"/>
  <c r="AH765" i="6" s="1"/>
  <c r="AG765" i="6" a="1"/>
  <c r="AG765" i="6" s="1"/>
  <c r="AF765" i="6"/>
  <c r="AF765" i="6" a="1"/>
  <c r="AE765" i="6" a="1"/>
  <c r="AE765" i="6" s="1"/>
  <c r="AD765" i="6" a="1"/>
  <c r="AD765" i="6" s="1"/>
  <c r="AC765" i="6" a="1"/>
  <c r="AC765" i="6" s="1"/>
  <c r="AB765" i="6" a="1"/>
  <c r="AB765" i="6" s="1"/>
  <c r="AA765" i="6" a="1"/>
  <c r="AA765" i="6" s="1"/>
  <c r="Z765" i="6" a="1"/>
  <c r="Z765" i="6" s="1"/>
  <c r="Y765" i="6" a="1"/>
  <c r="Y765" i="6" s="1"/>
  <c r="X765" i="6"/>
  <c r="X765" i="6" a="1"/>
  <c r="W765" i="6" a="1"/>
  <c r="W765" i="6" s="1"/>
  <c r="V765" i="6" a="1"/>
  <c r="V765" i="6" s="1"/>
  <c r="U765" i="6" a="1"/>
  <c r="U765" i="6" s="1"/>
  <c r="T765" i="6" a="1"/>
  <c r="T765" i="6" s="1"/>
  <c r="S765" i="6" a="1"/>
  <c r="S765" i="6" s="1"/>
  <c r="R765" i="6" a="1"/>
  <c r="R765" i="6" s="1"/>
  <c r="Q765" i="6" a="1"/>
  <c r="Q765" i="6" s="1"/>
  <c r="P765" i="6"/>
  <c r="P765" i="6" a="1"/>
  <c r="O765" i="6" a="1"/>
  <c r="O765" i="6" s="1"/>
  <c r="N765" i="6" a="1"/>
  <c r="N765" i="6" s="1"/>
  <c r="M765" i="6" a="1"/>
  <c r="M765" i="6" s="1"/>
  <c r="L765" i="6" a="1"/>
  <c r="L765" i="6" s="1"/>
  <c r="K765" i="6" a="1"/>
  <c r="K765" i="6" s="1"/>
  <c r="AI764" i="6"/>
  <c r="AI764" i="6" a="1"/>
  <c r="AH764" i="6"/>
  <c r="AH764" i="6" a="1"/>
  <c r="AG764" i="6"/>
  <c r="AG764" i="6" a="1"/>
  <c r="AF764" i="6" a="1"/>
  <c r="AF764" i="6" s="1"/>
  <c r="AE764" i="6"/>
  <c r="AE764" i="6" a="1"/>
  <c r="AD764" i="6" a="1"/>
  <c r="AD764" i="6" s="1"/>
  <c r="AC764" i="6"/>
  <c r="AC764" i="6" a="1"/>
  <c r="AB764" i="6" a="1"/>
  <c r="AB764" i="6" s="1"/>
  <c r="AA764" i="6"/>
  <c r="AA764" i="6" a="1"/>
  <c r="Z764" i="6" a="1"/>
  <c r="Z764" i="6" s="1"/>
  <c r="Y764" i="6"/>
  <c r="Y764" i="6" a="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c r="AF750" i="6" a="1"/>
  <c r="AE750" i="6" a="1"/>
  <c r="AE750" i="6" s="1"/>
  <c r="AD750" i="6" a="1"/>
  <c r="AD750" i="6" s="1"/>
  <c r="AC750" i="6" a="1"/>
  <c r="AC750" i="6" s="1"/>
  <c r="AB750" i="6"/>
  <c r="AB750" i="6" a="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c r="R727" i="6" a="1"/>
  <c r="Q727" i="6" a="1"/>
  <c r="Q727" i="6" s="1"/>
  <c r="P727" i="6" a="1"/>
  <c r="P727" i="6" s="1"/>
  <c r="O727" i="6" a="1"/>
  <c r="O727" i="6" s="1"/>
  <c r="N727" i="6"/>
  <c r="N727" i="6" a="1"/>
  <c r="M727" i="6" a="1"/>
  <c r="M727" i="6" s="1"/>
  <c r="L727" i="6" a="1"/>
  <c r="L727" i="6" s="1"/>
  <c r="K727" i="6" a="1"/>
  <c r="K727" i="6" s="1"/>
  <c r="AI726" i="6" a="1"/>
  <c r="AI726" i="6" s="1"/>
  <c r="AH726" i="6" a="1"/>
  <c r="AH726" i="6" s="1"/>
  <c r="AG726" i="6" a="1"/>
  <c r="AG726" i="6" s="1"/>
  <c r="AF726" i="6"/>
  <c r="AF726" i="6" a="1"/>
  <c r="AE726" i="6" a="1"/>
  <c r="AE726" i="6" s="1"/>
  <c r="AD726" i="6" a="1"/>
  <c r="AD726" i="6" s="1"/>
  <c r="AC726" i="6" a="1"/>
  <c r="AC726" i="6" s="1"/>
  <c r="AB726" i="6"/>
  <c r="AB726" i="6" a="1"/>
  <c r="AA726" i="6" a="1"/>
  <c r="AA726" i="6" s="1"/>
  <c r="Z726" i="6" a="1"/>
  <c r="Z726" i="6" s="1"/>
  <c r="Y726" i="6" a="1"/>
  <c r="Y726" i="6" s="1"/>
  <c r="X726" i="6"/>
  <c r="X726" i="6" a="1"/>
  <c r="W726" i="6" a="1"/>
  <c r="W726" i="6" s="1"/>
  <c r="V726" i="6" a="1"/>
  <c r="V726" i="6" s="1"/>
  <c r="U726" i="6" a="1"/>
  <c r="U726" i="6" s="1"/>
  <c r="T726" i="6"/>
  <c r="T726" i="6" a="1"/>
  <c r="S726" i="6" a="1"/>
  <c r="S726" i="6" s="1"/>
  <c r="R726" i="6" a="1"/>
  <c r="R726" i="6" s="1"/>
  <c r="Q726" i="6" a="1"/>
  <c r="Q726" i="6" s="1"/>
  <c r="P726" i="6"/>
  <c r="P726" i="6" a="1"/>
  <c r="O726" i="6" a="1"/>
  <c r="O726" i="6" s="1"/>
  <c r="N726" i="6" a="1"/>
  <c r="N726" i="6" s="1"/>
  <c r="M726" i="6" a="1"/>
  <c r="M726" i="6" s="1"/>
  <c r="L726" i="6"/>
  <c r="L726" i="6" a="1"/>
  <c r="K726" i="6" a="1"/>
  <c r="K726" i="6" s="1"/>
  <c r="AI725" i="6" a="1"/>
  <c r="AI725" i="6" s="1"/>
  <c r="AH725" i="6"/>
  <c r="AH725" i="6" a="1"/>
  <c r="AG725" i="6" a="1"/>
  <c r="AG725" i="6" s="1"/>
  <c r="AF725" i="6" a="1"/>
  <c r="AF725" i="6" s="1"/>
  <c r="AE725" i="6" a="1"/>
  <c r="AE725" i="6" s="1"/>
  <c r="AD725" i="6"/>
  <c r="AD725" i="6" a="1"/>
  <c r="AC725" i="6" a="1"/>
  <c r="AC725" i="6" s="1"/>
  <c r="AB725" i="6" a="1"/>
  <c r="AB725" i="6" s="1"/>
  <c r="AA725" i="6" a="1"/>
  <c r="AA725" i="6" s="1"/>
  <c r="Z725" i="6"/>
  <c r="Z725" i="6" a="1"/>
  <c r="Y725" i="6" a="1"/>
  <c r="Y725" i="6" s="1"/>
  <c r="X725" i="6" a="1"/>
  <c r="X725" i="6" s="1"/>
  <c r="W725" i="6" a="1"/>
  <c r="W725" i="6" s="1"/>
  <c r="V725" i="6"/>
  <c r="V725" i="6" a="1"/>
  <c r="U725" i="6" a="1"/>
  <c r="U725" i="6" s="1"/>
  <c r="T725" i="6" a="1"/>
  <c r="T725" i="6" s="1"/>
  <c r="S725" i="6" a="1"/>
  <c r="S725" i="6" s="1"/>
  <c r="R725" i="6"/>
  <c r="R725" i="6" a="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c r="Z702" i="6" a="1"/>
  <c r="Y702" i="6" a="1"/>
  <c r="Y702" i="6" s="1"/>
  <c r="X702" i="6" a="1"/>
  <c r="X702" i="6" s="1"/>
  <c r="W702" i="6" a="1"/>
  <c r="W702" i="6" s="1"/>
  <c r="V702" i="6" a="1"/>
  <c r="V702" i="6" s="1"/>
  <c r="U702" i="6" a="1"/>
  <c r="U702" i="6" s="1"/>
  <c r="T702" i="6" a="1"/>
  <c r="T702" i="6" s="1"/>
  <c r="S702" i="6" a="1"/>
  <c r="S702" i="6" s="1"/>
  <c r="R702" i="6"/>
  <c r="R702" i="6" a="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c r="Z701" i="6" a="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c r="V700" i="6" a="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c r="Z699" i="6" a="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c r="V698" i="6" a="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c r="Z697" i="6" a="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c r="V696" i="6" a="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c r="Z695" i="6" a="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c r="V694" i="6" a="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c r="Z693" i="6" a="1"/>
  <c r="Y693" i="6" a="1"/>
  <c r="Y693" i="6" s="1"/>
  <c r="X693" i="6" a="1"/>
  <c r="X693" i="6" s="1"/>
  <c r="W693" i="6" a="1"/>
  <c r="W693" i="6" s="1"/>
  <c r="V693" i="6" a="1"/>
  <c r="V693" i="6" s="1"/>
  <c r="U693" i="6"/>
  <c r="U693" i="6" a="1"/>
  <c r="T693" i="6" a="1"/>
  <c r="T693" i="6" s="1"/>
  <c r="S693" i="6" a="1"/>
  <c r="S693" i="6" s="1"/>
  <c r="R693" i="6" a="1"/>
  <c r="R693" i="6" s="1"/>
  <c r="Q693" i="6"/>
  <c r="Q693" i="6" a="1"/>
  <c r="P693" i="6" a="1"/>
  <c r="P693" i="6" s="1"/>
  <c r="O693" i="6" a="1"/>
  <c r="O693" i="6" s="1"/>
  <c r="N693" i="6" a="1"/>
  <c r="N693" i="6" s="1"/>
  <c r="M693" i="6"/>
  <c r="M693" i="6" a="1"/>
  <c r="L693" i="6" a="1"/>
  <c r="L693" i="6" s="1"/>
  <c r="K693" i="6" a="1"/>
  <c r="K693" i="6" s="1"/>
  <c r="AI692" i="6" a="1"/>
  <c r="AI692" i="6" s="1"/>
  <c r="AH692" i="6" a="1"/>
  <c r="AH692" i="6" s="1"/>
  <c r="AG692" i="6"/>
  <c r="AG692" i="6" a="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c r="Q687" i="6" a="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c r="AC686" i="6" a="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c r="M686" i="6" a="1"/>
  <c r="L686" i="6" a="1"/>
  <c r="L686" i="6" s="1"/>
  <c r="K686" i="6" a="1"/>
  <c r="K686" i="6" s="1"/>
  <c r="AI685" i="6" a="1"/>
  <c r="AI685" i="6" s="1"/>
  <c r="AH685" i="6" a="1"/>
  <c r="AH685" i="6" s="1"/>
  <c r="AG685" i="6"/>
  <c r="AG685" i="6" a="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c r="Q685" i="6" a="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c r="M684" i="6" a="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c r="U683" i="6" a="1"/>
  <c r="T683" i="6" a="1"/>
  <c r="T683" i="6" s="1"/>
  <c r="S683" i="6"/>
  <c r="S683" i="6" a="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c r="K636" i="6" a="1"/>
  <c r="AI635" i="6" a="1"/>
  <c r="AI635" i="6" s="1"/>
  <c r="AH635" i="6" a="1"/>
  <c r="AH635" i="6" s="1"/>
  <c r="AG635" i="6" a="1"/>
  <c r="AG635" i="6" s="1"/>
  <c r="AF635" i="6" a="1"/>
  <c r="AF635" i="6" s="1"/>
  <c r="AE635" i="6"/>
  <c r="AE635" i="6" a="1"/>
  <c r="AD635" i="6" a="1"/>
  <c r="AD635" i="6" s="1"/>
  <c r="AC635" i="6" a="1"/>
  <c r="AC635" i="6" s="1"/>
  <c r="AB635" i="6" a="1"/>
  <c r="AB635" i="6" s="1"/>
  <c r="AA635" i="6" a="1"/>
  <c r="AA635" i="6" s="1"/>
  <c r="Z635" i="6" a="1"/>
  <c r="Z635" i="6" s="1"/>
  <c r="Y635" i="6" a="1"/>
  <c r="Y635" i="6" s="1"/>
  <c r="X635" i="6" a="1"/>
  <c r="X635" i="6" s="1"/>
  <c r="W635" i="6"/>
  <c r="W635" i="6" a="1"/>
  <c r="V635" i="6" a="1"/>
  <c r="V635" i="6" s="1"/>
  <c r="U635" i="6" a="1"/>
  <c r="U635" i="6" s="1"/>
  <c r="T635" i="6" a="1"/>
  <c r="T635" i="6" s="1"/>
  <c r="S635" i="6" a="1"/>
  <c r="S635" i="6" s="1"/>
  <c r="R635" i="6" a="1"/>
  <c r="R635" i="6" s="1"/>
  <c r="Q635" i="6" a="1"/>
  <c r="Q635" i="6" s="1"/>
  <c r="P635" i="6" a="1"/>
  <c r="P635" i="6" s="1"/>
  <c r="O635" i="6"/>
  <c r="O635" i="6" a="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c r="AA634" i="6" a="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c r="K634" i="6" a="1"/>
  <c r="AI633" i="6" a="1"/>
  <c r="AI633" i="6" s="1"/>
  <c r="AH633" i="6" a="1"/>
  <c r="AH633" i="6" s="1"/>
  <c r="AG633" i="6" a="1"/>
  <c r="AG633" i="6" s="1"/>
  <c r="AF633" i="6" a="1"/>
  <c r="AF633" i="6" s="1"/>
  <c r="AE633" i="6"/>
  <c r="AE633" i="6" a="1"/>
  <c r="AD633" i="6" a="1"/>
  <c r="AD633" i="6" s="1"/>
  <c r="AC633" i="6" a="1"/>
  <c r="AC633" i="6" s="1"/>
  <c r="AB633" i="6" a="1"/>
  <c r="AB633" i="6" s="1"/>
  <c r="AA633" i="6" a="1"/>
  <c r="AA633" i="6" s="1"/>
  <c r="Z633" i="6" a="1"/>
  <c r="Z633" i="6" s="1"/>
  <c r="Y633" i="6" a="1"/>
  <c r="Y633" i="6" s="1"/>
  <c r="X633" i="6" a="1"/>
  <c r="X633" i="6" s="1"/>
  <c r="W633" i="6"/>
  <c r="W633" i="6" a="1"/>
  <c r="V633" i="6" a="1"/>
  <c r="V633" i="6" s="1"/>
  <c r="U633" i="6" a="1"/>
  <c r="U633" i="6" s="1"/>
  <c r="T633" i="6" a="1"/>
  <c r="T633" i="6" s="1"/>
  <c r="S633" i="6" a="1"/>
  <c r="S633" i="6" s="1"/>
  <c r="R633" i="6" a="1"/>
  <c r="R633" i="6" s="1"/>
  <c r="Q633" i="6" a="1"/>
  <c r="Q633" i="6" s="1"/>
  <c r="P633" i="6" a="1"/>
  <c r="P633" i="6" s="1"/>
  <c r="O633" i="6"/>
  <c r="O633" i="6" a="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c r="M632" i="6" a="1"/>
  <c r="L632" i="6" a="1"/>
  <c r="L632" i="6" s="1"/>
  <c r="K632" i="6" a="1"/>
  <c r="K632" i="6" s="1"/>
  <c r="AI631" i="6" a="1"/>
  <c r="AI631" i="6" s="1"/>
  <c r="AH631" i="6" a="1"/>
  <c r="AH631" i="6" s="1"/>
  <c r="AG631" i="6" a="1"/>
  <c r="AG631" i="6" s="1"/>
  <c r="AF631" i="6" a="1"/>
  <c r="AF631" i="6" s="1"/>
  <c r="AE631" i="6" a="1"/>
  <c r="AE631" i="6" s="1"/>
  <c r="AD631" i="6" a="1"/>
  <c r="AD631" i="6" s="1"/>
  <c r="AC631" i="6"/>
  <c r="AC631" i="6" a="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c r="AG630" i="6" a="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c r="M630" i="6" a="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c r="U629" i="6" a="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c r="M628" i="6" a="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c r="Y627" i="6" a="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c r="AH605" i="6" a="1"/>
  <c r="AG605" i="6" a="1"/>
  <c r="AG605" i="6" s="1"/>
  <c r="AF605" i="6" a="1"/>
  <c r="AF605" i="6" s="1"/>
  <c r="AE605" i="6" a="1"/>
  <c r="AE605" i="6" s="1"/>
  <c r="AD605" i="6"/>
  <c r="AD605" i="6" a="1"/>
  <c r="AC605" i="6" a="1"/>
  <c r="AC605" i="6" s="1"/>
  <c r="AB605" i="6" a="1"/>
  <c r="AB605" i="6" s="1"/>
  <c r="AA605" i="6" a="1"/>
  <c r="AA605" i="6" s="1"/>
  <c r="Z605" i="6"/>
  <c r="Z605" i="6" a="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c r="Z600" i="6" a="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c r="AB599" i="6" a="1"/>
  <c r="AA599" i="6" a="1"/>
  <c r="AA599" i="6" s="1"/>
  <c r="Z599" i="6" a="1"/>
  <c r="Z599" i="6" s="1"/>
  <c r="Y599" i="6" a="1"/>
  <c r="Y599" i="6" s="1"/>
  <c r="X599" i="6" a="1"/>
  <c r="X599" i="6" s="1"/>
  <c r="W599" i="6" a="1"/>
  <c r="W599" i="6" s="1"/>
  <c r="V599" i="6" a="1"/>
  <c r="V599" i="6" s="1"/>
  <c r="U599" i="6" a="1"/>
  <c r="U599" i="6" s="1"/>
  <c r="T599" i="6"/>
  <c r="T599" i="6" a="1"/>
  <c r="S599" i="6" a="1"/>
  <c r="S599" i="6" s="1"/>
  <c r="R599" i="6" a="1"/>
  <c r="R599" i="6" s="1"/>
  <c r="Q599" i="6" a="1"/>
  <c r="Q599" i="6" s="1"/>
  <c r="P599" i="6" a="1"/>
  <c r="P599" i="6" s="1"/>
  <c r="O599" i="6" a="1"/>
  <c r="O599" i="6" s="1"/>
  <c r="N599" i="6" a="1"/>
  <c r="N599" i="6" s="1"/>
  <c r="M599" i="6" a="1"/>
  <c r="M599" i="6" s="1"/>
  <c r="L599" i="6"/>
  <c r="L599" i="6" a="1"/>
  <c r="K599" i="6" a="1"/>
  <c r="K599" i="6" s="1"/>
  <c r="AI598" i="6" a="1"/>
  <c r="AI598" i="6" s="1"/>
  <c r="AH598" i="6"/>
  <c r="AH598" i="6" a="1"/>
  <c r="AG598" i="6" a="1"/>
  <c r="AG598" i="6" s="1"/>
  <c r="AF598" i="6" a="1"/>
  <c r="AF598" i="6" s="1"/>
  <c r="AE598" i="6" a="1"/>
  <c r="AE598" i="6" s="1"/>
  <c r="AD598" i="6" a="1"/>
  <c r="AD598" i="6" s="1"/>
  <c r="AC598" i="6" a="1"/>
  <c r="AC598" i="6" s="1"/>
  <c r="AB598" i="6"/>
  <c r="AB598" i="6" a="1"/>
  <c r="AA598" i="6" a="1"/>
  <c r="AA598" i="6" s="1"/>
  <c r="Z598" i="6" a="1"/>
  <c r="Z598" i="6" s="1"/>
  <c r="Y598" i="6" a="1"/>
  <c r="Y598" i="6" s="1"/>
  <c r="X598" i="6" a="1"/>
  <c r="X598" i="6" s="1"/>
  <c r="W598" i="6" a="1"/>
  <c r="W598" i="6" s="1"/>
  <c r="V598" i="6" a="1"/>
  <c r="V598" i="6" s="1"/>
  <c r="U598" i="6" a="1"/>
  <c r="U598" i="6" s="1"/>
  <c r="T598" i="6"/>
  <c r="T598" i="6" a="1"/>
  <c r="S598" i="6" a="1"/>
  <c r="S598" i="6" s="1"/>
  <c r="R598" i="6" a="1"/>
  <c r="R598" i="6" s="1"/>
  <c r="Q598" i="6" a="1"/>
  <c r="Q598" i="6" s="1"/>
  <c r="P598" i="6"/>
  <c r="P598" i="6" a="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c r="AD597" i="6" a="1"/>
  <c r="AC597" i="6" a="1"/>
  <c r="AC597" i="6" s="1"/>
  <c r="AB597" i="6" a="1"/>
  <c r="AB597" i="6" s="1"/>
  <c r="AA597" i="6" a="1"/>
  <c r="AA597" i="6" s="1"/>
  <c r="Z597" i="6" a="1"/>
  <c r="Z597" i="6" s="1"/>
  <c r="Y597" i="6" a="1"/>
  <c r="Y597" i="6" s="1"/>
  <c r="X597" i="6"/>
  <c r="X597" i="6" a="1"/>
  <c r="W597" i="6" a="1"/>
  <c r="W597" i="6" s="1"/>
  <c r="V597" i="6" a="1"/>
  <c r="V597" i="6" s="1"/>
  <c r="U597" i="6" a="1"/>
  <c r="U597" i="6" s="1"/>
  <c r="T597" i="6"/>
  <c r="T597" i="6" a="1"/>
  <c r="S597" i="6" a="1"/>
  <c r="S597" i="6" s="1"/>
  <c r="R597" i="6" a="1"/>
  <c r="R597" i="6" s="1"/>
  <c r="Q597" i="6" a="1"/>
  <c r="Q597" i="6" s="1"/>
  <c r="P597" i="6" a="1"/>
  <c r="P597" i="6" s="1"/>
  <c r="O597" i="6" a="1"/>
  <c r="O597" i="6" s="1"/>
  <c r="N597" i="6"/>
  <c r="N597" i="6" a="1"/>
  <c r="M597" i="6" a="1"/>
  <c r="M597" i="6" s="1"/>
  <c r="L597" i="6" a="1"/>
  <c r="L597" i="6" s="1"/>
  <c r="K597" i="6" a="1"/>
  <c r="K597" i="6" s="1"/>
  <c r="AI596" i="6" a="1"/>
  <c r="AI596" i="6" s="1"/>
  <c r="AH596" i="6" a="1"/>
  <c r="AH596" i="6" s="1"/>
  <c r="AG596" i="6" a="1"/>
  <c r="AG596" i="6" s="1"/>
  <c r="AF596" i="6"/>
  <c r="AF596" i="6" a="1"/>
  <c r="AE596" i="6" a="1"/>
  <c r="AE596" i="6" s="1"/>
  <c r="AD596" i="6" a="1"/>
  <c r="AD596" i="6" s="1"/>
  <c r="AC596" i="6" a="1"/>
  <c r="AC596" i="6" s="1"/>
  <c r="AB596" i="6" a="1"/>
  <c r="AB596" i="6" s="1"/>
  <c r="AA596" i="6" a="1"/>
  <c r="AA596" i="6" s="1"/>
  <c r="Z596" i="6"/>
  <c r="Z596" i="6" a="1"/>
  <c r="Y596" i="6" a="1"/>
  <c r="Y596" i="6" s="1"/>
  <c r="X596" i="6" a="1"/>
  <c r="X596" i="6" s="1"/>
  <c r="W596" i="6" a="1"/>
  <c r="W596" i="6" s="1"/>
  <c r="V596" i="6" a="1"/>
  <c r="V596" i="6" s="1"/>
  <c r="U596" i="6" a="1"/>
  <c r="U596" i="6" s="1"/>
  <c r="T596" i="6"/>
  <c r="T596" i="6" a="1"/>
  <c r="S596" i="6" a="1"/>
  <c r="S596" i="6" s="1"/>
  <c r="R596" i="6" a="1"/>
  <c r="R596" i="6" s="1"/>
  <c r="Q596" i="6" a="1"/>
  <c r="Q596" i="6" s="1"/>
  <c r="P596" i="6"/>
  <c r="P596" i="6" a="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c r="AD595" i="6" a="1"/>
  <c r="AC595" i="6" a="1"/>
  <c r="AC595" i="6" s="1"/>
  <c r="AB595" i="6" a="1"/>
  <c r="AB595" i="6" s="1"/>
  <c r="AA595" i="6" a="1"/>
  <c r="AA595" i="6" s="1"/>
  <c r="Z595" i="6" a="1"/>
  <c r="Z595" i="6" s="1"/>
  <c r="Y595" i="6" a="1"/>
  <c r="Y595" i="6" s="1"/>
  <c r="X595" i="6"/>
  <c r="X595" i="6" a="1"/>
  <c r="W595" i="6" a="1"/>
  <c r="W595" i="6" s="1"/>
  <c r="V595" i="6" a="1"/>
  <c r="V595" i="6" s="1"/>
  <c r="U595" i="6" a="1"/>
  <c r="U595" i="6" s="1"/>
  <c r="T595" i="6"/>
  <c r="T595" i="6" a="1"/>
  <c r="S595" i="6" a="1"/>
  <c r="S595" i="6" s="1"/>
  <c r="R595" i="6" a="1"/>
  <c r="R595" i="6" s="1"/>
  <c r="Q595" i="6" a="1"/>
  <c r="Q595" i="6" s="1"/>
  <c r="P595" i="6" a="1"/>
  <c r="P595" i="6" s="1"/>
  <c r="O595" i="6" a="1"/>
  <c r="O595" i="6" s="1"/>
  <c r="N595" i="6"/>
  <c r="N595" i="6" a="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c r="AB594" i="6" a="1"/>
  <c r="AA594" i="6" a="1"/>
  <c r="AA594" i="6" s="1"/>
  <c r="Z594" i="6" a="1"/>
  <c r="Z594" i="6" s="1"/>
  <c r="Y594" i="6" a="1"/>
  <c r="Y594" i="6" s="1"/>
  <c r="X594" i="6" a="1"/>
  <c r="X594" i="6" s="1"/>
  <c r="W594" i="6" a="1"/>
  <c r="W594" i="6" s="1"/>
  <c r="V594" i="6" a="1"/>
  <c r="V594" i="6" s="1"/>
  <c r="U594" i="6" a="1"/>
  <c r="U594" i="6" s="1"/>
  <c r="T594" i="6"/>
  <c r="T594" i="6" a="1"/>
  <c r="S594" i="6" a="1"/>
  <c r="S594" i="6" s="1"/>
  <c r="R594" i="6" a="1"/>
  <c r="R594" i="6" s="1"/>
  <c r="Q594" i="6" a="1"/>
  <c r="Q594" i="6" s="1"/>
  <c r="P594" i="6" a="1"/>
  <c r="P594" i="6" s="1"/>
  <c r="O594" i="6" a="1"/>
  <c r="O594" i="6" s="1"/>
  <c r="N594" i="6" a="1"/>
  <c r="N594" i="6" s="1"/>
  <c r="M594" i="6" a="1"/>
  <c r="M594" i="6" s="1"/>
  <c r="L594" i="6"/>
  <c r="L594" i="6" a="1"/>
  <c r="K594" i="6" a="1"/>
  <c r="K594" i="6" s="1"/>
  <c r="AI593" i="6" a="1"/>
  <c r="AI593" i="6" s="1"/>
  <c r="AH593" i="6" a="1"/>
  <c r="AH593" i="6" s="1"/>
  <c r="AG593" i="6" a="1"/>
  <c r="AG593" i="6" s="1"/>
  <c r="AF593" i="6"/>
  <c r="AF593" i="6" a="1"/>
  <c r="AE593" i="6" a="1"/>
  <c r="AE593" i="6" s="1"/>
  <c r="AD593" i="6" a="1"/>
  <c r="AD593" i="6" s="1"/>
  <c r="AC593" i="6" a="1"/>
  <c r="AC593" i="6" s="1"/>
  <c r="AB593" i="6"/>
  <c r="AB593" i="6" a="1"/>
  <c r="AA593" i="6" a="1"/>
  <c r="AA593" i="6" s="1"/>
  <c r="Z593" i="6" a="1"/>
  <c r="Z593" i="6" s="1"/>
  <c r="Y593" i="6" a="1"/>
  <c r="Y593" i="6" s="1"/>
  <c r="X593" i="6" a="1"/>
  <c r="X593" i="6" s="1"/>
  <c r="W593" i="6" a="1"/>
  <c r="W593" i="6" s="1"/>
  <c r="V593" i="6"/>
  <c r="V593" i="6" a="1"/>
  <c r="U593" i="6" a="1"/>
  <c r="U593" i="6" s="1"/>
  <c r="T593" i="6" a="1"/>
  <c r="T593" i="6" s="1"/>
  <c r="S593" i="6" a="1"/>
  <c r="S593" i="6" s="1"/>
  <c r="R593" i="6" a="1"/>
  <c r="R593" i="6" s="1"/>
  <c r="Q593" i="6" a="1"/>
  <c r="Q593" i="6" s="1"/>
  <c r="P593" i="6"/>
  <c r="P593" i="6" a="1"/>
  <c r="O593" i="6" a="1"/>
  <c r="O593" i="6" s="1"/>
  <c r="N593" i="6" a="1"/>
  <c r="N593" i="6" s="1"/>
  <c r="M593" i="6" a="1"/>
  <c r="M593" i="6" s="1"/>
  <c r="L593" i="6"/>
  <c r="L593" i="6" a="1"/>
  <c r="K593" i="6" a="1"/>
  <c r="K593" i="6" s="1"/>
  <c r="AI592" i="6" a="1"/>
  <c r="AI592" i="6" s="1"/>
  <c r="AH592" i="6" a="1"/>
  <c r="AH592" i="6" s="1"/>
  <c r="AG592" i="6" a="1"/>
  <c r="AG592" i="6" s="1"/>
  <c r="AF592" i="6"/>
  <c r="AF592" i="6" a="1"/>
  <c r="AE592" i="6" a="1"/>
  <c r="AE592" i="6" s="1"/>
  <c r="AD592" i="6" a="1"/>
  <c r="AD592" i="6" s="1"/>
  <c r="AC592" i="6" a="1"/>
  <c r="AC592" i="6" s="1"/>
  <c r="AB592" i="6" a="1"/>
  <c r="AB592" i="6" s="1"/>
  <c r="AA592" i="6" a="1"/>
  <c r="AA592" i="6" s="1"/>
  <c r="Z592" i="6"/>
  <c r="Z592" i="6" a="1"/>
  <c r="Y592" i="6" a="1"/>
  <c r="Y592" i="6" s="1"/>
  <c r="X592" i="6" a="1"/>
  <c r="X592" i="6" s="1"/>
  <c r="W592" i="6" a="1"/>
  <c r="W592" i="6" s="1"/>
  <c r="V592" i="6" a="1"/>
  <c r="V592" i="6" s="1"/>
  <c r="U592" i="6" a="1"/>
  <c r="U592" i="6" s="1"/>
  <c r="T592" i="6"/>
  <c r="T592" i="6" a="1"/>
  <c r="S592" i="6" a="1"/>
  <c r="S592" i="6" s="1"/>
  <c r="R592" i="6" a="1"/>
  <c r="R592" i="6" s="1"/>
  <c r="Q592" i="6" a="1"/>
  <c r="Q592" i="6" s="1"/>
  <c r="P592" i="6"/>
  <c r="P592" i="6" a="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c r="AD591" i="6" a="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c r="P591" i="6" a="1"/>
  <c r="O591" i="6" a="1"/>
  <c r="O591" i="6" s="1"/>
  <c r="N591" i="6" a="1"/>
  <c r="N591" i="6" s="1"/>
  <c r="M591" i="6" a="1"/>
  <c r="M591" i="6" s="1"/>
  <c r="L591" i="6" a="1"/>
  <c r="L591" i="6" s="1"/>
  <c r="K591" i="6" a="1"/>
  <c r="K591" i="6" s="1"/>
  <c r="AI590" i="6" a="1"/>
  <c r="AI590" i="6" s="1"/>
  <c r="AH590" i="6" a="1"/>
  <c r="AH590" i="6" s="1"/>
  <c r="AG590" i="6" a="1"/>
  <c r="AG590" i="6" s="1"/>
  <c r="AF590" i="6"/>
  <c r="AF590" i="6" a="1"/>
  <c r="AE590" i="6" a="1"/>
  <c r="AE590" i="6" s="1"/>
  <c r="AD590" i="6" a="1"/>
  <c r="AD590" i="6" s="1"/>
  <c r="AC590" i="6" a="1"/>
  <c r="AC590" i="6" s="1"/>
  <c r="AB590" i="6" a="1"/>
  <c r="AB590" i="6" s="1"/>
  <c r="AA590" i="6" a="1"/>
  <c r="AA590" i="6" s="1"/>
  <c r="Z590" i="6"/>
  <c r="Z590" i="6" a="1"/>
  <c r="Y590" i="6" a="1"/>
  <c r="Y590" i="6" s="1"/>
  <c r="X590" i="6"/>
  <c r="X590" i="6" a="1"/>
  <c r="W590" i="6" a="1"/>
  <c r="W590" i="6" s="1"/>
  <c r="V590" i="6" a="1"/>
  <c r="V590" i="6" s="1"/>
  <c r="U590" i="6" a="1"/>
  <c r="U590" i="6" s="1"/>
  <c r="T590" i="6"/>
  <c r="T590" i="6" a="1"/>
  <c r="S590" i="6" a="1"/>
  <c r="S590" i="6" s="1"/>
  <c r="R590" i="6"/>
  <c r="R590" i="6" a="1"/>
  <c r="Q590" i="6" a="1"/>
  <c r="Q590" i="6" s="1"/>
  <c r="P590" i="6" a="1"/>
  <c r="P590" i="6" s="1"/>
  <c r="O590" i="6" a="1"/>
  <c r="O590" i="6" s="1"/>
  <c r="N590" i="6" a="1"/>
  <c r="N590" i="6" s="1"/>
  <c r="M590" i="6" a="1"/>
  <c r="M590" i="6" s="1"/>
  <c r="L590" i="6"/>
  <c r="L590" i="6" a="1"/>
  <c r="K590" i="6" a="1"/>
  <c r="K590" i="6" s="1"/>
  <c r="AI589" i="6" a="1"/>
  <c r="AI589" i="6" s="1"/>
  <c r="AH589" i="6" a="1"/>
  <c r="AH589" i="6" s="1"/>
  <c r="AG589" i="6" a="1"/>
  <c r="AG589" i="6" s="1"/>
  <c r="AF589" i="6" a="1"/>
  <c r="AF589" i="6" s="1"/>
  <c r="AE589" i="6" a="1"/>
  <c r="AE589" i="6" s="1"/>
  <c r="AD589" i="6"/>
  <c r="AD589" i="6" a="1"/>
  <c r="AC589" i="6" a="1"/>
  <c r="AC589" i="6" s="1"/>
  <c r="AB589" i="6"/>
  <c r="AB589" i="6" a="1"/>
  <c r="AA589" i="6" a="1"/>
  <c r="AA589" i="6" s="1"/>
  <c r="Z589" i="6" a="1"/>
  <c r="Z589" i="6" s="1"/>
  <c r="Y589" i="6" a="1"/>
  <c r="Y589" i="6" s="1"/>
  <c r="X589" i="6"/>
  <c r="X589" i="6" a="1"/>
  <c r="W589" i="6" a="1"/>
  <c r="W589" i="6" s="1"/>
  <c r="V589" i="6"/>
  <c r="V589" i="6" a="1"/>
  <c r="U589" i="6" a="1"/>
  <c r="U589" i="6" s="1"/>
  <c r="T589" i="6" a="1"/>
  <c r="T589" i="6" s="1"/>
  <c r="S589" i="6" a="1"/>
  <c r="S589" i="6" s="1"/>
  <c r="R589" i="6" a="1"/>
  <c r="R589" i="6" s="1"/>
  <c r="Q589" i="6" a="1"/>
  <c r="Q589" i="6" s="1"/>
  <c r="P589" i="6"/>
  <c r="P589" i="6" a="1"/>
  <c r="O589" i="6" a="1"/>
  <c r="O589" i="6" s="1"/>
  <c r="N589" i="6" a="1"/>
  <c r="N589" i="6" s="1"/>
  <c r="M589" i="6" a="1"/>
  <c r="M589" i="6" s="1"/>
  <c r="L589" i="6" a="1"/>
  <c r="L589" i="6" s="1"/>
  <c r="K589" i="6" a="1"/>
  <c r="K589" i="6" s="1"/>
  <c r="AI588" i="6" a="1"/>
  <c r="AI588" i="6" s="1"/>
  <c r="AH588" i="6" a="1"/>
  <c r="AH588" i="6" s="1"/>
  <c r="AG588" i="6" a="1"/>
  <c r="AG588" i="6" s="1"/>
  <c r="AF588" i="6"/>
  <c r="AF588" i="6" a="1"/>
  <c r="AE588" i="6" a="1"/>
  <c r="AE588" i="6" s="1"/>
  <c r="AD588" i="6" a="1"/>
  <c r="AD588" i="6" s="1"/>
  <c r="AC588" i="6" a="1"/>
  <c r="AC588" i="6" s="1"/>
  <c r="AB588" i="6"/>
  <c r="AB588" i="6" a="1"/>
  <c r="AA588" i="6" a="1"/>
  <c r="AA588" i="6" s="1"/>
  <c r="Z588" i="6"/>
  <c r="Z588" i="6" a="1"/>
  <c r="Y588" i="6" a="1"/>
  <c r="Y588" i="6" s="1"/>
  <c r="X588" i="6" a="1"/>
  <c r="X588" i="6" s="1"/>
  <c r="W588" i="6" a="1"/>
  <c r="W588" i="6" s="1"/>
  <c r="V588" i="6" a="1"/>
  <c r="V588" i="6" s="1"/>
  <c r="U588" i="6" a="1"/>
  <c r="U588" i="6" s="1"/>
  <c r="T588" i="6"/>
  <c r="T588" i="6" a="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c r="AF587" i="6" a="1"/>
  <c r="AE587" i="6" a="1"/>
  <c r="AE587" i="6" s="1"/>
  <c r="AD587" i="6"/>
  <c r="AD587" i="6" a="1"/>
  <c r="AC587" i="6" a="1"/>
  <c r="AC587" i="6" s="1"/>
  <c r="AB587" i="6" a="1"/>
  <c r="AB587" i="6" s="1"/>
  <c r="AA587" i="6" a="1"/>
  <c r="AA587" i="6" s="1"/>
  <c r="Z587" i="6" a="1"/>
  <c r="Z587" i="6" s="1"/>
  <c r="Y587" i="6" a="1"/>
  <c r="Y587" i="6" s="1"/>
  <c r="X587" i="6"/>
  <c r="X587" i="6" a="1"/>
  <c r="W587" i="6" a="1"/>
  <c r="W587" i="6" s="1"/>
  <c r="V587" i="6" a="1"/>
  <c r="V587" i="6" s="1"/>
  <c r="U587" i="6" a="1"/>
  <c r="U587" i="6" s="1"/>
  <c r="T587" i="6"/>
  <c r="T587" i="6" a="1"/>
  <c r="S587" i="6" a="1"/>
  <c r="S587" i="6" s="1"/>
  <c r="R587" i="6" a="1"/>
  <c r="R587" i="6" s="1"/>
  <c r="Q587" i="6" a="1"/>
  <c r="Q587" i="6" s="1"/>
  <c r="P587" i="6" a="1"/>
  <c r="P587" i="6" s="1"/>
  <c r="O587" i="6" a="1"/>
  <c r="O587" i="6" s="1"/>
  <c r="N587" i="6"/>
  <c r="N587" i="6" a="1"/>
  <c r="M587" i="6" a="1"/>
  <c r="M587" i="6" s="1"/>
  <c r="L587" i="6"/>
  <c r="L587" i="6" a="1"/>
  <c r="K587" i="6" a="1"/>
  <c r="K587" i="6" s="1"/>
  <c r="AI586" i="6" a="1"/>
  <c r="AI586" i="6" s="1"/>
  <c r="AH586" i="6" a="1"/>
  <c r="AH586" i="6" s="1"/>
  <c r="AG586" i="6" a="1"/>
  <c r="AG586" i="6" s="1"/>
  <c r="AF586" i="6" a="1"/>
  <c r="AF586" i="6" s="1"/>
  <c r="AE586" i="6" a="1"/>
  <c r="AE586" i="6" s="1"/>
  <c r="AD586" i="6" a="1"/>
  <c r="AD586" i="6" s="1"/>
  <c r="AC586" i="6" a="1"/>
  <c r="AC586" i="6" s="1"/>
  <c r="AB586" i="6"/>
  <c r="AB586" i="6" a="1"/>
  <c r="AA586" i="6" a="1"/>
  <c r="AA586" i="6" s="1"/>
  <c r="Z586" i="6" a="1"/>
  <c r="Z586" i="6" s="1"/>
  <c r="Y586" i="6" a="1"/>
  <c r="Y586" i="6" s="1"/>
  <c r="X586" i="6"/>
  <c r="X586" i="6" a="1"/>
  <c r="W586" i="6" a="1"/>
  <c r="W586" i="6" s="1"/>
  <c r="V586" i="6" a="1"/>
  <c r="V586" i="6" s="1"/>
  <c r="U586" i="6" a="1"/>
  <c r="U586" i="6" s="1"/>
  <c r="T586" i="6"/>
  <c r="T586" i="6" a="1"/>
  <c r="S586" i="6" a="1"/>
  <c r="S586" i="6" s="1"/>
  <c r="R586" i="6"/>
  <c r="R586" i="6" a="1"/>
  <c r="Q586" i="6" a="1"/>
  <c r="Q586" i="6" s="1"/>
  <c r="P586" i="6"/>
  <c r="P586" i="6" a="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c r="AD585" i="6" a="1"/>
  <c r="AC585" i="6" a="1"/>
  <c r="AC585" i="6" s="1"/>
  <c r="AB585" i="6" a="1"/>
  <c r="AB585" i="6" s="1"/>
  <c r="AA585" i="6" a="1"/>
  <c r="AA585" i="6" s="1"/>
  <c r="Z585" i="6" a="1"/>
  <c r="Z585" i="6" s="1"/>
  <c r="Y585" i="6" a="1"/>
  <c r="Y585" i="6" s="1"/>
  <c r="X585" i="6" a="1"/>
  <c r="X585" i="6" s="1"/>
  <c r="W585" i="6" a="1"/>
  <c r="W585" i="6" s="1"/>
  <c r="V585" i="6"/>
  <c r="V585" i="6" a="1"/>
  <c r="U585" i="6" a="1"/>
  <c r="U585" i="6" s="1"/>
  <c r="T585" i="6"/>
  <c r="T585" i="6" a="1"/>
  <c r="S585" i="6" a="1"/>
  <c r="S585" i="6" s="1"/>
  <c r="R585" i="6" a="1"/>
  <c r="R585" i="6" s="1"/>
  <c r="Q585" i="6" a="1"/>
  <c r="Q585" i="6" s="1"/>
  <c r="P585" i="6" a="1"/>
  <c r="P585" i="6" s="1"/>
  <c r="O585" i="6" a="1"/>
  <c r="O585" i="6" s="1"/>
  <c r="N585" i="6"/>
  <c r="N585" i="6" a="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c r="P584" i="6" a="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c r="T583" i="6" a="1"/>
  <c r="S583" i="6" a="1"/>
  <c r="S583" i="6" s="1"/>
  <c r="R583" i="6" a="1"/>
  <c r="R583" i="6" s="1"/>
  <c r="Q583" i="6" a="1"/>
  <c r="Q583" i="6" s="1"/>
  <c r="P583" i="6" a="1"/>
  <c r="P583" i="6" s="1"/>
  <c r="O583" i="6" a="1"/>
  <c r="O583" i="6" s="1"/>
  <c r="N583" i="6"/>
  <c r="N583" i="6" a="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c r="P582" i="6" a="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c r="T581" i="6" a="1"/>
  <c r="S581" i="6" a="1"/>
  <c r="S581" i="6" s="1"/>
  <c r="R581" i="6" a="1"/>
  <c r="R581" i="6" s="1"/>
  <c r="Q581" i="6" a="1"/>
  <c r="Q581" i="6" s="1"/>
  <c r="P581" i="6" a="1"/>
  <c r="P581" i="6" s="1"/>
  <c r="O581" i="6" a="1"/>
  <c r="O581" i="6" s="1"/>
  <c r="N581" i="6"/>
  <c r="N581" i="6" a="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c r="T580" i="6" a="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c r="AF579" i="6" a="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c r="P579" i="6" a="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c r="AB578" i="6" a="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c r="L578" i="6" a="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c r="X577" i="6" a="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c r="T576" i="6" a="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c r="AF575" i="6" a="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c r="P575" i="6" a="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c r="AB574" i="6" a="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c r="L574" i="6" a="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c r="X573" i="6" a="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c r="T572" i="6" a="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c r="AF571" i="6" a="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c r="P571" i="6" a="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c r="AB570" i="6" a="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c r="L570" i="6" a="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c r="X569" i="6" a="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c r="T568" i="6" a="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c r="AF567" i="6" a="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c r="P567" i="6" a="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c r="AB566" i="6" a="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c r="L566" i="6" a="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c r="T565" i="6" a="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c r="AF564" i="6" a="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c r="T564" i="6" a="1"/>
  <c r="S564" i="6" a="1"/>
  <c r="S564" i="6" s="1"/>
  <c r="R564" i="6" a="1"/>
  <c r="R564" i="6" s="1"/>
  <c r="Q564" i="6" a="1"/>
  <c r="Q564" i="6" s="1"/>
  <c r="P564" i="6" a="1"/>
  <c r="P564" i="6" s="1"/>
  <c r="O564" i="6" a="1"/>
  <c r="O564" i="6" s="1"/>
  <c r="N564" i="6" a="1"/>
  <c r="N564" i="6" s="1"/>
  <c r="M564" i="6" a="1"/>
  <c r="M564" i="6" s="1"/>
  <c r="L564" i="6"/>
  <c r="L564" i="6" a="1"/>
  <c r="K564" i="6" a="1"/>
  <c r="K564" i="6" s="1"/>
  <c r="AI563" i="6" a="1"/>
  <c r="AI563" i="6" s="1"/>
  <c r="AH563" i="6" a="1"/>
  <c r="AH563" i="6" s="1"/>
  <c r="AG563" i="6" a="1"/>
  <c r="AG563" i="6" s="1"/>
  <c r="AF563" i="6"/>
  <c r="AF563" i="6" a="1"/>
  <c r="AE563" i="6" a="1"/>
  <c r="AE563" i="6" s="1"/>
  <c r="AD563" i="6" a="1"/>
  <c r="AD563" i="6" s="1"/>
  <c r="AC563" i="6" a="1"/>
  <c r="AC563" i="6" s="1"/>
  <c r="AB563" i="6" a="1"/>
  <c r="AB563" i="6" s="1"/>
  <c r="AA563" i="6" a="1"/>
  <c r="AA563" i="6" s="1"/>
  <c r="Z563" i="6" a="1"/>
  <c r="Z563" i="6" s="1"/>
  <c r="Y563" i="6" a="1"/>
  <c r="Y563" i="6" s="1"/>
  <c r="X563" i="6"/>
  <c r="X563" i="6" a="1"/>
  <c r="W563" i="6" a="1"/>
  <c r="W563" i="6" s="1"/>
  <c r="V563" i="6" a="1"/>
  <c r="V563" i="6" s="1"/>
  <c r="U563" i="6" a="1"/>
  <c r="U563" i="6" s="1"/>
  <c r="T563" i="6" a="1"/>
  <c r="T563" i="6" s="1"/>
  <c r="S563" i="6" a="1"/>
  <c r="S563" i="6" s="1"/>
  <c r="R563" i="6" a="1"/>
  <c r="R563" i="6" s="1"/>
  <c r="Q563" i="6" a="1"/>
  <c r="Q563" i="6" s="1"/>
  <c r="P563" i="6"/>
  <c r="P563" i="6" a="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c r="AB562" i="6" a="1"/>
  <c r="AA562" i="6" a="1"/>
  <c r="AA562" i="6" s="1"/>
  <c r="Z562" i="6" a="1"/>
  <c r="Z562" i="6" s="1"/>
  <c r="Y562" i="6" a="1"/>
  <c r="Y562" i="6" s="1"/>
  <c r="X562" i="6" a="1"/>
  <c r="X562" i="6" s="1"/>
  <c r="W562" i="6" a="1"/>
  <c r="W562" i="6" s="1"/>
  <c r="V562" i="6" a="1"/>
  <c r="V562" i="6" s="1"/>
  <c r="U562" i="6" a="1"/>
  <c r="U562" i="6" s="1"/>
  <c r="T562" i="6"/>
  <c r="T562" i="6" a="1"/>
  <c r="S562" i="6" a="1"/>
  <c r="S562" i="6" s="1"/>
  <c r="R562" i="6" a="1"/>
  <c r="R562" i="6" s="1"/>
  <c r="Q562" i="6" a="1"/>
  <c r="Q562" i="6" s="1"/>
  <c r="P562" i="6" a="1"/>
  <c r="P562" i="6" s="1"/>
  <c r="O562" i="6" a="1"/>
  <c r="O562" i="6" s="1"/>
  <c r="N562" i="6" a="1"/>
  <c r="N562" i="6" s="1"/>
  <c r="M562" i="6" a="1"/>
  <c r="M562" i="6" s="1"/>
  <c r="L562" i="6"/>
  <c r="L562" i="6" a="1"/>
  <c r="K562" i="6" a="1"/>
  <c r="K562" i="6" s="1"/>
  <c r="AI561" i="6" a="1"/>
  <c r="AI561" i="6" s="1"/>
  <c r="AH561" i="6" a="1"/>
  <c r="AH561" i="6" s="1"/>
  <c r="AG561" i="6" a="1"/>
  <c r="AG561" i="6" s="1"/>
  <c r="AF561" i="6"/>
  <c r="AF561" i="6" a="1"/>
  <c r="AE561" i="6" a="1"/>
  <c r="AE561" i="6" s="1"/>
  <c r="AD561" i="6" a="1"/>
  <c r="AD561" i="6" s="1"/>
  <c r="AC561" i="6" a="1"/>
  <c r="AC561" i="6" s="1"/>
  <c r="AB561" i="6" a="1"/>
  <c r="AB561" i="6" s="1"/>
  <c r="AA561" i="6" a="1"/>
  <c r="AA561" i="6" s="1"/>
  <c r="Z561" i="6" a="1"/>
  <c r="Z561" i="6" s="1"/>
  <c r="Y561" i="6" a="1"/>
  <c r="Y561" i="6" s="1"/>
  <c r="X561" i="6"/>
  <c r="X561" i="6" a="1"/>
  <c r="W561" i="6" a="1"/>
  <c r="W561" i="6" s="1"/>
  <c r="V561" i="6" a="1"/>
  <c r="V561" i="6" s="1"/>
  <c r="U561" i="6" a="1"/>
  <c r="U561" i="6" s="1"/>
  <c r="T561" i="6" a="1"/>
  <c r="T561" i="6" s="1"/>
  <c r="S561" i="6" a="1"/>
  <c r="S561" i="6" s="1"/>
  <c r="R561" i="6" a="1"/>
  <c r="R561" i="6" s="1"/>
  <c r="Q561" i="6" a="1"/>
  <c r="Q561" i="6" s="1"/>
  <c r="P561" i="6"/>
  <c r="P561" i="6" a="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c r="AB560" i="6" a="1"/>
  <c r="AA560" i="6" a="1"/>
  <c r="AA560" i="6" s="1"/>
  <c r="Z560" i="6" a="1"/>
  <c r="Z560" i="6" s="1"/>
  <c r="Y560" i="6" a="1"/>
  <c r="Y560" i="6" s="1"/>
  <c r="X560" i="6" a="1"/>
  <c r="X560" i="6" s="1"/>
  <c r="W560" i="6" a="1"/>
  <c r="W560" i="6" s="1"/>
  <c r="V560" i="6" a="1"/>
  <c r="V560" i="6" s="1"/>
  <c r="U560" i="6" a="1"/>
  <c r="U560" i="6" s="1"/>
  <c r="T560" i="6"/>
  <c r="T560" i="6" a="1"/>
  <c r="S560" i="6" a="1"/>
  <c r="S560" i="6" s="1"/>
  <c r="R560" i="6" a="1"/>
  <c r="R560" i="6" s="1"/>
  <c r="Q560" i="6" a="1"/>
  <c r="Q560" i="6" s="1"/>
  <c r="P560" i="6" a="1"/>
  <c r="P560" i="6" s="1"/>
  <c r="O560" i="6" a="1"/>
  <c r="O560" i="6" s="1"/>
  <c r="N560" i="6" a="1"/>
  <c r="N560" i="6" s="1"/>
  <c r="M560" i="6" a="1"/>
  <c r="M560" i="6" s="1"/>
  <c r="L560" i="6"/>
  <c r="L560" i="6" a="1"/>
  <c r="K560" i="6" a="1"/>
  <c r="K560" i="6" s="1"/>
  <c r="AI559" i="6" a="1"/>
  <c r="AI559" i="6" s="1"/>
  <c r="AH559" i="6" a="1"/>
  <c r="AH559" i="6" s="1"/>
  <c r="AG559" i="6" a="1"/>
  <c r="AG559" i="6" s="1"/>
  <c r="AF559" i="6"/>
  <c r="AF559" i="6" a="1"/>
  <c r="AE559" i="6" a="1"/>
  <c r="AE559" i="6" s="1"/>
  <c r="AD559" i="6" a="1"/>
  <c r="AD559" i="6" s="1"/>
  <c r="AC559" i="6" a="1"/>
  <c r="AC559" i="6" s="1"/>
  <c r="AB559" i="6" a="1"/>
  <c r="AB559" i="6" s="1"/>
  <c r="AA559" i="6" a="1"/>
  <c r="AA559" i="6" s="1"/>
  <c r="Z559" i="6" a="1"/>
  <c r="Z559" i="6" s="1"/>
  <c r="Y559" i="6" a="1"/>
  <c r="Y559" i="6" s="1"/>
  <c r="X559" i="6"/>
  <c r="X559" i="6" a="1"/>
  <c r="W559" i="6" a="1"/>
  <c r="W559" i="6" s="1"/>
  <c r="V559" i="6" a="1"/>
  <c r="V559" i="6" s="1"/>
  <c r="U559" i="6" a="1"/>
  <c r="U559" i="6" s="1"/>
  <c r="T559" i="6" a="1"/>
  <c r="T559" i="6" s="1"/>
  <c r="S559" i="6" a="1"/>
  <c r="S559" i="6" s="1"/>
  <c r="R559" i="6" a="1"/>
  <c r="R559" i="6" s="1"/>
  <c r="Q559" i="6" a="1"/>
  <c r="Q559" i="6" s="1"/>
  <c r="P559" i="6"/>
  <c r="P559" i="6" a="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c r="AB558" i="6" a="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c r="AI553" i="6" a="1"/>
  <c r="AH553" i="6" a="1"/>
  <c r="AH553" i="6" s="1"/>
  <c r="AG553" i="6" a="1"/>
  <c r="AG553" i="6" s="1"/>
  <c r="AF553" i="6" a="1"/>
  <c r="AF553" i="6" s="1"/>
  <c r="AE553" i="6" a="1"/>
  <c r="AE553" i="6" s="1"/>
  <c r="AD553" i="6" a="1"/>
  <c r="AD553" i="6" s="1"/>
  <c r="AC553" i="6" a="1"/>
  <c r="AC553" i="6" s="1"/>
  <c r="AB553" i="6" a="1"/>
  <c r="AB553" i="6" s="1"/>
  <c r="AA553" i="6"/>
  <c r="AA553" i="6" a="1"/>
  <c r="Z553" i="6" a="1"/>
  <c r="Z553" i="6" s="1"/>
  <c r="Y553" i="6" a="1"/>
  <c r="Y553" i="6" s="1"/>
  <c r="X553" i="6" a="1"/>
  <c r="X553" i="6" s="1"/>
  <c r="W553" i="6" a="1"/>
  <c r="W553" i="6" s="1"/>
  <c r="V553" i="6" a="1"/>
  <c r="V553" i="6" s="1"/>
  <c r="U553" i="6" a="1"/>
  <c r="U553" i="6" s="1"/>
  <c r="T553" i="6" a="1"/>
  <c r="T553" i="6" s="1"/>
  <c r="S553" i="6"/>
  <c r="S553" i="6" a="1"/>
  <c r="R553" i="6" a="1"/>
  <c r="R553" i="6" s="1"/>
  <c r="Q553" i="6" a="1"/>
  <c r="Q553" i="6" s="1"/>
  <c r="P553" i="6" a="1"/>
  <c r="P553" i="6" s="1"/>
  <c r="O553" i="6" a="1"/>
  <c r="O553" i="6" s="1"/>
  <c r="N553" i="6" a="1"/>
  <c r="N553" i="6" s="1"/>
  <c r="M553" i="6" a="1"/>
  <c r="M553" i="6" s="1"/>
  <c r="L553" i="6" a="1"/>
  <c r="L553" i="6" s="1"/>
  <c r="K553" i="6"/>
  <c r="K553" i="6" a="1"/>
  <c r="AI552" i="6"/>
  <c r="AI552" i="6" a="1"/>
  <c r="AH552" i="6" a="1"/>
  <c r="AH552" i="6" s="1"/>
  <c r="AG552" i="6" a="1"/>
  <c r="AG552" i="6" s="1"/>
  <c r="AF552" i="6" a="1"/>
  <c r="AF552" i="6" s="1"/>
  <c r="AE552" i="6" a="1"/>
  <c r="AE552" i="6" s="1"/>
  <c r="AD552" i="6" a="1"/>
  <c r="AD552" i="6" s="1"/>
  <c r="AC552" i="6" a="1"/>
  <c r="AC552" i="6" s="1"/>
  <c r="AB552" i="6" a="1"/>
  <c r="AB552" i="6" s="1"/>
  <c r="AA552" i="6"/>
  <c r="AA552" i="6" a="1"/>
  <c r="Z552" i="6" a="1"/>
  <c r="Z552" i="6" s="1"/>
  <c r="Y552" i="6" a="1"/>
  <c r="Y552" i="6" s="1"/>
  <c r="X552" i="6" a="1"/>
  <c r="X552" i="6" s="1"/>
  <c r="W552" i="6" a="1"/>
  <c r="W552" i="6" s="1"/>
  <c r="V552" i="6" a="1"/>
  <c r="V552" i="6" s="1"/>
  <c r="U552" i="6" a="1"/>
  <c r="U552" i="6" s="1"/>
  <c r="T552" i="6" a="1"/>
  <c r="T552" i="6" s="1"/>
  <c r="S552" i="6"/>
  <c r="S552" i="6" a="1"/>
  <c r="R552" i="6" a="1"/>
  <c r="R552" i="6" s="1"/>
  <c r="Q552" i="6" a="1"/>
  <c r="Q552" i="6" s="1"/>
  <c r="P552" i="6" a="1"/>
  <c r="P552" i="6" s="1"/>
  <c r="O552" i="6" a="1"/>
  <c r="O552" i="6" s="1"/>
  <c r="N552" i="6" a="1"/>
  <c r="N552" i="6" s="1"/>
  <c r="M552" i="6" a="1"/>
  <c r="M552" i="6" s="1"/>
  <c r="L552" i="6" a="1"/>
  <c r="L552" i="6" s="1"/>
  <c r="K552" i="6"/>
  <c r="K552" i="6" a="1"/>
  <c r="AI551" i="6"/>
  <c r="AI551" i="6" a="1"/>
  <c r="AH551" i="6" a="1"/>
  <c r="AH551" i="6" s="1"/>
  <c r="AG551" i="6" a="1"/>
  <c r="AG551" i="6" s="1"/>
  <c r="AF551" i="6" a="1"/>
  <c r="AF551" i="6" s="1"/>
  <c r="AE551" i="6" a="1"/>
  <c r="AE551" i="6" s="1"/>
  <c r="AD551" i="6" a="1"/>
  <c r="AD551" i="6" s="1"/>
  <c r="AC551" i="6" a="1"/>
  <c r="AC551" i="6" s="1"/>
  <c r="AB551" i="6" a="1"/>
  <c r="AB551" i="6" s="1"/>
  <c r="AA551" i="6"/>
  <c r="AA551" i="6" a="1"/>
  <c r="Z551" i="6" a="1"/>
  <c r="Z551" i="6" s="1"/>
  <c r="Y551" i="6" a="1"/>
  <c r="Y551" i="6" s="1"/>
  <c r="X551" i="6" a="1"/>
  <c r="X551" i="6" s="1"/>
  <c r="W551" i="6" a="1"/>
  <c r="W551" i="6" s="1"/>
  <c r="V551" i="6" a="1"/>
  <c r="V551" i="6" s="1"/>
  <c r="U551" i="6" a="1"/>
  <c r="U551" i="6" s="1"/>
  <c r="T551" i="6" a="1"/>
  <c r="T551" i="6" s="1"/>
  <c r="S551" i="6"/>
  <c r="S551" i="6" a="1"/>
  <c r="R551" i="6" a="1"/>
  <c r="R551" i="6" s="1"/>
  <c r="Q551" i="6" a="1"/>
  <c r="Q551" i="6" s="1"/>
  <c r="P551" i="6" a="1"/>
  <c r="P551" i="6" s="1"/>
  <c r="O551" i="6" a="1"/>
  <c r="O551" i="6" s="1"/>
  <c r="N551" i="6" a="1"/>
  <c r="N551" i="6" s="1"/>
  <c r="M551" i="6" a="1"/>
  <c r="M551" i="6" s="1"/>
  <c r="L551" i="6" a="1"/>
  <c r="L551" i="6" s="1"/>
  <c r="K551" i="6"/>
  <c r="K551" i="6" a="1"/>
  <c r="AI550" i="6" a="1"/>
  <c r="AI550" i="6" s="1"/>
  <c r="AH550" i="6" a="1"/>
  <c r="AH550" i="6" s="1"/>
  <c r="AG550" i="6" a="1"/>
  <c r="AG550" i="6" s="1"/>
  <c r="AF550" i="6" a="1"/>
  <c r="AF550" i="6" s="1"/>
  <c r="AE550" i="6"/>
  <c r="AE550" i="6" a="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c r="O550" i="6" a="1"/>
  <c r="N550" i="6" a="1"/>
  <c r="N550" i="6" s="1"/>
  <c r="M550" i="6" a="1"/>
  <c r="M550" i="6" s="1"/>
  <c r="L550" i="6" a="1"/>
  <c r="L550" i="6" s="1"/>
  <c r="K550" i="6" a="1"/>
  <c r="K550" i="6" s="1"/>
  <c r="AI549" i="6"/>
  <c r="AI549" i="6" a="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c r="S549" i="6" a="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c r="AC548" i="6" a="1"/>
  <c r="AB548" i="6" a="1"/>
  <c r="AB548" i="6" s="1"/>
  <c r="AA548" i="6" a="1"/>
  <c r="AA548" i="6" s="1"/>
  <c r="Z548" i="6" a="1"/>
  <c r="Z548" i="6" s="1"/>
  <c r="Y548" i="6" a="1"/>
  <c r="Y548" i="6" s="1"/>
  <c r="X548" i="6" a="1"/>
  <c r="X548" i="6" s="1"/>
  <c r="W548" i="6" a="1"/>
  <c r="W548" i="6" s="1"/>
  <c r="V548" i="6" a="1"/>
  <c r="V548" i="6" s="1"/>
  <c r="U548" i="6"/>
  <c r="U548" i="6" a="1"/>
  <c r="T548" i="6" a="1"/>
  <c r="T548" i="6" s="1"/>
  <c r="S548" i="6" a="1"/>
  <c r="S548" i="6" s="1"/>
  <c r="R548" i="6" a="1"/>
  <c r="R548" i="6" s="1"/>
  <c r="Q548" i="6" a="1"/>
  <c r="Q548" i="6" s="1"/>
  <c r="P548" i="6" a="1"/>
  <c r="P548" i="6" s="1"/>
  <c r="O548" i="6" a="1"/>
  <c r="O548" i="6" s="1"/>
  <c r="N548" i="6" a="1"/>
  <c r="N548" i="6" s="1"/>
  <c r="M548" i="6"/>
  <c r="M548" i="6" a="1"/>
  <c r="L548" i="6" a="1"/>
  <c r="L548" i="6" s="1"/>
  <c r="K548" i="6" a="1"/>
  <c r="K548" i="6" s="1"/>
  <c r="AI547" i="6"/>
  <c r="AI547" i="6" a="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c r="X363" i="6" a="1"/>
  <c r="W363" i="6" a="1"/>
  <c r="W363" i="6" s="1"/>
  <c r="V363" i="6"/>
  <c r="V363" i="6" a="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c r="AB267" i="6" a="1"/>
  <c r="AA267" i="6" a="1"/>
  <c r="AA267" i="6" s="1"/>
  <c r="Z267" i="6" a="1"/>
  <c r="Z267" i="6" s="1"/>
  <c r="Y267" i="6" a="1"/>
  <c r="Y267" i="6" s="1"/>
  <c r="X267" i="6" a="1"/>
  <c r="X267" i="6" s="1"/>
  <c r="W267" i="6" a="1"/>
  <c r="W267" i="6" s="1"/>
  <c r="V267" i="6" a="1"/>
  <c r="V267" i="6" s="1"/>
  <c r="U267" i="6" a="1"/>
  <c r="U267" i="6" s="1"/>
  <c r="T267" i="6"/>
  <c r="T267" i="6" a="1"/>
  <c r="S267" i="6" a="1"/>
  <c r="S267" i="6" s="1"/>
  <c r="R267" i="6" a="1"/>
  <c r="R267" i="6" s="1"/>
  <c r="Q267" i="6" a="1"/>
  <c r="Q267" i="6" s="1"/>
  <c r="P267" i="6" a="1"/>
  <c r="P267" i="6" s="1"/>
  <c r="O267" i="6" a="1"/>
  <c r="O267" i="6" s="1"/>
  <c r="N267" i="6" a="1"/>
  <c r="N267" i="6" s="1"/>
  <c r="M267" i="6" a="1"/>
  <c r="M267" i="6" s="1"/>
  <c r="L267" i="6"/>
  <c r="L267" i="6" a="1"/>
  <c r="K267" i="6" a="1"/>
  <c r="K267" i="6" s="1"/>
  <c r="AI266" i="6" a="1"/>
  <c r="AI266" i="6" s="1"/>
  <c r="AH266" i="6"/>
  <c r="AH266" i="6" a="1"/>
  <c r="AG266" i="6" a="1"/>
  <c r="AG266" i="6" s="1"/>
  <c r="AF266" i="6" a="1"/>
  <c r="AF266" i="6" s="1"/>
  <c r="AE266" i="6" a="1"/>
  <c r="AE266" i="6" s="1"/>
  <c r="AD266" i="6" a="1"/>
  <c r="AD266" i="6" s="1"/>
  <c r="AC266" i="6" a="1"/>
  <c r="AC266" i="6" s="1"/>
  <c r="AB266" i="6" a="1"/>
  <c r="AB266" i="6" s="1"/>
  <c r="AA266" i="6" a="1"/>
  <c r="AA266" i="6" s="1"/>
  <c r="Z266" i="6"/>
  <c r="Z266" i="6" a="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A109" i="5"/>
  <c r="B106" i="5"/>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J80" i="5"/>
  <c r="I80" i="5"/>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J76" i="5"/>
  <c r="I76" i="5"/>
  <c r="H76" i="5"/>
  <c r="G76" i="5"/>
  <c r="F76" i="5"/>
  <c r="E76" i="5"/>
  <c r="D76" i="5"/>
  <c r="C89" i="5" s="1"/>
  <c r="C90" i="5" s="1"/>
  <c r="B76" i="5"/>
  <c r="M75" i="5"/>
  <c r="L75" i="5"/>
  <c r="K75" i="5"/>
  <c r="I75" i="5"/>
  <c r="J75" i="5" s="1"/>
  <c r="B11" i="5" s="1"/>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J65" i="5"/>
  <c r="I65" i="5"/>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D49" i="5"/>
  <c r="B49" i="5"/>
  <c r="M44" i="5"/>
  <c r="L44" i="5"/>
  <c r="K44" i="5"/>
  <c r="I44" i="5"/>
  <c r="H44" i="5"/>
  <c r="G44" i="5"/>
  <c r="F44" i="5"/>
  <c r="E44" i="5"/>
  <c r="D44" i="5"/>
  <c r="B44" i="5"/>
  <c r="M43" i="5"/>
  <c r="L43" i="5"/>
  <c r="K43" i="5"/>
  <c r="I43" i="5"/>
  <c r="H43" i="5"/>
  <c r="F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H27" i="5"/>
  <c r="B34" i="5" s="1"/>
  <c r="G27" i="5"/>
  <c r="I27" i="5" s="1"/>
  <c r="F27" i="5"/>
  <c r="E27" i="5"/>
  <c r="D27" i="5"/>
  <c r="B27" i="5"/>
  <c r="B18" i="5"/>
  <c r="B17" i="5"/>
  <c r="B16" i="5"/>
  <c r="B10" i="5"/>
  <c r="B9" i="5"/>
  <c r="B6" i="5"/>
  <c r="P120" i="4"/>
  <c r="N98" i="4"/>
  <c r="N94" i="4"/>
  <c r="N90" i="4"/>
  <c r="N68" i="4"/>
  <c r="N63" i="4"/>
  <c r="N59" i="4"/>
  <c r="N55" i="4"/>
  <c r="N21" i="4"/>
  <c r="N17" i="4"/>
  <c r="N13" i="4"/>
  <c r="P62" i="3"/>
  <c r="P41" i="2"/>
  <c r="AG50" i="14" l="1"/>
  <c r="AG48" i="14"/>
  <c r="AG46" i="14"/>
  <c r="AG44" i="14"/>
  <c r="AG42" i="14"/>
  <c r="AG40" i="14"/>
  <c r="AG38" i="14"/>
  <c r="AG36" i="14"/>
  <c r="AG34" i="14"/>
  <c r="AG32" i="14"/>
  <c r="AG30" i="14"/>
  <c r="AG28" i="14"/>
  <c r="AG26" i="14"/>
  <c r="AG24" i="14"/>
  <c r="AF23" i="14"/>
  <c r="AF67" i="14"/>
  <c r="AI66" i="14"/>
  <c r="AF63" i="14"/>
  <c r="AI62" i="14"/>
  <c r="AF61" i="14"/>
  <c r="AI60" i="14"/>
  <c r="AF57" i="14"/>
  <c r="AI56" i="14"/>
  <c r="AF55" i="14"/>
  <c r="AF31" i="14"/>
  <c r="AI30" i="14"/>
  <c r="AF29" i="14"/>
  <c r="AI28" i="14"/>
  <c r="AF27" i="14"/>
  <c r="AI26" i="14"/>
  <c r="AH23" i="14"/>
  <c r="AD19" i="14"/>
  <c r="AE18" i="14"/>
  <c r="AG53" i="14"/>
  <c r="AG51" i="14"/>
  <c r="AG49" i="14"/>
  <c r="AG47" i="14"/>
  <c r="AG45" i="14"/>
  <c r="AG43" i="14"/>
  <c r="AG41" i="14"/>
  <c r="AG39" i="14"/>
  <c r="AG37" i="14"/>
  <c r="AG35" i="14"/>
  <c r="AG33" i="14"/>
  <c r="AG31" i="14"/>
  <c r="AG29" i="14"/>
  <c r="AG27" i="14"/>
  <c r="AG25" i="14"/>
  <c r="AI23" i="14"/>
  <c r="AG22" i="14"/>
  <c r="AF21" i="14"/>
  <c r="AG20" i="14"/>
  <c r="AF19" i="14"/>
  <c r="AF18" i="14"/>
  <c r="AI94" i="14"/>
  <c r="AF93" i="14"/>
  <c r="AI90" i="14"/>
  <c r="AI89" i="14"/>
  <c r="AI88" i="14"/>
  <c r="AI87" i="14"/>
  <c r="AI86" i="14"/>
  <c r="AI85" i="14"/>
  <c r="AI84" i="14"/>
  <c r="AI83" i="14"/>
  <c r="AI82" i="14"/>
  <c r="AI81" i="14"/>
  <c r="AI80" i="14"/>
  <c r="AI79" i="14"/>
  <c r="AI78" i="14"/>
  <c r="AI77" i="14"/>
  <c r="AI76" i="14"/>
  <c r="AI75" i="14"/>
  <c r="AI74" i="14"/>
  <c r="AI73" i="14"/>
  <c r="AI72" i="14"/>
  <c r="AF71" i="14"/>
  <c r="AI70" i="14"/>
  <c r="AF69" i="14"/>
  <c r="AI68" i="14"/>
  <c r="AF65" i="14"/>
  <c r="AI64" i="14"/>
  <c r="AF59" i="14"/>
  <c r="AI58" i="14"/>
  <c r="AI54" i="14"/>
  <c r="AF53" i="14"/>
  <c r="AI52" i="14"/>
  <c r="AF51" i="14"/>
  <c r="AI50" i="14"/>
  <c r="AF49" i="14"/>
  <c r="AI48" i="14"/>
  <c r="AF47" i="14"/>
  <c r="AI46" i="14"/>
  <c r="AF45" i="14"/>
  <c r="AI44" i="14"/>
  <c r="AF43" i="14"/>
  <c r="AI42" i="14"/>
  <c r="AF41" i="14"/>
  <c r="AI40" i="14"/>
  <c r="AF39" i="14"/>
  <c r="AI38" i="14"/>
  <c r="AF37" i="14"/>
  <c r="AI36" i="14"/>
  <c r="AF35" i="14"/>
  <c r="AI34" i="14"/>
  <c r="AF33" i="14"/>
  <c r="AI32" i="14"/>
  <c r="AF25" i="14"/>
  <c r="AI24" i="14"/>
  <c r="AF22" i="14"/>
  <c r="AE21" i="14"/>
  <c r="AE20" i="14"/>
  <c r="L67" i="14"/>
  <c r="L63" i="14"/>
  <c r="L57" i="14"/>
  <c r="L55" i="14"/>
  <c r="L31" i="14"/>
  <c r="L29" i="14"/>
  <c r="S2" i="14" a="1"/>
  <c r="S2" i="14" s="1"/>
  <c r="M2" i="14"/>
  <c r="L2" i="14"/>
  <c r="L95" i="14"/>
  <c r="L91" i="14"/>
  <c r="L90" i="14"/>
  <c r="L89" i="14"/>
  <c r="L88" i="14"/>
  <c r="L87" i="14"/>
  <c r="L86" i="14"/>
  <c r="L85" i="14"/>
  <c r="L84" i="14"/>
  <c r="L83" i="14"/>
  <c r="L82" i="14"/>
  <c r="L81" i="14"/>
  <c r="L80" i="14"/>
  <c r="L79" i="14"/>
  <c r="L78" i="14"/>
  <c r="L77" i="14"/>
  <c r="L76" i="14"/>
  <c r="L75" i="14"/>
  <c r="L74" i="14"/>
  <c r="L73" i="14"/>
  <c r="L71" i="14"/>
  <c r="L69" i="14"/>
  <c r="L65" i="14"/>
  <c r="L61" i="14"/>
  <c r="L59" i="14"/>
  <c r="L53" i="14"/>
  <c r="L51" i="14"/>
  <c r="L49" i="14"/>
  <c r="L47" i="14"/>
  <c r="L45" i="14"/>
  <c r="M45" i="14" s="1"/>
  <c r="L43" i="14"/>
  <c r="L41" i="14"/>
  <c r="L39" i="14"/>
  <c r="L37" i="14"/>
  <c r="M37" i="14" s="1"/>
  <c r="L35" i="14"/>
  <c r="L33" i="14"/>
  <c r="L27" i="14"/>
  <c r="L25" i="14"/>
  <c r="M25" i="14" s="1"/>
  <c r="L24" i="14"/>
  <c r="AF92" i="14"/>
  <c r="L5" i="14"/>
  <c r="M5" i="14" s="1"/>
  <c r="L9" i="14"/>
  <c r="L13" i="14"/>
  <c r="AI92" i="14"/>
  <c r="O4" i="14"/>
  <c r="L6" i="14"/>
  <c r="O8" i="14"/>
  <c r="M9" i="14"/>
  <c r="L10" i="14"/>
  <c r="O12" i="14"/>
  <c r="M13" i="14"/>
  <c r="L14" i="14"/>
  <c r="O16" i="14"/>
  <c r="AD94" i="14"/>
  <c r="AD93" i="14"/>
  <c r="AD92" i="14"/>
  <c r="AD91" i="14"/>
  <c r="AE94" i="14"/>
  <c r="AE92" i="14"/>
  <c r="AE93" i="14"/>
  <c r="AE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O17" i="14"/>
  <c r="O19" i="14"/>
  <c r="AD23" i="14"/>
  <c r="M24" i="14"/>
  <c r="AE24" i="14"/>
  <c r="AE26" i="14"/>
  <c r="M27" i="14"/>
  <c r="AE28" i="14"/>
  <c r="M29" i="14"/>
  <c r="AE30" i="14"/>
  <c r="M31" i="14"/>
  <c r="AE32" i="14"/>
  <c r="M33" i="14"/>
  <c r="AE34" i="14"/>
  <c r="M35" i="14"/>
  <c r="AE36" i="14"/>
  <c r="AE38" i="14"/>
  <c r="M39" i="14"/>
  <c r="AE40" i="14"/>
  <c r="M41" i="14"/>
  <c r="AE42" i="14"/>
  <c r="M43" i="14"/>
  <c r="AE44" i="14"/>
  <c r="AE46" i="14"/>
  <c r="M47" i="14"/>
  <c r="AE48" i="14"/>
  <c r="M49" i="14"/>
  <c r="AE50" i="14"/>
  <c r="M51" i="14"/>
  <c r="AE52" i="14"/>
  <c r="M53" i="14"/>
  <c r="AE54" i="14"/>
  <c r="M55" i="14"/>
  <c r="AG55" i="14"/>
  <c r="AE56" i="14"/>
  <c r="M57" i="14"/>
  <c r="AG57" i="14"/>
  <c r="AE58" i="14"/>
  <c r="M59" i="14"/>
  <c r="AG59" i="14"/>
  <c r="AE60" i="14"/>
  <c r="M61" i="14"/>
  <c r="AG61" i="14"/>
  <c r="AE62" i="14"/>
  <c r="M63" i="14"/>
  <c r="AG63" i="14"/>
  <c r="AE64" i="14"/>
  <c r="M65" i="14"/>
  <c r="AG65" i="14"/>
  <c r="AE66" i="14"/>
  <c r="M67" i="14"/>
  <c r="AG67" i="14"/>
  <c r="AE68" i="14"/>
  <c r="M69" i="14"/>
  <c r="AG69" i="14"/>
  <c r="AE70" i="14"/>
  <c r="M71" i="14"/>
  <c r="AG71" i="14"/>
  <c r="AE72" i="14"/>
  <c r="O73" i="14"/>
  <c r="O74" i="14"/>
  <c r="O75" i="14"/>
  <c r="O76" i="14"/>
  <c r="O77" i="14"/>
  <c r="O78" i="14"/>
  <c r="O79" i="14"/>
  <c r="O80" i="14"/>
  <c r="O81" i="14"/>
  <c r="O82" i="14"/>
  <c r="O83" i="14"/>
  <c r="O84" i="14"/>
  <c r="O85" i="14"/>
  <c r="O86" i="14"/>
  <c r="O87" i="14"/>
  <c r="O88" i="14"/>
  <c r="O89" i="14"/>
  <c r="O90" i="14"/>
  <c r="O91" i="14"/>
  <c r="AI93" i="14"/>
  <c r="L94" i="14"/>
  <c r="O95" i="14"/>
  <c r="L96" i="14"/>
  <c r="M96" i="14" s="1"/>
  <c r="L3" i="14"/>
  <c r="O5" i="14"/>
  <c r="M6" i="14"/>
  <c r="L7" i="14"/>
  <c r="M7" i="14" s="1"/>
  <c r="O9" i="14"/>
  <c r="M10" i="14"/>
  <c r="L11" i="14"/>
  <c r="O13" i="14"/>
  <c r="M14" i="14"/>
  <c r="L15" i="14"/>
  <c r="AG93" i="14"/>
  <c r="AG91" i="14"/>
  <c r="AF90" i="14"/>
  <c r="AF89" i="14"/>
  <c r="AF88" i="14"/>
  <c r="AF87" i="14"/>
  <c r="AF86" i="14"/>
  <c r="AF85" i="14"/>
  <c r="AF84" i="14"/>
  <c r="AF83" i="14"/>
  <c r="AF82" i="14"/>
  <c r="AF81" i="14"/>
  <c r="AF80" i="14"/>
  <c r="AF79" i="14"/>
  <c r="AF78" i="14"/>
  <c r="AF77" i="14"/>
  <c r="AF76" i="14"/>
  <c r="AF75" i="14"/>
  <c r="AF74" i="14"/>
  <c r="AF73" i="14"/>
  <c r="AG94" i="14"/>
  <c r="AG92" i="14"/>
  <c r="AG23" i="14"/>
  <c r="AG21" i="14"/>
  <c r="AF20" i="14"/>
  <c r="AG18" i="14"/>
  <c r="AG19" i="14"/>
  <c r="AH20" i="14"/>
  <c r="AH21" i="14"/>
  <c r="L22" i="14"/>
  <c r="AI22" i="14"/>
  <c r="L23" i="14"/>
  <c r="AE23" i="14"/>
  <c r="AF24" i="14"/>
  <c r="O25" i="14"/>
  <c r="AI25" i="14"/>
  <c r="L26" i="14"/>
  <c r="AF26" i="14"/>
  <c r="O27" i="14"/>
  <c r="AI27" i="14"/>
  <c r="L28" i="14"/>
  <c r="AF28" i="14"/>
  <c r="O29" i="14"/>
  <c r="AI29" i="14"/>
  <c r="L30" i="14"/>
  <c r="AF30" i="14"/>
  <c r="O31" i="14"/>
  <c r="AI31" i="14"/>
  <c r="L32" i="14"/>
  <c r="AF32" i="14"/>
  <c r="O33" i="14"/>
  <c r="AI33" i="14"/>
  <c r="L34" i="14"/>
  <c r="AF34" i="14"/>
  <c r="O35" i="14"/>
  <c r="AI35" i="14"/>
  <c r="L36" i="14"/>
  <c r="AF36" i="14"/>
  <c r="O37" i="14"/>
  <c r="AI37" i="14"/>
  <c r="L38" i="14"/>
  <c r="AF38" i="14"/>
  <c r="O39" i="14"/>
  <c r="AI39" i="14"/>
  <c r="L40" i="14"/>
  <c r="AF40" i="14"/>
  <c r="O41" i="14"/>
  <c r="AI41" i="14"/>
  <c r="L42" i="14"/>
  <c r="AF42" i="14"/>
  <c r="O43" i="14"/>
  <c r="AI43" i="14"/>
  <c r="L44" i="14"/>
  <c r="AF44" i="14"/>
  <c r="O45" i="14"/>
  <c r="AI45" i="14"/>
  <c r="L46" i="14"/>
  <c r="AF46" i="14"/>
  <c r="O47" i="14"/>
  <c r="AI47" i="14"/>
  <c r="L48" i="14"/>
  <c r="AF48" i="14"/>
  <c r="O49" i="14"/>
  <c r="AI49" i="14"/>
  <c r="L50" i="14"/>
  <c r="AF50" i="14"/>
  <c r="O51" i="14"/>
  <c r="AI51" i="14"/>
  <c r="L52" i="14"/>
  <c r="AF52" i="14"/>
  <c r="O53" i="14"/>
  <c r="AI53" i="14"/>
  <c r="L54" i="14"/>
  <c r="AF54" i="14"/>
  <c r="O55" i="14"/>
  <c r="AI55" i="14"/>
  <c r="L56" i="14"/>
  <c r="AF56" i="14"/>
  <c r="O57" i="14"/>
  <c r="AI57" i="14"/>
  <c r="L58" i="14"/>
  <c r="AF58" i="14"/>
  <c r="O59" i="14"/>
  <c r="AI59" i="14"/>
  <c r="L60" i="14"/>
  <c r="AF60" i="14"/>
  <c r="O61" i="14"/>
  <c r="AI61" i="14"/>
  <c r="L62" i="14"/>
  <c r="AF62" i="14"/>
  <c r="O63" i="14"/>
  <c r="AI63" i="14"/>
  <c r="L64" i="14"/>
  <c r="AF64" i="14"/>
  <c r="O65" i="14"/>
  <c r="AI65" i="14"/>
  <c r="L66" i="14"/>
  <c r="AF66" i="14"/>
  <c r="O67" i="14"/>
  <c r="AI67" i="14"/>
  <c r="L68" i="14"/>
  <c r="AF68" i="14"/>
  <c r="O69" i="14"/>
  <c r="AI69" i="14"/>
  <c r="L70" i="14"/>
  <c r="AF70" i="14"/>
  <c r="O71" i="14"/>
  <c r="AI71" i="14"/>
  <c r="L72" i="14"/>
  <c r="AF72" i="14"/>
  <c r="AE73" i="14"/>
  <c r="AE74" i="14"/>
  <c r="AE75" i="14"/>
  <c r="AE76" i="14"/>
  <c r="AE77" i="14"/>
  <c r="AE78" i="14"/>
  <c r="AE79" i="14"/>
  <c r="AE80" i="14"/>
  <c r="AE81" i="14"/>
  <c r="AE82" i="14"/>
  <c r="AE83" i="14"/>
  <c r="AE84" i="14"/>
  <c r="AE85" i="14"/>
  <c r="AE86" i="14"/>
  <c r="AE87" i="14"/>
  <c r="AE88" i="14"/>
  <c r="AE89" i="14"/>
  <c r="AE90" i="14"/>
  <c r="AF91" i="14"/>
  <c r="M95" i="14"/>
  <c r="M93" i="14"/>
  <c r="M91" i="14"/>
  <c r="M90" i="14"/>
  <c r="M89" i="14"/>
  <c r="M88" i="14"/>
  <c r="M87" i="14"/>
  <c r="M86" i="14"/>
  <c r="M85" i="14"/>
  <c r="M84" i="14"/>
  <c r="M83" i="14"/>
  <c r="M82" i="14"/>
  <c r="M81" i="14"/>
  <c r="M80" i="14"/>
  <c r="M79" i="14"/>
  <c r="M78" i="14"/>
  <c r="M77" i="14"/>
  <c r="M76" i="14"/>
  <c r="M75" i="14"/>
  <c r="M74" i="14"/>
  <c r="M73" i="14"/>
  <c r="L97" i="14"/>
  <c r="M97" i="14" s="1"/>
  <c r="M94" i="14"/>
  <c r="M21" i="14"/>
  <c r="L20" i="14"/>
  <c r="M20" i="14" s="1"/>
  <c r="O97" i="14"/>
  <c r="O96" i="14"/>
  <c r="O24" i="14"/>
  <c r="O22" i="14"/>
  <c r="O18" i="14"/>
  <c r="M3" i="14"/>
  <c r="Y21" i="14" s="1"/>
  <c r="L4" i="14"/>
  <c r="M4" i="14" s="1"/>
  <c r="O6" i="14"/>
  <c r="L8" i="14"/>
  <c r="M8" i="14" s="1"/>
  <c r="O10" i="14"/>
  <c r="M11" i="14"/>
  <c r="L12" i="14"/>
  <c r="M12" i="14" s="1"/>
  <c r="O14" i="14"/>
  <c r="M15" i="14"/>
  <c r="L16" i="14"/>
  <c r="M16" i="14" s="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L17" i="14"/>
  <c r="M17" i="14" s="1"/>
  <c r="L18" i="14"/>
  <c r="M18" i="14" s="1"/>
  <c r="AI18" i="14"/>
  <c r="L19" i="14"/>
  <c r="M19" i="14" s="1"/>
  <c r="AH19" i="14"/>
  <c r="AD20" i="14"/>
  <c r="AI20" i="14"/>
  <c r="L21" i="14"/>
  <c r="AD21" i="14"/>
  <c r="AI21" i="14"/>
  <c r="M22" i="14"/>
  <c r="AE22" i="14"/>
  <c r="M23" i="14"/>
  <c r="AE25" i="14"/>
  <c r="M26" i="14"/>
  <c r="AE27" i="14"/>
  <c r="M28" i="14"/>
  <c r="AE29" i="14"/>
  <c r="M30" i="14"/>
  <c r="AE31" i="14"/>
  <c r="M32" i="14"/>
  <c r="AE33" i="14"/>
  <c r="M34" i="14"/>
  <c r="AE35" i="14"/>
  <c r="M36" i="14"/>
  <c r="AE37" i="14"/>
  <c r="M38" i="14"/>
  <c r="AE39" i="14"/>
  <c r="M40" i="14"/>
  <c r="AE41" i="14"/>
  <c r="M42" i="14"/>
  <c r="AE43" i="14"/>
  <c r="M44" i="14"/>
  <c r="AE45" i="14"/>
  <c r="M46" i="14"/>
  <c r="AE47" i="14"/>
  <c r="M48" i="14"/>
  <c r="AE49" i="14"/>
  <c r="M50" i="14"/>
  <c r="AE51" i="14"/>
  <c r="M52" i="14"/>
  <c r="AG52" i="14"/>
  <c r="AE53" i="14"/>
  <c r="M54" i="14"/>
  <c r="AG54" i="14"/>
  <c r="AE55" i="14"/>
  <c r="M56" i="14"/>
  <c r="AG56" i="14"/>
  <c r="AE57" i="14"/>
  <c r="M58" i="14"/>
  <c r="AG58" i="14"/>
  <c r="AE59" i="14"/>
  <c r="M60" i="14"/>
  <c r="AG60" i="14"/>
  <c r="AE61" i="14"/>
  <c r="M62" i="14"/>
  <c r="AG62" i="14"/>
  <c r="AE63" i="14"/>
  <c r="M64" i="14"/>
  <c r="AG64" i="14"/>
  <c r="AE65" i="14"/>
  <c r="M66" i="14"/>
  <c r="AG66" i="14"/>
  <c r="AE67" i="14"/>
  <c r="M68" i="14"/>
  <c r="AG68" i="14"/>
  <c r="AE69" i="14"/>
  <c r="M70" i="14"/>
  <c r="AG70" i="14"/>
  <c r="AE71" i="14"/>
  <c r="M72" i="14"/>
  <c r="AG72" i="14"/>
  <c r="AG73" i="14"/>
  <c r="AG74" i="14"/>
  <c r="AG75" i="14"/>
  <c r="AG76" i="14"/>
  <c r="AG77" i="14"/>
  <c r="AG78" i="14"/>
  <c r="AG79" i="14"/>
  <c r="AG80" i="14"/>
  <c r="AG81" i="14"/>
  <c r="AG82" i="14"/>
  <c r="AG83" i="14"/>
  <c r="AG84" i="14"/>
  <c r="AG85" i="14"/>
  <c r="AG86" i="14"/>
  <c r="AG87" i="14"/>
  <c r="AG88" i="14"/>
  <c r="AG89" i="14"/>
  <c r="AG90" i="14"/>
  <c r="AI91" i="14"/>
  <c r="L92" i="14"/>
  <c r="M92" i="14" s="1"/>
  <c r="O93" i="14"/>
  <c r="AF94" i="14"/>
  <c r="AA98" i="14"/>
  <c r="H48" i="11"/>
  <c r="H42" i="11"/>
  <c r="H38" i="11"/>
  <c r="H32" i="11"/>
  <c r="H26" i="11"/>
  <c r="H22" i="11"/>
  <c r="H16" i="11"/>
  <c r="H47" i="11"/>
  <c r="H41" i="11"/>
  <c r="H35" i="11"/>
  <c r="H31" i="11"/>
  <c r="H25" i="11"/>
  <c r="H21" i="11"/>
  <c r="H15" i="11"/>
  <c r="H44" i="11"/>
  <c r="H40" i="11"/>
  <c r="H34" i="11"/>
  <c r="H28" i="11"/>
  <c r="H24" i="11"/>
  <c r="H18" i="11"/>
  <c r="H14" i="11"/>
  <c r="H49" i="11"/>
  <c r="J49" i="11" s="1"/>
  <c r="H43" i="11"/>
  <c r="H39" i="11"/>
  <c r="H33" i="11"/>
  <c r="H27" i="11"/>
  <c r="H23" i="11"/>
  <c r="H17" i="11"/>
  <c r="E51" i="11"/>
  <c r="I51" i="11" s="1"/>
  <c r="H14" i="10"/>
  <c r="I19" i="10"/>
  <c r="K16" i="10" s="1"/>
  <c r="H15" i="10"/>
  <c r="H16" i="10"/>
  <c r="H17" i="10"/>
  <c r="H13" i="10"/>
  <c r="F16" i="10"/>
  <c r="B27" i="10" s="1"/>
  <c r="F17" i="10"/>
  <c r="F13" i="10"/>
  <c r="B24" i="10" s="1"/>
  <c r="F14" i="10"/>
  <c r="B25" i="10" s="1"/>
  <c r="F15" i="10"/>
  <c r="B26" i="10" s="1"/>
  <c r="I14" i="10"/>
  <c r="I13" i="10"/>
  <c r="H12" i="6"/>
  <c r="H16" i="6"/>
  <c r="H20" i="6"/>
  <c r="H24" i="6"/>
  <c r="H28" i="6"/>
  <c r="H32" i="6"/>
  <c r="H36" i="6"/>
  <c r="H9" i="6"/>
  <c r="H13" i="6"/>
  <c r="H17" i="6"/>
  <c r="H21" i="6"/>
  <c r="H25" i="6"/>
  <c r="H29" i="6"/>
  <c r="H33" i="6"/>
  <c r="H10" i="6"/>
  <c r="H14" i="6"/>
  <c r="H18" i="6"/>
  <c r="H22" i="6"/>
  <c r="H26" i="6"/>
  <c r="H30" i="6"/>
  <c r="H34" i="6"/>
  <c r="H11" i="6"/>
  <c r="H15" i="6"/>
  <c r="H19" i="6"/>
  <c r="H23" i="6"/>
  <c r="H27" i="6"/>
  <c r="H31" i="6"/>
  <c r="H35" i="6"/>
  <c r="H804" i="6"/>
  <c r="H803" i="6"/>
  <c r="H802" i="6"/>
  <c r="H801" i="6"/>
  <c r="H800" i="6"/>
  <c r="H799" i="6"/>
  <c r="H796" i="6"/>
  <c r="H794" i="6"/>
  <c r="H792" i="6"/>
  <c r="H790" i="6"/>
  <c r="H798" i="6"/>
  <c r="H786" i="6"/>
  <c r="H785" i="6"/>
  <c r="H784" i="6"/>
  <c r="H783" i="6"/>
  <c r="H797" i="6"/>
  <c r="H795" i="6"/>
  <c r="H793" i="6"/>
  <c r="H791" i="6"/>
  <c r="H789" i="6"/>
  <c r="H788" i="6"/>
  <c r="H787" i="6"/>
  <c r="H771" i="6"/>
  <c r="H770" i="6"/>
  <c r="H769" i="6"/>
  <c r="H768" i="6"/>
  <c r="H767" i="6"/>
  <c r="H766" i="6"/>
  <c r="H765" i="6"/>
  <c r="H780" i="6"/>
  <c r="H778" i="6"/>
  <c r="H776" i="6"/>
  <c r="H774" i="6"/>
  <c r="H782" i="6"/>
  <c r="H781" i="6"/>
  <c r="H779" i="6"/>
  <c r="H764" i="6"/>
  <c r="H763" i="6"/>
  <c r="H762" i="6"/>
  <c r="H761" i="6"/>
  <c r="H760" i="6"/>
  <c r="H759" i="6"/>
  <c r="H758" i="6"/>
  <c r="H757" i="6"/>
  <c r="H756" i="6"/>
  <c r="H755" i="6"/>
  <c r="H754" i="6"/>
  <c r="H753" i="6"/>
  <c r="H752" i="6"/>
  <c r="H751" i="6"/>
  <c r="H777" i="6"/>
  <c r="H775" i="6"/>
  <c r="H773" i="6"/>
  <c r="H772"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6" i="6"/>
  <c r="H684" i="6"/>
  <c r="H687" i="6"/>
  <c r="H685"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5" i="6"/>
  <c r="H633" i="6"/>
  <c r="H631" i="6"/>
  <c r="H629" i="6"/>
  <c r="H636" i="6"/>
  <c r="H634" i="6"/>
  <c r="H632" i="6"/>
  <c r="H630"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1" i="6"/>
  <c r="H549"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552" i="6"/>
  <c r="H550" i="6"/>
  <c r="H548"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J2" i="6"/>
  <c r="E20" i="6" s="1"/>
  <c r="F804" i="6"/>
  <c r="F803" i="6"/>
  <c r="F802" i="6"/>
  <c r="F801" i="6"/>
  <c r="F800" i="6"/>
  <c r="F799" i="6"/>
  <c r="F798" i="6"/>
  <c r="F797" i="6"/>
  <c r="F796" i="6"/>
  <c r="F795" i="6"/>
  <c r="F794" i="6"/>
  <c r="F793" i="6"/>
  <c r="F792" i="6"/>
  <c r="F791" i="6"/>
  <c r="F790" i="6"/>
  <c r="F789" i="6"/>
  <c r="F788" i="6"/>
  <c r="F787" i="6"/>
  <c r="E798" i="6"/>
  <c r="E804" i="6"/>
  <c r="E803" i="6"/>
  <c r="E802" i="6"/>
  <c r="E801" i="6"/>
  <c r="E800" i="6"/>
  <c r="E797" i="6"/>
  <c r="E795" i="6"/>
  <c r="E793" i="6"/>
  <c r="E791" i="6"/>
  <c r="E789" i="6"/>
  <c r="E799" i="6"/>
  <c r="E796" i="6"/>
  <c r="E794" i="6"/>
  <c r="E792" i="6"/>
  <c r="E787" i="6"/>
  <c r="F786" i="6"/>
  <c r="F784" i="6"/>
  <c r="E786" i="6"/>
  <c r="E784" i="6"/>
  <c r="F782" i="6"/>
  <c r="F781" i="6"/>
  <c r="F780" i="6"/>
  <c r="F779" i="6"/>
  <c r="F778" i="6"/>
  <c r="F777" i="6"/>
  <c r="F776" i="6"/>
  <c r="F775" i="6"/>
  <c r="F774" i="6"/>
  <c r="F773" i="6"/>
  <c r="F772" i="6"/>
  <c r="E790" i="6"/>
  <c r="F785" i="6"/>
  <c r="F783" i="6"/>
  <c r="E782" i="6"/>
  <c r="E788" i="6"/>
  <c r="E785" i="6"/>
  <c r="E781" i="6"/>
  <c r="E779" i="6"/>
  <c r="E777" i="6"/>
  <c r="E775" i="6"/>
  <c r="E773" i="6"/>
  <c r="E783" i="6"/>
  <c r="F771" i="6"/>
  <c r="F770" i="6"/>
  <c r="E780" i="6"/>
  <c r="E778" i="6"/>
  <c r="F768" i="6"/>
  <c r="F766" i="6"/>
  <c r="E771" i="6"/>
  <c r="E770" i="6"/>
  <c r="E768" i="6"/>
  <c r="E766" i="6"/>
  <c r="E776" i="6"/>
  <c r="E774" i="6"/>
  <c r="F769" i="6"/>
  <c r="F767" i="6"/>
  <c r="F765" i="6"/>
  <c r="F764" i="6"/>
  <c r="F763" i="6"/>
  <c r="F762" i="6"/>
  <c r="F761" i="6"/>
  <c r="F760" i="6"/>
  <c r="F759" i="6"/>
  <c r="F758" i="6"/>
  <c r="F757" i="6"/>
  <c r="F756" i="6"/>
  <c r="F755" i="6"/>
  <c r="F754" i="6"/>
  <c r="F753" i="6"/>
  <c r="F752" i="6"/>
  <c r="E772" i="6"/>
  <c r="E769" i="6"/>
  <c r="E767" i="6"/>
  <c r="E765" i="6"/>
  <c r="E764" i="6"/>
  <c r="E763" i="6"/>
  <c r="E762" i="6"/>
  <c r="E761" i="6"/>
  <c r="E760" i="6"/>
  <c r="E759" i="6"/>
  <c r="E758" i="6"/>
  <c r="E757" i="6"/>
  <c r="E756" i="6"/>
  <c r="E755" i="6"/>
  <c r="E754" i="6"/>
  <c r="E753" i="6"/>
  <c r="E752" i="6"/>
  <c r="F751" i="6"/>
  <c r="F750" i="6"/>
  <c r="F749" i="6"/>
  <c r="F748" i="6"/>
  <c r="F747" i="6"/>
  <c r="F746" i="6"/>
  <c r="F745" i="6"/>
  <c r="F744" i="6"/>
  <c r="F743" i="6"/>
  <c r="F742" i="6"/>
  <c r="F741" i="6"/>
  <c r="F740" i="6"/>
  <c r="F739" i="6"/>
  <c r="F738" i="6"/>
  <c r="F737" i="6"/>
  <c r="F736" i="6"/>
  <c r="F735" i="6"/>
  <c r="F734" i="6"/>
  <c r="F733" i="6"/>
  <c r="F732" i="6"/>
  <c r="F731" i="6"/>
  <c r="F730" i="6"/>
  <c r="F729" i="6"/>
  <c r="F728" i="6"/>
  <c r="E751" i="6"/>
  <c r="E750" i="6"/>
  <c r="E749"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F702" i="6"/>
  <c r="F700" i="6"/>
  <c r="F698" i="6"/>
  <c r="F696" i="6"/>
  <c r="F694" i="6"/>
  <c r="E702" i="6"/>
  <c r="E700" i="6"/>
  <c r="E698" i="6"/>
  <c r="E696" i="6"/>
  <c r="E694" i="6"/>
  <c r="F693" i="6"/>
  <c r="F692" i="6"/>
  <c r="F691" i="6"/>
  <c r="F690" i="6"/>
  <c r="F689" i="6"/>
  <c r="F688" i="6"/>
  <c r="F687" i="6"/>
  <c r="F686" i="6"/>
  <c r="F685" i="6"/>
  <c r="F684" i="6"/>
  <c r="E723" i="6"/>
  <c r="E722" i="6"/>
  <c r="E721" i="6"/>
  <c r="E720" i="6"/>
  <c r="E719" i="6"/>
  <c r="E718" i="6"/>
  <c r="E717" i="6"/>
  <c r="E716" i="6"/>
  <c r="E715" i="6"/>
  <c r="E714" i="6"/>
  <c r="E713" i="6"/>
  <c r="E712" i="6"/>
  <c r="E711" i="6"/>
  <c r="E710" i="6"/>
  <c r="E709" i="6"/>
  <c r="E708" i="6"/>
  <c r="E707" i="6"/>
  <c r="E706" i="6"/>
  <c r="E705" i="6"/>
  <c r="E704" i="6"/>
  <c r="E703" i="6"/>
  <c r="F701" i="6"/>
  <c r="F699" i="6"/>
  <c r="F697" i="6"/>
  <c r="F695" i="6"/>
  <c r="E693" i="6"/>
  <c r="E701" i="6"/>
  <c r="E699" i="6"/>
  <c r="E697" i="6"/>
  <c r="E695" i="6"/>
  <c r="E687" i="6"/>
  <c r="E685"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E683" i="6"/>
  <c r="E682" i="6"/>
  <c r="E681" i="6"/>
  <c r="E680" i="6"/>
  <c r="E679" i="6"/>
  <c r="E692" i="6"/>
  <c r="E691" i="6"/>
  <c r="E690" i="6"/>
  <c r="E689" i="6"/>
  <c r="E688" i="6"/>
  <c r="E686" i="6"/>
  <c r="E684"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F636" i="6"/>
  <c r="F635" i="6"/>
  <c r="F634" i="6"/>
  <c r="F633" i="6"/>
  <c r="F632" i="6"/>
  <c r="F631" i="6"/>
  <c r="F630" i="6"/>
  <c r="F629" i="6"/>
  <c r="F628" i="6"/>
  <c r="E638" i="6"/>
  <c r="E636" i="6"/>
  <c r="E634" i="6"/>
  <c r="E632" i="6"/>
  <c r="E630" i="6"/>
  <c r="E628" i="6"/>
  <c r="E639" i="6"/>
  <c r="F627" i="6"/>
  <c r="F626" i="6"/>
  <c r="F625" i="6"/>
  <c r="F624" i="6"/>
  <c r="F623" i="6"/>
  <c r="F622" i="6"/>
  <c r="F621" i="6"/>
  <c r="F620" i="6"/>
  <c r="F619" i="6"/>
  <c r="F618" i="6"/>
  <c r="F617" i="6"/>
  <c r="F616" i="6"/>
  <c r="F615" i="6"/>
  <c r="F614" i="6"/>
  <c r="F613" i="6"/>
  <c r="F612" i="6"/>
  <c r="F611" i="6"/>
  <c r="F610" i="6"/>
  <c r="F609" i="6"/>
  <c r="F608" i="6"/>
  <c r="F607" i="6"/>
  <c r="F606" i="6"/>
  <c r="E640" i="6"/>
  <c r="E635" i="6"/>
  <c r="E633" i="6"/>
  <c r="E631" i="6"/>
  <c r="E629" i="6"/>
  <c r="E627" i="6"/>
  <c r="E626" i="6"/>
  <c r="E625" i="6"/>
  <c r="E637" i="6"/>
  <c r="F605" i="6"/>
  <c r="F604" i="6"/>
  <c r="F603" i="6"/>
  <c r="F602" i="6"/>
  <c r="F601" i="6"/>
  <c r="E624" i="6"/>
  <c r="E623" i="6"/>
  <c r="E622" i="6"/>
  <c r="E621" i="6"/>
  <c r="E620" i="6"/>
  <c r="E619" i="6"/>
  <c r="E618" i="6"/>
  <c r="E617" i="6"/>
  <c r="E616" i="6"/>
  <c r="E615" i="6"/>
  <c r="E614" i="6"/>
  <c r="E613" i="6"/>
  <c r="E612" i="6"/>
  <c r="E611" i="6"/>
  <c r="E610" i="6"/>
  <c r="E609" i="6"/>
  <c r="E608" i="6"/>
  <c r="E607" i="6"/>
  <c r="E606" i="6"/>
  <c r="E602" i="6"/>
  <c r="F600" i="6"/>
  <c r="F598" i="6"/>
  <c r="F596" i="6"/>
  <c r="F594" i="6"/>
  <c r="F592" i="6"/>
  <c r="F590" i="6"/>
  <c r="F588" i="6"/>
  <c r="F586" i="6"/>
  <c r="F584" i="6"/>
  <c r="F582" i="6"/>
  <c r="F580" i="6"/>
  <c r="F578" i="6"/>
  <c r="F576" i="6"/>
  <c r="F574" i="6"/>
  <c r="F572" i="6"/>
  <c r="F570" i="6"/>
  <c r="F568" i="6"/>
  <c r="F566" i="6"/>
  <c r="F564" i="6"/>
  <c r="F562" i="6"/>
  <c r="F560" i="6"/>
  <c r="E603" i="6"/>
  <c r="E600" i="6"/>
  <c r="E598" i="6"/>
  <c r="E596" i="6"/>
  <c r="E594" i="6"/>
  <c r="E592" i="6"/>
  <c r="E590" i="6"/>
  <c r="E588" i="6"/>
  <c r="E586" i="6"/>
  <c r="E584" i="6"/>
  <c r="E582" i="6"/>
  <c r="E580" i="6"/>
  <c r="E578" i="6"/>
  <c r="E576" i="6"/>
  <c r="E574" i="6"/>
  <c r="E572" i="6"/>
  <c r="E570" i="6"/>
  <c r="E568" i="6"/>
  <c r="E566" i="6"/>
  <c r="E564" i="6"/>
  <c r="E562" i="6"/>
  <c r="E560" i="6"/>
  <c r="E604" i="6"/>
  <c r="F599" i="6"/>
  <c r="F597" i="6"/>
  <c r="F595" i="6"/>
  <c r="F593" i="6"/>
  <c r="F591" i="6"/>
  <c r="F589" i="6"/>
  <c r="F587" i="6"/>
  <c r="F585" i="6"/>
  <c r="F583" i="6"/>
  <c r="F581" i="6"/>
  <c r="F579" i="6"/>
  <c r="F577" i="6"/>
  <c r="F575" i="6"/>
  <c r="F573" i="6"/>
  <c r="F571" i="6"/>
  <c r="F569" i="6"/>
  <c r="F567" i="6"/>
  <c r="F565" i="6"/>
  <c r="F563" i="6"/>
  <c r="F561" i="6"/>
  <c r="F559" i="6"/>
  <c r="E605" i="6"/>
  <c r="E601" i="6"/>
  <c r="E599" i="6"/>
  <c r="E597" i="6"/>
  <c r="E595" i="6"/>
  <c r="E593" i="6"/>
  <c r="E591" i="6"/>
  <c r="E589" i="6"/>
  <c r="E587" i="6"/>
  <c r="E585" i="6"/>
  <c r="E583" i="6"/>
  <c r="E581" i="6"/>
  <c r="E579" i="6"/>
  <c r="E577" i="6"/>
  <c r="E575" i="6"/>
  <c r="E573" i="6"/>
  <c r="E571" i="6"/>
  <c r="E569" i="6"/>
  <c r="E567" i="6"/>
  <c r="E565" i="6"/>
  <c r="E563" i="6"/>
  <c r="E561" i="6"/>
  <c r="E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E558" i="6"/>
  <c r="E557" i="6"/>
  <c r="E556" i="6"/>
  <c r="E555" i="6"/>
  <c r="E554" i="6"/>
  <c r="E552" i="6"/>
  <c r="E550" i="6"/>
  <c r="E548" i="6"/>
  <c r="E547" i="6"/>
  <c r="E546" i="6"/>
  <c r="E545" i="6"/>
  <c r="E544" i="6"/>
  <c r="E543" i="6"/>
  <c r="E542" i="6"/>
  <c r="E541" i="6"/>
  <c r="E540" i="6"/>
  <c r="E539" i="6"/>
  <c r="E553" i="6"/>
  <c r="E551" i="6"/>
  <c r="E549" i="6"/>
  <c r="E452" i="6"/>
  <c r="E451" i="6"/>
  <c r="E450"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E363" i="6"/>
  <c r="E362" i="6"/>
  <c r="E361" i="6"/>
  <c r="E360" i="6"/>
  <c r="E359" i="6"/>
  <c r="E358" i="6"/>
  <c r="E357" i="6"/>
  <c r="E356" i="6"/>
  <c r="E355" i="6"/>
  <c r="E354"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E267" i="6"/>
  <c r="E266" i="6"/>
  <c r="E265" i="6"/>
  <c r="E264" i="6"/>
  <c r="E263" i="6"/>
  <c r="E262" i="6"/>
  <c r="E261" i="6"/>
  <c r="E260" i="6"/>
  <c r="E259" i="6"/>
  <c r="E258" i="6"/>
  <c r="E257" i="6"/>
  <c r="E256" i="6"/>
  <c r="E255" i="6"/>
  <c r="E254" i="6"/>
  <c r="E253" i="6"/>
  <c r="E252" i="6"/>
  <c r="E251" i="6"/>
  <c r="E250" i="6"/>
  <c r="E249" i="6"/>
  <c r="E248" i="6"/>
  <c r="E247"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J40" i="5"/>
  <c r="J27" i="5"/>
  <c r="J44" i="5"/>
  <c r="J31" i="5"/>
  <c r="J41" i="5"/>
  <c r="J28" i="5"/>
  <c r="J29" i="5"/>
  <c r="J42" i="5"/>
  <c r="J43" i="5"/>
  <c r="J30" i="5"/>
  <c r="C55" i="5"/>
  <c r="B5" i="5" s="1"/>
  <c r="A34" i="5"/>
  <c r="B4" i="5" s="1"/>
  <c r="X19" i="14" l="1"/>
  <c r="W19" i="14"/>
  <c r="Y20" i="14"/>
  <c r="X18" i="14"/>
  <c r="Y14" i="14"/>
  <c r="X7" i="14"/>
  <c r="Y23" i="14"/>
  <c r="X22" i="14"/>
  <c r="W10" i="14"/>
  <c r="W3" i="14"/>
  <c r="W18" i="14"/>
  <c r="W8" i="14"/>
  <c r="X17" i="14"/>
  <c r="X16" i="14"/>
  <c r="X12" i="14"/>
  <c r="X8" i="14"/>
  <c r="X4" i="14"/>
  <c r="Y10" i="14"/>
  <c r="X3" i="14"/>
  <c r="W6" i="14"/>
  <c r="W7" i="14"/>
  <c r="W20" i="14"/>
  <c r="W12" i="14"/>
  <c r="W5" i="14"/>
  <c r="Y19" i="14"/>
  <c r="Y18" i="14"/>
  <c r="Y15" i="14"/>
  <c r="Y11" i="14"/>
  <c r="Y7" i="14"/>
  <c r="Y3" i="14"/>
  <c r="Y17" i="14"/>
  <c r="Y13" i="14"/>
  <c r="Y9" i="14"/>
  <c r="Y5" i="14"/>
  <c r="Y16" i="14"/>
  <c r="X13" i="14"/>
  <c r="Y12" i="14"/>
  <c r="X9" i="14"/>
  <c r="Y8" i="14"/>
  <c r="X5" i="14"/>
  <c r="Y4" i="14"/>
  <c r="X21" i="14"/>
  <c r="X15" i="14"/>
  <c r="Y6" i="14"/>
  <c r="X14" i="14"/>
  <c r="X10" i="14"/>
  <c r="X6" i="14"/>
  <c r="X20" i="14"/>
  <c r="W11" i="14"/>
  <c r="W21" i="14"/>
  <c r="W16" i="14"/>
  <c r="W9" i="14"/>
  <c r="Y22" i="14"/>
  <c r="X11" i="14"/>
  <c r="W14" i="14"/>
  <c r="W22" i="14"/>
  <c r="W15" i="14"/>
  <c r="W4" i="14"/>
  <c r="W17" i="14"/>
  <c r="W13" i="14"/>
  <c r="K32" i="11"/>
  <c r="P32" i="11" s="1"/>
  <c r="K31" i="11"/>
  <c r="P31" i="11" s="1"/>
  <c r="K47" i="11"/>
  <c r="P47" i="11" s="1"/>
  <c r="K16" i="11"/>
  <c r="P16" i="11" s="1"/>
  <c r="K35" i="11"/>
  <c r="P35" i="11" s="1"/>
  <c r="K23" i="11"/>
  <c r="P23" i="11" s="1"/>
  <c r="K24" i="11"/>
  <c r="P24" i="11" s="1"/>
  <c r="K40" i="11"/>
  <c r="P40" i="11" s="1"/>
  <c r="K22" i="11"/>
  <c r="P22" i="11" s="1"/>
  <c r="K21" i="11"/>
  <c r="P21" i="11" s="1"/>
  <c r="K27" i="11"/>
  <c r="P27" i="11" s="1"/>
  <c r="K48" i="11"/>
  <c r="P48" i="11" s="1"/>
  <c r="K28" i="11"/>
  <c r="P28" i="11" s="1"/>
  <c r="K44" i="11"/>
  <c r="P44" i="11" s="1"/>
  <c r="K26" i="11"/>
  <c r="P26" i="11" s="1"/>
  <c r="K49" i="11"/>
  <c r="K25" i="11"/>
  <c r="P25" i="11" s="1"/>
  <c r="K41" i="11"/>
  <c r="P41" i="11" s="1"/>
  <c r="J23" i="11"/>
  <c r="F44" i="11"/>
  <c r="J44" i="11" s="1"/>
  <c r="F40" i="11"/>
  <c r="F34" i="11"/>
  <c r="K34" i="11" s="1"/>
  <c r="P34" i="11" s="1"/>
  <c r="F28" i="11"/>
  <c r="J28" i="11" s="1"/>
  <c r="F24" i="11"/>
  <c r="J24" i="11" s="1"/>
  <c r="F18" i="11"/>
  <c r="K18" i="11" s="1"/>
  <c r="P18" i="11" s="1"/>
  <c r="F14" i="11"/>
  <c r="K14" i="11" s="1"/>
  <c r="P14" i="11" s="1"/>
  <c r="F49" i="11"/>
  <c r="F43" i="11"/>
  <c r="J43" i="11" s="1"/>
  <c r="F39" i="11"/>
  <c r="K39" i="11" s="1"/>
  <c r="P39" i="11" s="1"/>
  <c r="F33" i="11"/>
  <c r="K33" i="11" s="1"/>
  <c r="P33" i="11" s="1"/>
  <c r="F27" i="11"/>
  <c r="J27" i="11" s="1"/>
  <c r="F23" i="11"/>
  <c r="F17" i="11"/>
  <c r="K17" i="11" s="1"/>
  <c r="P17" i="11" s="1"/>
  <c r="F48" i="11"/>
  <c r="F42" i="11"/>
  <c r="K42" i="11" s="1"/>
  <c r="P42" i="11" s="1"/>
  <c r="F38" i="11"/>
  <c r="K38" i="11" s="1"/>
  <c r="P38" i="11" s="1"/>
  <c r="F32" i="11"/>
  <c r="J32" i="11" s="1"/>
  <c r="F26" i="11"/>
  <c r="F22" i="11"/>
  <c r="F16" i="11"/>
  <c r="J16" i="11" s="1"/>
  <c r="F47" i="11"/>
  <c r="F41" i="11"/>
  <c r="F35" i="11"/>
  <c r="J35" i="11" s="1"/>
  <c r="F31" i="11"/>
  <c r="J31" i="11" s="1"/>
  <c r="F25" i="11"/>
  <c r="F21" i="11"/>
  <c r="J21" i="11" s="1"/>
  <c r="F15" i="11"/>
  <c r="J15" i="11" s="1"/>
  <c r="J33" i="11"/>
  <c r="J34" i="11"/>
  <c r="J41" i="11"/>
  <c r="J22" i="11"/>
  <c r="J42" i="11"/>
  <c r="J17" i="11"/>
  <c r="J39" i="11"/>
  <c r="J18" i="11"/>
  <c r="J40" i="11"/>
  <c r="J25" i="11"/>
  <c r="J47" i="11"/>
  <c r="J26" i="11"/>
  <c r="J48" i="11"/>
  <c r="K13" i="10"/>
  <c r="K14" i="10"/>
  <c r="J17" i="10"/>
  <c r="J14" i="10"/>
  <c r="D25" i="10"/>
  <c r="C25" i="10" s="1"/>
  <c r="J13" i="10"/>
  <c r="D24" i="10"/>
  <c r="C24" i="10" s="1"/>
  <c r="J16" i="10"/>
  <c r="D27" i="10"/>
  <c r="C27" i="10" s="1"/>
  <c r="K15" i="10"/>
  <c r="K17" i="10"/>
  <c r="D26" i="10"/>
  <c r="C26" i="10" s="1"/>
  <c r="J15" i="10"/>
  <c r="AL5" i="6"/>
  <c r="AH5" i="6"/>
  <c r="AD5" i="6"/>
  <c r="Z5" i="6"/>
  <c r="V5" i="6"/>
  <c r="R5" i="6"/>
  <c r="N5" i="6"/>
  <c r="J5" i="6"/>
  <c r="AG5" i="6"/>
  <c r="Y5" i="6"/>
  <c r="U5" i="6"/>
  <c r="Q5" i="6"/>
  <c r="AK5" i="6"/>
  <c r="AC5" i="6"/>
  <c r="M5" i="6"/>
  <c r="E245" i="6"/>
  <c r="J245" i="6" s="1"/>
  <c r="E241" i="6"/>
  <c r="J241" i="6" s="1"/>
  <c r="E237" i="6"/>
  <c r="J237" i="6" s="1"/>
  <c r="E233" i="6"/>
  <c r="J233" i="6" s="1"/>
  <c r="E229" i="6"/>
  <c r="J229" i="6" s="1"/>
  <c r="E225" i="6"/>
  <c r="J225" i="6" s="1"/>
  <c r="E221" i="6"/>
  <c r="J221" i="6" s="1"/>
  <c r="E217" i="6"/>
  <c r="J217" i="6" s="1"/>
  <c r="E213" i="6"/>
  <c r="J213" i="6" s="1"/>
  <c r="E209" i="6"/>
  <c r="J209" i="6" s="1"/>
  <c r="E205" i="6"/>
  <c r="J205" i="6" s="1"/>
  <c r="E201" i="6"/>
  <c r="J201" i="6" s="1"/>
  <c r="E197" i="6"/>
  <c r="J197" i="6" s="1"/>
  <c r="E193" i="6"/>
  <c r="J193" i="6" s="1"/>
  <c r="E189" i="6"/>
  <c r="J189" i="6" s="1"/>
  <c r="E185" i="6"/>
  <c r="J185" i="6" s="1"/>
  <c r="E181" i="6"/>
  <c r="J181" i="6" s="1"/>
  <c r="E177" i="6"/>
  <c r="J177" i="6" s="1"/>
  <c r="E173" i="6"/>
  <c r="J173" i="6" s="1"/>
  <c r="E169" i="6"/>
  <c r="J169" i="6" s="1"/>
  <c r="E165" i="6"/>
  <c r="J165" i="6" s="1"/>
  <c r="E161" i="6"/>
  <c r="J161" i="6" s="1"/>
  <c r="E157" i="6"/>
  <c r="J157" i="6" s="1"/>
  <c r="E153" i="6"/>
  <c r="J153" i="6" s="1"/>
  <c r="E149" i="6"/>
  <c r="J149" i="6" s="1"/>
  <c r="E145" i="6"/>
  <c r="J145" i="6" s="1"/>
  <c r="E141" i="6"/>
  <c r="J141" i="6" s="1"/>
  <c r="E137" i="6"/>
  <c r="J137" i="6" s="1"/>
  <c r="E133" i="6"/>
  <c r="J133" i="6" s="1"/>
  <c r="E129" i="6"/>
  <c r="J129" i="6" s="1"/>
  <c r="E125" i="6"/>
  <c r="J125" i="6" s="1"/>
  <c r="E121" i="6"/>
  <c r="J121" i="6" s="1"/>
  <c r="E117" i="6"/>
  <c r="J117" i="6" s="1"/>
  <c r="E113" i="6"/>
  <c r="J113" i="6" s="1"/>
  <c r="E109" i="6"/>
  <c r="J109" i="6" s="1"/>
  <c r="E105" i="6"/>
  <c r="J105" i="6" s="1"/>
  <c r="E101" i="6"/>
  <c r="J101" i="6" s="1"/>
  <c r="E97" i="6"/>
  <c r="J97" i="6" s="1"/>
  <c r="E93" i="6"/>
  <c r="J93" i="6" s="1"/>
  <c r="E89" i="6"/>
  <c r="J89" i="6" s="1"/>
  <c r="E85" i="6"/>
  <c r="J85" i="6" s="1"/>
  <c r="E81" i="6"/>
  <c r="J81" i="6" s="1"/>
  <c r="E77" i="6"/>
  <c r="G248" i="6"/>
  <c r="J248" i="6" s="1"/>
  <c r="G252" i="6"/>
  <c r="J252" i="6" s="1"/>
  <c r="G256" i="6"/>
  <c r="J256" i="6" s="1"/>
  <c r="G260" i="6"/>
  <c r="J260" i="6" s="1"/>
  <c r="G264" i="6"/>
  <c r="J264" i="6" s="1"/>
  <c r="G354" i="6"/>
  <c r="G270" i="6"/>
  <c r="G274" i="6"/>
  <c r="G278" i="6"/>
  <c r="G282" i="6"/>
  <c r="G286" i="6"/>
  <c r="G290" i="6"/>
  <c r="G294" i="6"/>
  <c r="G298" i="6"/>
  <c r="G302" i="6"/>
  <c r="G306" i="6"/>
  <c r="G310" i="6"/>
  <c r="G314" i="6"/>
  <c r="G318" i="6"/>
  <c r="G322" i="6"/>
  <c r="G326" i="6"/>
  <c r="G330" i="6"/>
  <c r="G334" i="6"/>
  <c r="G338" i="6"/>
  <c r="G342" i="6"/>
  <c r="G346" i="6"/>
  <c r="G350" i="6"/>
  <c r="G355" i="6"/>
  <c r="G359" i="6"/>
  <c r="G363" i="6"/>
  <c r="G367" i="6"/>
  <c r="G371" i="6"/>
  <c r="G375" i="6"/>
  <c r="G379" i="6"/>
  <c r="G383" i="6"/>
  <c r="G387" i="6"/>
  <c r="G391" i="6"/>
  <c r="G395" i="6"/>
  <c r="G399" i="6"/>
  <c r="G403" i="6"/>
  <c r="G409" i="6"/>
  <c r="J409" i="6" s="1"/>
  <c r="G413" i="6"/>
  <c r="G417" i="6"/>
  <c r="G421" i="6"/>
  <c r="G425" i="6"/>
  <c r="G429" i="6"/>
  <c r="G433" i="6"/>
  <c r="G437" i="6"/>
  <c r="G441" i="6"/>
  <c r="G445" i="6"/>
  <c r="G449" i="6"/>
  <c r="G453" i="6"/>
  <c r="G457" i="6"/>
  <c r="G461" i="6"/>
  <c r="G465" i="6"/>
  <c r="G469" i="6"/>
  <c r="G473" i="6"/>
  <c r="G477" i="6"/>
  <c r="G481" i="6"/>
  <c r="G485" i="6"/>
  <c r="G489" i="6"/>
  <c r="G493" i="6"/>
  <c r="G497" i="6"/>
  <c r="G501" i="6"/>
  <c r="G505" i="6"/>
  <c r="G509" i="6"/>
  <c r="G513" i="6"/>
  <c r="G517" i="6"/>
  <c r="G521" i="6"/>
  <c r="G525" i="6"/>
  <c r="G529" i="6"/>
  <c r="G533" i="6"/>
  <c r="G537" i="6"/>
  <c r="G539" i="6"/>
  <c r="G543" i="6"/>
  <c r="G547" i="6"/>
  <c r="G549" i="6"/>
  <c r="G552" i="6"/>
  <c r="G557" i="6"/>
  <c r="G564" i="6"/>
  <c r="J564" i="6" s="1"/>
  <c r="G572" i="6"/>
  <c r="J572" i="6" s="1"/>
  <c r="G580" i="6"/>
  <c r="J580" i="6" s="1"/>
  <c r="G588" i="6"/>
  <c r="J588" i="6" s="1"/>
  <c r="G596" i="6"/>
  <c r="J596" i="6" s="1"/>
  <c r="G559" i="6"/>
  <c r="G567" i="6"/>
  <c r="G575" i="6"/>
  <c r="G583" i="6"/>
  <c r="G591" i="6"/>
  <c r="G599" i="6"/>
  <c r="G604" i="6"/>
  <c r="G609" i="6"/>
  <c r="G613" i="6"/>
  <c r="G617" i="6"/>
  <c r="G621" i="6"/>
  <c r="G632" i="6"/>
  <c r="J632" i="6" s="1"/>
  <c r="G633" i="6"/>
  <c r="J633" i="6" s="1"/>
  <c r="G626" i="6"/>
  <c r="J626" i="6" s="1"/>
  <c r="G642" i="6"/>
  <c r="G646" i="6"/>
  <c r="G650" i="6"/>
  <c r="G654" i="6"/>
  <c r="G658" i="6"/>
  <c r="G662" i="6"/>
  <c r="G666" i="6"/>
  <c r="G670" i="6"/>
  <c r="G674" i="6"/>
  <c r="G678" i="6"/>
  <c r="G682" i="6"/>
  <c r="G689" i="6"/>
  <c r="G694" i="6"/>
  <c r="J694" i="6" s="1"/>
  <c r="G702" i="6"/>
  <c r="J702" i="6" s="1"/>
  <c r="G699" i="6"/>
  <c r="G705" i="6"/>
  <c r="G709" i="6"/>
  <c r="G713" i="6"/>
  <c r="G717" i="6"/>
  <c r="G721" i="6"/>
  <c r="G725" i="6"/>
  <c r="G730" i="6"/>
  <c r="J730" i="6" s="1"/>
  <c r="G734" i="6"/>
  <c r="J734" i="6" s="1"/>
  <c r="G738" i="6"/>
  <c r="J738" i="6" s="1"/>
  <c r="G742" i="6"/>
  <c r="J742" i="6" s="1"/>
  <c r="G746" i="6"/>
  <c r="J746" i="6" s="1"/>
  <c r="G727" i="6"/>
  <c r="G751" i="6"/>
  <c r="G752" i="6"/>
  <c r="G756" i="6"/>
  <c r="G760" i="6"/>
  <c r="G762" i="6"/>
  <c r="G767" i="6"/>
  <c r="G770" i="6"/>
  <c r="J770" i="6" s="1"/>
  <c r="G782" i="6"/>
  <c r="J782" i="6" s="1"/>
  <c r="G778" i="6"/>
  <c r="J778" i="6" s="1"/>
  <c r="G786" i="6"/>
  <c r="J786" i="6" s="1"/>
  <c r="G779" i="6"/>
  <c r="J779" i="6" s="1"/>
  <c r="G791" i="6"/>
  <c r="G798" i="6"/>
  <c r="G794" i="6"/>
  <c r="G800" i="6"/>
  <c r="G804" i="6"/>
  <c r="G75" i="6"/>
  <c r="G67" i="6"/>
  <c r="G59" i="6"/>
  <c r="G51" i="6"/>
  <c r="G43" i="6"/>
  <c r="G35" i="6"/>
  <c r="E27" i="6"/>
  <c r="G19" i="6"/>
  <c r="E11" i="6"/>
  <c r="Y4" i="6"/>
  <c r="G74" i="6"/>
  <c r="G66" i="6"/>
  <c r="G58" i="6"/>
  <c r="G50" i="6"/>
  <c r="G42" i="6"/>
  <c r="G34" i="6"/>
  <c r="E26" i="6"/>
  <c r="G18" i="6"/>
  <c r="E10" i="6"/>
  <c r="X5" i="6"/>
  <c r="AJ4" i="6"/>
  <c r="T4" i="6"/>
  <c r="E73" i="6"/>
  <c r="E65" i="6"/>
  <c r="E57" i="6"/>
  <c r="E49" i="6"/>
  <c r="E41" i="6"/>
  <c r="E29" i="6"/>
  <c r="G21" i="6"/>
  <c r="E13" i="6"/>
  <c r="AI5" i="6"/>
  <c r="S5" i="6"/>
  <c r="G76" i="6"/>
  <c r="E68" i="6"/>
  <c r="E60" i="6"/>
  <c r="E52" i="6"/>
  <c r="E44" i="6"/>
  <c r="E32" i="6"/>
  <c r="G24" i="6"/>
  <c r="E16" i="6"/>
  <c r="J354" i="6"/>
  <c r="J552" i="6"/>
  <c r="J557" i="6"/>
  <c r="J559" i="6"/>
  <c r="J567" i="6"/>
  <c r="J575" i="6"/>
  <c r="J583" i="6"/>
  <c r="J591" i="6"/>
  <c r="J599" i="6"/>
  <c r="J604" i="6"/>
  <c r="J609" i="6"/>
  <c r="J613" i="6"/>
  <c r="J617" i="6"/>
  <c r="J621" i="6"/>
  <c r="J682" i="6"/>
  <c r="J727" i="6"/>
  <c r="J762" i="6"/>
  <c r="J767" i="6"/>
  <c r="J794" i="6"/>
  <c r="J791" i="6"/>
  <c r="J800" i="6"/>
  <c r="J804" i="6"/>
  <c r="K5" i="6"/>
  <c r="E244" i="6"/>
  <c r="J244" i="6" s="1"/>
  <c r="E240" i="6"/>
  <c r="J240" i="6" s="1"/>
  <c r="E236" i="6"/>
  <c r="J236" i="6" s="1"/>
  <c r="E232" i="6"/>
  <c r="J232" i="6" s="1"/>
  <c r="E228" i="6"/>
  <c r="J228" i="6" s="1"/>
  <c r="E224" i="6"/>
  <c r="J224" i="6" s="1"/>
  <c r="E220" i="6"/>
  <c r="J220" i="6" s="1"/>
  <c r="E216" i="6"/>
  <c r="J216" i="6" s="1"/>
  <c r="E212" i="6"/>
  <c r="J212" i="6" s="1"/>
  <c r="E208" i="6"/>
  <c r="J208" i="6" s="1"/>
  <c r="E204" i="6"/>
  <c r="J204" i="6" s="1"/>
  <c r="E200" i="6"/>
  <c r="J200" i="6" s="1"/>
  <c r="E196" i="6"/>
  <c r="J196" i="6" s="1"/>
  <c r="E192" i="6"/>
  <c r="J192" i="6" s="1"/>
  <c r="E188" i="6"/>
  <c r="J188" i="6" s="1"/>
  <c r="E184" i="6"/>
  <c r="J184" i="6" s="1"/>
  <c r="E180" i="6"/>
  <c r="J180" i="6" s="1"/>
  <c r="E176" i="6"/>
  <c r="J176" i="6" s="1"/>
  <c r="E172" i="6"/>
  <c r="J172" i="6" s="1"/>
  <c r="E168" i="6"/>
  <c r="J168" i="6" s="1"/>
  <c r="E164" i="6"/>
  <c r="J164" i="6" s="1"/>
  <c r="E160" i="6"/>
  <c r="J160" i="6" s="1"/>
  <c r="E156" i="6"/>
  <c r="J156" i="6" s="1"/>
  <c r="E152" i="6"/>
  <c r="J152" i="6" s="1"/>
  <c r="E148" i="6"/>
  <c r="J148" i="6" s="1"/>
  <c r="E144" i="6"/>
  <c r="J144" i="6" s="1"/>
  <c r="E140" i="6"/>
  <c r="J140" i="6" s="1"/>
  <c r="E136" i="6"/>
  <c r="J136" i="6" s="1"/>
  <c r="E132" i="6"/>
  <c r="J132" i="6" s="1"/>
  <c r="E128" i="6"/>
  <c r="J128" i="6" s="1"/>
  <c r="E124" i="6"/>
  <c r="J124" i="6" s="1"/>
  <c r="E120" i="6"/>
  <c r="J120" i="6" s="1"/>
  <c r="E116" i="6"/>
  <c r="J116" i="6" s="1"/>
  <c r="E112" i="6"/>
  <c r="J112" i="6" s="1"/>
  <c r="E108" i="6"/>
  <c r="J108" i="6" s="1"/>
  <c r="E104" i="6"/>
  <c r="J104" i="6" s="1"/>
  <c r="E100" i="6"/>
  <c r="J100" i="6" s="1"/>
  <c r="E96" i="6"/>
  <c r="J96" i="6" s="1"/>
  <c r="E92" i="6"/>
  <c r="J92" i="6" s="1"/>
  <c r="E88" i="6"/>
  <c r="J88" i="6" s="1"/>
  <c r="E84" i="6"/>
  <c r="J84" i="6" s="1"/>
  <c r="E80" i="6"/>
  <c r="J80" i="6" s="1"/>
  <c r="E76" i="6"/>
  <c r="J76" i="6" s="1"/>
  <c r="G249" i="6"/>
  <c r="J249" i="6" s="1"/>
  <c r="G253" i="6"/>
  <c r="J253" i="6" s="1"/>
  <c r="G257" i="6"/>
  <c r="J257" i="6" s="1"/>
  <c r="G261" i="6"/>
  <c r="J261" i="6" s="1"/>
  <c r="G265" i="6"/>
  <c r="J265" i="6" s="1"/>
  <c r="G271" i="6"/>
  <c r="J271" i="6" s="1"/>
  <c r="G275" i="6"/>
  <c r="J275" i="6" s="1"/>
  <c r="G279" i="6"/>
  <c r="J279" i="6" s="1"/>
  <c r="G283" i="6"/>
  <c r="J283" i="6" s="1"/>
  <c r="G287" i="6"/>
  <c r="J287" i="6" s="1"/>
  <c r="G291" i="6"/>
  <c r="J291" i="6" s="1"/>
  <c r="G295" i="6"/>
  <c r="J295" i="6" s="1"/>
  <c r="G299" i="6"/>
  <c r="J299" i="6" s="1"/>
  <c r="G303" i="6"/>
  <c r="J303" i="6" s="1"/>
  <c r="G307" i="6"/>
  <c r="J307" i="6" s="1"/>
  <c r="G311" i="6"/>
  <c r="J311" i="6" s="1"/>
  <c r="G315" i="6"/>
  <c r="J315" i="6" s="1"/>
  <c r="G319" i="6"/>
  <c r="J319" i="6" s="1"/>
  <c r="G323" i="6"/>
  <c r="J323" i="6" s="1"/>
  <c r="G327" i="6"/>
  <c r="J327" i="6" s="1"/>
  <c r="G331" i="6"/>
  <c r="J331" i="6" s="1"/>
  <c r="G335" i="6"/>
  <c r="J335" i="6" s="1"/>
  <c r="G339" i="6"/>
  <c r="J339" i="6" s="1"/>
  <c r="G343" i="6"/>
  <c r="J343" i="6" s="1"/>
  <c r="G347" i="6"/>
  <c r="J347" i="6" s="1"/>
  <c r="G351" i="6"/>
  <c r="J351" i="6" s="1"/>
  <c r="G356" i="6"/>
  <c r="G360" i="6"/>
  <c r="G364" i="6"/>
  <c r="G368" i="6"/>
  <c r="G372" i="6"/>
  <c r="G376" i="6"/>
  <c r="G380" i="6"/>
  <c r="G384" i="6"/>
  <c r="G388" i="6"/>
  <c r="G392" i="6"/>
  <c r="G396" i="6"/>
  <c r="G400" i="6"/>
  <c r="G404" i="6"/>
  <c r="G410" i="6"/>
  <c r="G414" i="6"/>
  <c r="G418" i="6"/>
  <c r="G422" i="6"/>
  <c r="G426" i="6"/>
  <c r="G430" i="6"/>
  <c r="G434" i="6"/>
  <c r="G438" i="6"/>
  <c r="G442" i="6"/>
  <c r="G446" i="6"/>
  <c r="G450" i="6"/>
  <c r="J450" i="6" s="1"/>
  <c r="G454" i="6"/>
  <c r="G458" i="6"/>
  <c r="G462" i="6"/>
  <c r="G466" i="6"/>
  <c r="G470" i="6"/>
  <c r="G474" i="6"/>
  <c r="G478" i="6"/>
  <c r="G482" i="6"/>
  <c r="G486" i="6"/>
  <c r="G490" i="6"/>
  <c r="G494" i="6"/>
  <c r="G498" i="6"/>
  <c r="G502" i="6"/>
  <c r="G506" i="6"/>
  <c r="G510" i="6"/>
  <c r="G514" i="6"/>
  <c r="G518" i="6"/>
  <c r="G522" i="6"/>
  <c r="G526" i="6"/>
  <c r="G530" i="6"/>
  <c r="G534" i="6"/>
  <c r="G540" i="6"/>
  <c r="G544" i="6"/>
  <c r="G551" i="6"/>
  <c r="J551" i="6" s="1"/>
  <c r="G554" i="6"/>
  <c r="G558" i="6"/>
  <c r="G566" i="6"/>
  <c r="J566" i="6" s="1"/>
  <c r="G574" i="6"/>
  <c r="J574" i="6" s="1"/>
  <c r="G582" i="6"/>
  <c r="J582" i="6" s="1"/>
  <c r="G590" i="6"/>
  <c r="J590" i="6" s="1"/>
  <c r="G598" i="6"/>
  <c r="J598" i="6" s="1"/>
  <c r="G561" i="6"/>
  <c r="G569" i="6"/>
  <c r="G577" i="6"/>
  <c r="G585" i="6"/>
  <c r="G593" i="6"/>
  <c r="G601" i="6"/>
  <c r="G605" i="6"/>
  <c r="G606" i="6"/>
  <c r="G610" i="6"/>
  <c r="G614" i="6"/>
  <c r="G618" i="6"/>
  <c r="G622" i="6"/>
  <c r="G634" i="6"/>
  <c r="J634" i="6" s="1"/>
  <c r="G637" i="6"/>
  <c r="G635" i="6"/>
  <c r="J635" i="6" s="1"/>
  <c r="G627" i="6"/>
  <c r="J627" i="6" s="1"/>
  <c r="G643" i="6"/>
  <c r="G647" i="6"/>
  <c r="G651" i="6"/>
  <c r="G655" i="6"/>
  <c r="G659" i="6"/>
  <c r="G663" i="6"/>
  <c r="G667" i="6"/>
  <c r="G671" i="6"/>
  <c r="G675" i="6"/>
  <c r="G679" i="6"/>
  <c r="G683" i="6"/>
  <c r="G684" i="6"/>
  <c r="G690" i="6"/>
  <c r="G696" i="6"/>
  <c r="J696" i="6" s="1"/>
  <c r="G724" i="6"/>
  <c r="G701" i="6"/>
  <c r="G706" i="6"/>
  <c r="J706" i="6" s="1"/>
  <c r="G710" i="6"/>
  <c r="J710" i="6" s="1"/>
  <c r="G714" i="6"/>
  <c r="J714" i="6" s="1"/>
  <c r="G718" i="6"/>
  <c r="J718" i="6" s="1"/>
  <c r="G722" i="6"/>
  <c r="J722" i="6" s="1"/>
  <c r="G749" i="6"/>
  <c r="J749" i="6" s="1"/>
  <c r="G731" i="6"/>
  <c r="J731" i="6" s="1"/>
  <c r="G735" i="6"/>
  <c r="J735" i="6" s="1"/>
  <c r="G739" i="6"/>
  <c r="J739" i="6" s="1"/>
  <c r="G743" i="6"/>
  <c r="J743" i="6" s="1"/>
  <c r="G747" i="6"/>
  <c r="J747" i="6" s="1"/>
  <c r="G753" i="6"/>
  <c r="J753" i="6" s="1"/>
  <c r="G757" i="6"/>
  <c r="J757" i="6" s="1"/>
  <c r="G761" i="6"/>
  <c r="J761" i="6" s="1"/>
  <c r="G763" i="6"/>
  <c r="G769" i="6"/>
  <c r="G771" i="6"/>
  <c r="J771" i="6" s="1"/>
  <c r="G772" i="6"/>
  <c r="G780" i="6"/>
  <c r="J780" i="6" s="1"/>
  <c r="G787" i="6"/>
  <c r="G773" i="6"/>
  <c r="J773" i="6" s="1"/>
  <c r="G781" i="6"/>
  <c r="J781" i="6" s="1"/>
  <c r="G783" i="6"/>
  <c r="J783" i="6" s="1"/>
  <c r="G793" i="6"/>
  <c r="G788" i="6"/>
  <c r="G796" i="6"/>
  <c r="G801" i="6"/>
  <c r="E75" i="6"/>
  <c r="J75" i="6" s="1"/>
  <c r="E67" i="6"/>
  <c r="J67" i="6" s="1"/>
  <c r="E59" i="6"/>
  <c r="J59" i="6" s="1"/>
  <c r="E51" i="6"/>
  <c r="J51" i="6" s="1"/>
  <c r="E43" i="6"/>
  <c r="J43" i="6" s="1"/>
  <c r="E31" i="6"/>
  <c r="G23" i="6"/>
  <c r="E15" i="6"/>
  <c r="AK4" i="6"/>
  <c r="U4" i="6"/>
  <c r="E74" i="6"/>
  <c r="J74" i="6" s="1"/>
  <c r="E66" i="6"/>
  <c r="J66" i="6" s="1"/>
  <c r="E58" i="6"/>
  <c r="J58" i="6" s="1"/>
  <c r="E50" i="6"/>
  <c r="J50" i="6" s="1"/>
  <c r="E42" i="6"/>
  <c r="J42" i="6" s="1"/>
  <c r="E30" i="6"/>
  <c r="G22" i="6"/>
  <c r="E14" i="6"/>
  <c r="AJ5" i="6"/>
  <c r="T5" i="6"/>
  <c r="AF4" i="6"/>
  <c r="P4" i="6"/>
  <c r="G69" i="6"/>
  <c r="G61" i="6"/>
  <c r="G53" i="6"/>
  <c r="G45" i="6"/>
  <c r="G37" i="6"/>
  <c r="E33" i="6"/>
  <c r="G25" i="6"/>
  <c r="E17" i="6"/>
  <c r="G9" i="6"/>
  <c r="AE5" i="6"/>
  <c r="O5" i="6"/>
  <c r="G72" i="6"/>
  <c r="G64" i="6"/>
  <c r="G56" i="6"/>
  <c r="G48" i="6"/>
  <c r="G40" i="6"/>
  <c r="E36" i="6"/>
  <c r="G28" i="6"/>
  <c r="G12" i="6"/>
  <c r="J355" i="6"/>
  <c r="J359" i="6"/>
  <c r="J363" i="6"/>
  <c r="J367" i="6"/>
  <c r="J371" i="6"/>
  <c r="J375" i="6"/>
  <c r="J379" i="6"/>
  <c r="J383" i="6"/>
  <c r="J387" i="6"/>
  <c r="J391" i="6"/>
  <c r="J395" i="6"/>
  <c r="J399" i="6"/>
  <c r="J403" i="6"/>
  <c r="J413" i="6"/>
  <c r="J417" i="6"/>
  <c r="J421" i="6"/>
  <c r="J425" i="6"/>
  <c r="J429" i="6"/>
  <c r="J433" i="6"/>
  <c r="J437" i="6"/>
  <c r="J441" i="6"/>
  <c r="J445" i="6"/>
  <c r="J449" i="6"/>
  <c r="J453" i="6"/>
  <c r="J457" i="6"/>
  <c r="J461" i="6"/>
  <c r="J465" i="6"/>
  <c r="J469" i="6"/>
  <c r="J473" i="6"/>
  <c r="J477" i="6"/>
  <c r="J481" i="6"/>
  <c r="J485" i="6"/>
  <c r="J489" i="6"/>
  <c r="J493" i="6"/>
  <c r="J497" i="6"/>
  <c r="J501" i="6"/>
  <c r="J505" i="6"/>
  <c r="J509" i="6"/>
  <c r="J513" i="6"/>
  <c r="J517" i="6"/>
  <c r="J521" i="6"/>
  <c r="J525" i="6"/>
  <c r="J529" i="6"/>
  <c r="J533" i="6"/>
  <c r="J537" i="6"/>
  <c r="J539" i="6"/>
  <c r="J543" i="6"/>
  <c r="J547" i="6"/>
  <c r="J554" i="6"/>
  <c r="J558" i="6"/>
  <c r="J561" i="6"/>
  <c r="J569" i="6"/>
  <c r="J577" i="6"/>
  <c r="J585" i="6"/>
  <c r="J593" i="6"/>
  <c r="J601" i="6"/>
  <c r="J606" i="6"/>
  <c r="J610" i="6"/>
  <c r="J614" i="6"/>
  <c r="J618" i="6"/>
  <c r="J622" i="6"/>
  <c r="J637" i="6"/>
  <c r="J642" i="6"/>
  <c r="J646" i="6"/>
  <c r="J650" i="6"/>
  <c r="J654" i="6"/>
  <c r="J658" i="6"/>
  <c r="J662" i="6"/>
  <c r="J666" i="6"/>
  <c r="J670" i="6"/>
  <c r="J674" i="6"/>
  <c r="J678" i="6"/>
  <c r="J689" i="6"/>
  <c r="J679" i="6"/>
  <c r="J683" i="6"/>
  <c r="J699" i="6"/>
  <c r="J724" i="6"/>
  <c r="J751" i="6"/>
  <c r="J763" i="6"/>
  <c r="J769" i="6"/>
  <c r="J796" i="6"/>
  <c r="J793" i="6"/>
  <c r="J801" i="6"/>
  <c r="J798" i="6"/>
  <c r="AI4" i="6"/>
  <c r="AE4" i="6"/>
  <c r="AA4" i="6"/>
  <c r="W4" i="6"/>
  <c r="S4" i="6"/>
  <c r="O4" i="6"/>
  <c r="K4" i="6"/>
  <c r="AL4" i="6"/>
  <c r="AH4" i="6"/>
  <c r="Z4" i="6"/>
  <c r="V4" i="6"/>
  <c r="N4" i="6"/>
  <c r="J4" i="6"/>
  <c r="AD4" i="6"/>
  <c r="R4" i="6"/>
  <c r="E243" i="6"/>
  <c r="J243" i="6" s="1"/>
  <c r="E239" i="6"/>
  <c r="J239" i="6" s="1"/>
  <c r="E235" i="6"/>
  <c r="J235" i="6" s="1"/>
  <c r="E231" i="6"/>
  <c r="J231" i="6" s="1"/>
  <c r="E227" i="6"/>
  <c r="J227" i="6" s="1"/>
  <c r="E223" i="6"/>
  <c r="J223" i="6" s="1"/>
  <c r="E219" i="6"/>
  <c r="J219" i="6" s="1"/>
  <c r="E215" i="6"/>
  <c r="J215" i="6" s="1"/>
  <c r="E211" i="6"/>
  <c r="J211" i="6" s="1"/>
  <c r="E207" i="6"/>
  <c r="J207" i="6" s="1"/>
  <c r="E203" i="6"/>
  <c r="J203" i="6" s="1"/>
  <c r="E199" i="6"/>
  <c r="J199" i="6" s="1"/>
  <c r="E195" i="6"/>
  <c r="J195" i="6" s="1"/>
  <c r="E191" i="6"/>
  <c r="J191" i="6" s="1"/>
  <c r="E187" i="6"/>
  <c r="J187" i="6" s="1"/>
  <c r="E183" i="6"/>
  <c r="J183" i="6" s="1"/>
  <c r="E179" i="6"/>
  <c r="J179" i="6" s="1"/>
  <c r="E175" i="6"/>
  <c r="J175" i="6" s="1"/>
  <c r="E171" i="6"/>
  <c r="J171" i="6" s="1"/>
  <c r="E167" i="6"/>
  <c r="J167" i="6" s="1"/>
  <c r="E163" i="6"/>
  <c r="J163" i="6" s="1"/>
  <c r="E159" i="6"/>
  <c r="J159" i="6" s="1"/>
  <c r="E155" i="6"/>
  <c r="J155" i="6" s="1"/>
  <c r="E151" i="6"/>
  <c r="J151" i="6" s="1"/>
  <c r="E147" i="6"/>
  <c r="J147" i="6" s="1"/>
  <c r="E143" i="6"/>
  <c r="J143" i="6" s="1"/>
  <c r="E139" i="6"/>
  <c r="J139" i="6" s="1"/>
  <c r="E135" i="6"/>
  <c r="J135" i="6" s="1"/>
  <c r="E131" i="6"/>
  <c r="J131" i="6" s="1"/>
  <c r="E127" i="6"/>
  <c r="J127" i="6" s="1"/>
  <c r="E123" i="6"/>
  <c r="J123" i="6" s="1"/>
  <c r="E119" i="6"/>
  <c r="J119" i="6" s="1"/>
  <c r="E115" i="6"/>
  <c r="J115" i="6" s="1"/>
  <c r="E111" i="6"/>
  <c r="J111" i="6" s="1"/>
  <c r="E107" i="6"/>
  <c r="J107" i="6" s="1"/>
  <c r="E103" i="6"/>
  <c r="J103" i="6" s="1"/>
  <c r="E99" i="6"/>
  <c r="J99" i="6" s="1"/>
  <c r="E95" i="6"/>
  <c r="J95" i="6" s="1"/>
  <c r="E91" i="6"/>
  <c r="J91" i="6" s="1"/>
  <c r="E87" i="6"/>
  <c r="J87" i="6" s="1"/>
  <c r="E83" i="6"/>
  <c r="J83" i="6" s="1"/>
  <c r="E79" i="6"/>
  <c r="J79" i="6" s="1"/>
  <c r="G250" i="6"/>
  <c r="J250" i="6" s="1"/>
  <c r="G254" i="6"/>
  <c r="J254" i="6" s="1"/>
  <c r="G258" i="6"/>
  <c r="J258" i="6" s="1"/>
  <c r="G262" i="6"/>
  <c r="J262" i="6" s="1"/>
  <c r="G266" i="6"/>
  <c r="J266" i="6" s="1"/>
  <c r="G268" i="6"/>
  <c r="J268" i="6" s="1"/>
  <c r="G272" i="6"/>
  <c r="J272" i="6" s="1"/>
  <c r="G276" i="6"/>
  <c r="J276" i="6" s="1"/>
  <c r="G280" i="6"/>
  <c r="J280" i="6" s="1"/>
  <c r="G284" i="6"/>
  <c r="J284" i="6" s="1"/>
  <c r="G288" i="6"/>
  <c r="J288" i="6" s="1"/>
  <c r="G292" i="6"/>
  <c r="J292" i="6" s="1"/>
  <c r="G296" i="6"/>
  <c r="J296" i="6" s="1"/>
  <c r="G300" i="6"/>
  <c r="J300" i="6" s="1"/>
  <c r="G304" i="6"/>
  <c r="J304" i="6" s="1"/>
  <c r="G308" i="6"/>
  <c r="J308" i="6" s="1"/>
  <c r="G312" i="6"/>
  <c r="J312" i="6" s="1"/>
  <c r="G316" i="6"/>
  <c r="J316" i="6" s="1"/>
  <c r="G320" i="6"/>
  <c r="J320" i="6" s="1"/>
  <c r="G324" i="6"/>
  <c r="J324" i="6" s="1"/>
  <c r="G328" i="6"/>
  <c r="J328" i="6" s="1"/>
  <c r="G332" i="6"/>
  <c r="J332" i="6" s="1"/>
  <c r="G336" i="6"/>
  <c r="J336" i="6" s="1"/>
  <c r="G340" i="6"/>
  <c r="J340" i="6" s="1"/>
  <c r="G344" i="6"/>
  <c r="J344" i="6" s="1"/>
  <c r="G348" i="6"/>
  <c r="J348" i="6" s="1"/>
  <c r="G352" i="6"/>
  <c r="J352" i="6" s="1"/>
  <c r="G357" i="6"/>
  <c r="J357" i="6" s="1"/>
  <c r="G361" i="6"/>
  <c r="J361" i="6" s="1"/>
  <c r="G365" i="6"/>
  <c r="J365" i="6" s="1"/>
  <c r="G369" i="6"/>
  <c r="J369" i="6" s="1"/>
  <c r="G373" i="6"/>
  <c r="J373" i="6" s="1"/>
  <c r="G377" i="6"/>
  <c r="J377" i="6" s="1"/>
  <c r="G381" i="6"/>
  <c r="J381" i="6" s="1"/>
  <c r="G385" i="6"/>
  <c r="J385" i="6" s="1"/>
  <c r="G389" i="6"/>
  <c r="J389" i="6" s="1"/>
  <c r="G393" i="6"/>
  <c r="J393" i="6" s="1"/>
  <c r="G397" i="6"/>
  <c r="J397" i="6" s="1"/>
  <c r="G401" i="6"/>
  <c r="J401" i="6" s="1"/>
  <c r="G405" i="6"/>
  <c r="J405" i="6" s="1"/>
  <c r="G407" i="6"/>
  <c r="J407" i="6" s="1"/>
  <c r="G411" i="6"/>
  <c r="J411" i="6" s="1"/>
  <c r="G415" i="6"/>
  <c r="J415" i="6" s="1"/>
  <c r="G419" i="6"/>
  <c r="J419" i="6" s="1"/>
  <c r="G423" i="6"/>
  <c r="J423" i="6" s="1"/>
  <c r="G427" i="6"/>
  <c r="J427" i="6" s="1"/>
  <c r="G431" i="6"/>
  <c r="J431" i="6" s="1"/>
  <c r="G435" i="6"/>
  <c r="J435" i="6" s="1"/>
  <c r="G439" i="6"/>
  <c r="J439" i="6" s="1"/>
  <c r="G443" i="6"/>
  <c r="J443" i="6" s="1"/>
  <c r="G447" i="6"/>
  <c r="J447" i="6" s="1"/>
  <c r="G451" i="6"/>
  <c r="J451" i="6" s="1"/>
  <c r="G455" i="6"/>
  <c r="J455" i="6" s="1"/>
  <c r="G459" i="6"/>
  <c r="J459" i="6" s="1"/>
  <c r="G463" i="6"/>
  <c r="J463" i="6" s="1"/>
  <c r="G467" i="6"/>
  <c r="J467" i="6" s="1"/>
  <c r="G471" i="6"/>
  <c r="J471" i="6" s="1"/>
  <c r="G475" i="6"/>
  <c r="J475" i="6" s="1"/>
  <c r="G479" i="6"/>
  <c r="J479" i="6" s="1"/>
  <c r="G483" i="6"/>
  <c r="J483" i="6" s="1"/>
  <c r="G487" i="6"/>
  <c r="J487" i="6" s="1"/>
  <c r="G491" i="6"/>
  <c r="J491" i="6" s="1"/>
  <c r="G495" i="6"/>
  <c r="J495" i="6" s="1"/>
  <c r="G499" i="6"/>
  <c r="J499" i="6" s="1"/>
  <c r="G503" i="6"/>
  <c r="J503" i="6" s="1"/>
  <c r="G507" i="6"/>
  <c r="J507" i="6" s="1"/>
  <c r="G511" i="6"/>
  <c r="J511" i="6" s="1"/>
  <c r="G515" i="6"/>
  <c r="J515" i="6" s="1"/>
  <c r="G519" i="6"/>
  <c r="J519" i="6" s="1"/>
  <c r="G523" i="6"/>
  <c r="J523" i="6" s="1"/>
  <c r="G527" i="6"/>
  <c r="J527" i="6" s="1"/>
  <c r="G531" i="6"/>
  <c r="J531" i="6" s="1"/>
  <c r="G535" i="6"/>
  <c r="J535" i="6" s="1"/>
  <c r="G541" i="6"/>
  <c r="J541" i="6" s="1"/>
  <c r="G545" i="6"/>
  <c r="J545" i="6" s="1"/>
  <c r="G553" i="6"/>
  <c r="J553" i="6" s="1"/>
  <c r="G548" i="6"/>
  <c r="G555" i="6"/>
  <c r="G560" i="6"/>
  <c r="J560" i="6" s="1"/>
  <c r="G568" i="6"/>
  <c r="J568" i="6" s="1"/>
  <c r="G576" i="6"/>
  <c r="J576" i="6" s="1"/>
  <c r="G584" i="6"/>
  <c r="J584" i="6" s="1"/>
  <c r="G592" i="6"/>
  <c r="J592" i="6" s="1"/>
  <c r="G600" i="6"/>
  <c r="J600" i="6" s="1"/>
  <c r="G563" i="6"/>
  <c r="G571" i="6"/>
  <c r="G579" i="6"/>
  <c r="G587" i="6"/>
  <c r="G595" i="6"/>
  <c r="G602" i="6"/>
  <c r="J602" i="6" s="1"/>
  <c r="G607" i="6"/>
  <c r="G611" i="6"/>
  <c r="G615" i="6"/>
  <c r="G619" i="6"/>
  <c r="G623" i="6"/>
  <c r="G628" i="6"/>
  <c r="J628" i="6" s="1"/>
  <c r="G636" i="6"/>
  <c r="J636" i="6" s="1"/>
  <c r="G629" i="6"/>
  <c r="J629" i="6" s="1"/>
  <c r="G640" i="6"/>
  <c r="J640" i="6" s="1"/>
  <c r="G639" i="6"/>
  <c r="J639" i="6" s="1"/>
  <c r="G644" i="6"/>
  <c r="J644" i="6" s="1"/>
  <c r="G648" i="6"/>
  <c r="J648" i="6" s="1"/>
  <c r="G652" i="6"/>
  <c r="J652" i="6" s="1"/>
  <c r="G656" i="6"/>
  <c r="J656" i="6" s="1"/>
  <c r="G660" i="6"/>
  <c r="J660" i="6" s="1"/>
  <c r="G664" i="6"/>
  <c r="J664" i="6" s="1"/>
  <c r="G668" i="6"/>
  <c r="J668" i="6" s="1"/>
  <c r="G672" i="6"/>
  <c r="J672" i="6" s="1"/>
  <c r="G676" i="6"/>
  <c r="J676" i="6" s="1"/>
  <c r="G680" i="6"/>
  <c r="G685" i="6"/>
  <c r="J685" i="6" s="1"/>
  <c r="G686" i="6"/>
  <c r="J686" i="6" s="1"/>
  <c r="G691" i="6"/>
  <c r="J691" i="6" s="1"/>
  <c r="G698" i="6"/>
  <c r="J698" i="6" s="1"/>
  <c r="G695" i="6"/>
  <c r="J695" i="6" s="1"/>
  <c r="G703" i="6"/>
  <c r="J703" i="6" s="1"/>
  <c r="G707" i="6"/>
  <c r="J707" i="6" s="1"/>
  <c r="G711" i="6"/>
  <c r="J711" i="6" s="1"/>
  <c r="G715" i="6"/>
  <c r="J715" i="6" s="1"/>
  <c r="G719" i="6"/>
  <c r="J719" i="6" s="1"/>
  <c r="G723" i="6"/>
  <c r="J723" i="6" s="1"/>
  <c r="G728" i="6"/>
  <c r="J728" i="6" s="1"/>
  <c r="G732" i="6"/>
  <c r="J732" i="6" s="1"/>
  <c r="G736" i="6"/>
  <c r="J736" i="6" s="1"/>
  <c r="G740" i="6"/>
  <c r="J740" i="6" s="1"/>
  <c r="G744" i="6"/>
  <c r="J744" i="6" s="1"/>
  <c r="G748" i="6"/>
  <c r="J748" i="6" s="1"/>
  <c r="G754" i="6"/>
  <c r="J754" i="6" s="1"/>
  <c r="G758" i="6"/>
  <c r="J758" i="6" s="1"/>
  <c r="G766" i="6"/>
  <c r="J766" i="6" s="1"/>
  <c r="G764" i="6"/>
  <c r="G774" i="6"/>
  <c r="J774" i="6" s="1"/>
  <c r="G775" i="6"/>
  <c r="J775" i="6" s="1"/>
  <c r="G785" i="6"/>
  <c r="J785" i="6" s="1"/>
  <c r="G795" i="6"/>
  <c r="G790" i="6"/>
  <c r="G802" i="6"/>
  <c r="G71" i="6"/>
  <c r="G63" i="6"/>
  <c r="G55" i="6"/>
  <c r="G47" i="6"/>
  <c r="G39" i="6"/>
  <c r="E35" i="6"/>
  <c r="J35" i="6" s="1"/>
  <c r="G27" i="6"/>
  <c r="E19" i="6"/>
  <c r="J19" i="6" s="1"/>
  <c r="G11" i="6"/>
  <c r="AG4" i="6"/>
  <c r="Q4" i="6"/>
  <c r="G70" i="6"/>
  <c r="G62" i="6"/>
  <c r="G54" i="6"/>
  <c r="G46" i="6"/>
  <c r="G38" i="6"/>
  <c r="E34" i="6"/>
  <c r="J34" i="6" s="1"/>
  <c r="G26" i="6"/>
  <c r="E18" i="6"/>
  <c r="J18" i="6" s="1"/>
  <c r="G10" i="6"/>
  <c r="AF5" i="6"/>
  <c r="P5" i="6"/>
  <c r="AB4" i="6"/>
  <c r="L4" i="6"/>
  <c r="E69" i="6"/>
  <c r="J69" i="6" s="1"/>
  <c r="E61" i="6"/>
  <c r="J61" i="6" s="1"/>
  <c r="E53" i="6"/>
  <c r="J53" i="6" s="1"/>
  <c r="E45" i="6"/>
  <c r="J45" i="6" s="1"/>
  <c r="E37" i="6"/>
  <c r="J37" i="6" s="1"/>
  <c r="G29" i="6"/>
  <c r="E21" i="6"/>
  <c r="J21" i="6" s="1"/>
  <c r="G13" i="6"/>
  <c r="AA5" i="6"/>
  <c r="G78" i="6"/>
  <c r="E72" i="6"/>
  <c r="J72" i="6" s="1"/>
  <c r="E64" i="6"/>
  <c r="J64" i="6" s="1"/>
  <c r="E56" i="6"/>
  <c r="J56" i="6" s="1"/>
  <c r="E48" i="6"/>
  <c r="J48" i="6" s="1"/>
  <c r="E40" i="6"/>
  <c r="J40" i="6" s="1"/>
  <c r="G32" i="6"/>
  <c r="E24" i="6"/>
  <c r="J24" i="6" s="1"/>
  <c r="G16" i="6"/>
  <c r="J270" i="6"/>
  <c r="J274" i="6"/>
  <c r="J278" i="6"/>
  <c r="J282" i="6"/>
  <c r="J286" i="6"/>
  <c r="J290" i="6"/>
  <c r="J294" i="6"/>
  <c r="J298" i="6"/>
  <c r="J302" i="6"/>
  <c r="J306" i="6"/>
  <c r="J310" i="6"/>
  <c r="J314" i="6"/>
  <c r="J318" i="6"/>
  <c r="J322" i="6"/>
  <c r="J326" i="6"/>
  <c r="J330" i="6"/>
  <c r="J334" i="6"/>
  <c r="J338" i="6"/>
  <c r="J342" i="6"/>
  <c r="J346" i="6"/>
  <c r="J350" i="6"/>
  <c r="J356" i="6"/>
  <c r="J360" i="6"/>
  <c r="J364" i="6"/>
  <c r="J368" i="6"/>
  <c r="J372" i="6"/>
  <c r="J376" i="6"/>
  <c r="J380" i="6"/>
  <c r="J384" i="6"/>
  <c r="J388" i="6"/>
  <c r="J392" i="6"/>
  <c r="J396" i="6"/>
  <c r="J400" i="6"/>
  <c r="J404" i="6"/>
  <c r="J410" i="6"/>
  <c r="J414" i="6"/>
  <c r="J418" i="6"/>
  <c r="J422" i="6"/>
  <c r="J426" i="6"/>
  <c r="J430" i="6"/>
  <c r="J434" i="6"/>
  <c r="J438" i="6"/>
  <c r="J442" i="6"/>
  <c r="J446" i="6"/>
  <c r="J454" i="6"/>
  <c r="J458" i="6"/>
  <c r="J462" i="6"/>
  <c r="J466" i="6"/>
  <c r="J470" i="6"/>
  <c r="J474" i="6"/>
  <c r="J478" i="6"/>
  <c r="J482" i="6"/>
  <c r="J486" i="6"/>
  <c r="J490" i="6"/>
  <c r="J494" i="6"/>
  <c r="J498" i="6"/>
  <c r="J502" i="6"/>
  <c r="J506" i="6"/>
  <c r="J510" i="6"/>
  <c r="J514" i="6"/>
  <c r="J518" i="6"/>
  <c r="J522" i="6"/>
  <c r="J526" i="6"/>
  <c r="J530" i="6"/>
  <c r="J534" i="6"/>
  <c r="J549" i="6"/>
  <c r="J540" i="6"/>
  <c r="J544" i="6"/>
  <c r="J548" i="6"/>
  <c r="J555" i="6"/>
  <c r="J563" i="6"/>
  <c r="J571" i="6"/>
  <c r="J579" i="6"/>
  <c r="J587" i="6"/>
  <c r="J595" i="6"/>
  <c r="J605" i="6"/>
  <c r="J607" i="6"/>
  <c r="J611" i="6"/>
  <c r="J615" i="6"/>
  <c r="J619" i="6"/>
  <c r="J623" i="6"/>
  <c r="J643" i="6"/>
  <c r="J647" i="6"/>
  <c r="J651" i="6"/>
  <c r="J655" i="6"/>
  <c r="J659" i="6"/>
  <c r="J663" i="6"/>
  <c r="J667" i="6"/>
  <c r="J671" i="6"/>
  <c r="J675" i="6"/>
  <c r="J684" i="6"/>
  <c r="J690" i="6"/>
  <c r="J680" i="6"/>
  <c r="J701" i="6"/>
  <c r="J705" i="6"/>
  <c r="J709" i="6"/>
  <c r="J713" i="6"/>
  <c r="J717" i="6"/>
  <c r="J721" i="6"/>
  <c r="J725" i="6"/>
  <c r="J752" i="6"/>
  <c r="J756" i="6"/>
  <c r="J760" i="6"/>
  <c r="J764" i="6"/>
  <c r="J772" i="6"/>
  <c r="J788" i="6"/>
  <c r="J790" i="6"/>
  <c r="J787" i="6"/>
  <c r="J795" i="6"/>
  <c r="J802" i="6"/>
  <c r="G247" i="6"/>
  <c r="J247" i="6" s="1"/>
  <c r="E242" i="6"/>
  <c r="J242" i="6" s="1"/>
  <c r="E238" i="6"/>
  <c r="J238" i="6" s="1"/>
  <c r="E234" i="6"/>
  <c r="J234" i="6" s="1"/>
  <c r="E230" i="6"/>
  <c r="J230" i="6" s="1"/>
  <c r="E226" i="6"/>
  <c r="J226" i="6" s="1"/>
  <c r="E222" i="6"/>
  <c r="J222" i="6" s="1"/>
  <c r="E218" i="6"/>
  <c r="J218" i="6" s="1"/>
  <c r="E214" i="6"/>
  <c r="J214" i="6" s="1"/>
  <c r="E210" i="6"/>
  <c r="J210" i="6" s="1"/>
  <c r="E206" i="6"/>
  <c r="J206" i="6" s="1"/>
  <c r="E202" i="6"/>
  <c r="J202" i="6" s="1"/>
  <c r="E198" i="6"/>
  <c r="J198" i="6" s="1"/>
  <c r="E194" i="6"/>
  <c r="J194" i="6" s="1"/>
  <c r="E190" i="6"/>
  <c r="J190" i="6" s="1"/>
  <c r="E186" i="6"/>
  <c r="J186" i="6" s="1"/>
  <c r="E182" i="6"/>
  <c r="J182" i="6" s="1"/>
  <c r="E178" i="6"/>
  <c r="J178" i="6" s="1"/>
  <c r="E174" i="6"/>
  <c r="J174" i="6" s="1"/>
  <c r="E170" i="6"/>
  <c r="J170" i="6" s="1"/>
  <c r="E166" i="6"/>
  <c r="J166" i="6" s="1"/>
  <c r="E162" i="6"/>
  <c r="J162" i="6" s="1"/>
  <c r="E158" i="6"/>
  <c r="J158" i="6" s="1"/>
  <c r="E154" i="6"/>
  <c r="J154" i="6" s="1"/>
  <c r="E150" i="6"/>
  <c r="J150" i="6" s="1"/>
  <c r="E146" i="6"/>
  <c r="J146" i="6" s="1"/>
  <c r="E142" i="6"/>
  <c r="J142" i="6" s="1"/>
  <c r="E138" i="6"/>
  <c r="J138" i="6" s="1"/>
  <c r="E134" i="6"/>
  <c r="J134" i="6" s="1"/>
  <c r="E130" i="6"/>
  <c r="J130" i="6" s="1"/>
  <c r="E126" i="6"/>
  <c r="J126" i="6" s="1"/>
  <c r="E122" i="6"/>
  <c r="J122" i="6" s="1"/>
  <c r="E118" i="6"/>
  <c r="J118" i="6" s="1"/>
  <c r="E114" i="6"/>
  <c r="J114" i="6" s="1"/>
  <c r="E110" i="6"/>
  <c r="J110" i="6" s="1"/>
  <c r="E106" i="6"/>
  <c r="J106" i="6" s="1"/>
  <c r="E102" i="6"/>
  <c r="J102" i="6" s="1"/>
  <c r="E98" i="6"/>
  <c r="J98" i="6" s="1"/>
  <c r="E94" i="6"/>
  <c r="J94" i="6" s="1"/>
  <c r="E90" i="6"/>
  <c r="J90" i="6" s="1"/>
  <c r="E86" i="6"/>
  <c r="J86" i="6" s="1"/>
  <c r="E82" i="6"/>
  <c r="J82" i="6" s="1"/>
  <c r="E78" i="6"/>
  <c r="J78" i="6" s="1"/>
  <c r="G251" i="6"/>
  <c r="J251" i="6" s="1"/>
  <c r="G255" i="6"/>
  <c r="J255" i="6" s="1"/>
  <c r="G259" i="6"/>
  <c r="J259" i="6" s="1"/>
  <c r="G263" i="6"/>
  <c r="J263" i="6" s="1"/>
  <c r="G267" i="6"/>
  <c r="J267" i="6" s="1"/>
  <c r="G269" i="6"/>
  <c r="J269" i="6" s="1"/>
  <c r="G273" i="6"/>
  <c r="J273" i="6" s="1"/>
  <c r="G277" i="6"/>
  <c r="J277" i="6" s="1"/>
  <c r="G281" i="6"/>
  <c r="J281" i="6" s="1"/>
  <c r="G285" i="6"/>
  <c r="J285" i="6" s="1"/>
  <c r="G289" i="6"/>
  <c r="J289" i="6" s="1"/>
  <c r="G293" i="6"/>
  <c r="J293" i="6" s="1"/>
  <c r="G297" i="6"/>
  <c r="J297" i="6" s="1"/>
  <c r="G301" i="6"/>
  <c r="J301" i="6" s="1"/>
  <c r="G305" i="6"/>
  <c r="J305" i="6" s="1"/>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8" i="6"/>
  <c r="J358" i="6" s="1"/>
  <c r="G362" i="6"/>
  <c r="J362" i="6" s="1"/>
  <c r="G366" i="6"/>
  <c r="J366" i="6" s="1"/>
  <c r="G370" i="6"/>
  <c r="J370" i="6" s="1"/>
  <c r="G374" i="6"/>
  <c r="J374" i="6" s="1"/>
  <c r="G378" i="6"/>
  <c r="J378" i="6" s="1"/>
  <c r="G382" i="6"/>
  <c r="J382" i="6" s="1"/>
  <c r="G386" i="6"/>
  <c r="J386" i="6" s="1"/>
  <c r="G390" i="6"/>
  <c r="J390" i="6" s="1"/>
  <c r="G394" i="6"/>
  <c r="J394" i="6" s="1"/>
  <c r="G398" i="6"/>
  <c r="J398" i="6" s="1"/>
  <c r="G402" i="6"/>
  <c r="J402" i="6" s="1"/>
  <c r="G406" i="6"/>
  <c r="J406" i="6" s="1"/>
  <c r="G408" i="6"/>
  <c r="J408" i="6" s="1"/>
  <c r="G412" i="6"/>
  <c r="J412" i="6" s="1"/>
  <c r="G416" i="6"/>
  <c r="J416" i="6" s="1"/>
  <c r="G420" i="6"/>
  <c r="J420" i="6" s="1"/>
  <c r="G424" i="6"/>
  <c r="J424" i="6" s="1"/>
  <c r="G428" i="6"/>
  <c r="J428" i="6" s="1"/>
  <c r="G432" i="6"/>
  <c r="J432" i="6" s="1"/>
  <c r="G436" i="6"/>
  <c r="J436" i="6" s="1"/>
  <c r="G440" i="6"/>
  <c r="J440" i="6" s="1"/>
  <c r="G444" i="6"/>
  <c r="J444" i="6" s="1"/>
  <c r="G448" i="6"/>
  <c r="J448" i="6" s="1"/>
  <c r="G452" i="6"/>
  <c r="J452" i="6" s="1"/>
  <c r="G456" i="6"/>
  <c r="J456" i="6" s="1"/>
  <c r="G460" i="6"/>
  <c r="J460" i="6" s="1"/>
  <c r="G464" i="6"/>
  <c r="J464" i="6" s="1"/>
  <c r="G468" i="6"/>
  <c r="J468" i="6" s="1"/>
  <c r="G472" i="6"/>
  <c r="J472" i="6" s="1"/>
  <c r="G476" i="6"/>
  <c r="J476" i="6" s="1"/>
  <c r="G480" i="6"/>
  <c r="J480" i="6" s="1"/>
  <c r="G484" i="6"/>
  <c r="J484" i="6" s="1"/>
  <c r="G488" i="6"/>
  <c r="J488" i="6" s="1"/>
  <c r="G492" i="6"/>
  <c r="J492" i="6" s="1"/>
  <c r="G496" i="6"/>
  <c r="J496" i="6" s="1"/>
  <c r="G500" i="6"/>
  <c r="J500" i="6" s="1"/>
  <c r="G504" i="6"/>
  <c r="J504" i="6" s="1"/>
  <c r="G508" i="6"/>
  <c r="J508" i="6" s="1"/>
  <c r="G512" i="6"/>
  <c r="J512" i="6" s="1"/>
  <c r="G516" i="6"/>
  <c r="J516" i="6" s="1"/>
  <c r="G520" i="6"/>
  <c r="J520" i="6" s="1"/>
  <c r="G524" i="6"/>
  <c r="J524" i="6" s="1"/>
  <c r="G528" i="6"/>
  <c r="J528" i="6" s="1"/>
  <c r="G532" i="6"/>
  <c r="J532" i="6" s="1"/>
  <c r="G536" i="6"/>
  <c r="J536" i="6" s="1"/>
  <c r="G538" i="6"/>
  <c r="J538" i="6" s="1"/>
  <c r="G542" i="6"/>
  <c r="J542" i="6" s="1"/>
  <c r="G546" i="6"/>
  <c r="J546" i="6" s="1"/>
  <c r="G550" i="6"/>
  <c r="J550" i="6" s="1"/>
  <c r="G556" i="6"/>
  <c r="J556" i="6" s="1"/>
  <c r="G562" i="6"/>
  <c r="J562" i="6" s="1"/>
  <c r="G570" i="6"/>
  <c r="J570" i="6" s="1"/>
  <c r="G578" i="6"/>
  <c r="J578" i="6" s="1"/>
  <c r="G586" i="6"/>
  <c r="J586" i="6" s="1"/>
  <c r="G594" i="6"/>
  <c r="J594" i="6" s="1"/>
  <c r="G565" i="6"/>
  <c r="J565" i="6" s="1"/>
  <c r="G573" i="6"/>
  <c r="J573" i="6" s="1"/>
  <c r="G581" i="6"/>
  <c r="J581" i="6" s="1"/>
  <c r="G589" i="6"/>
  <c r="J589" i="6" s="1"/>
  <c r="G597" i="6"/>
  <c r="J597" i="6" s="1"/>
  <c r="G603" i="6"/>
  <c r="J603" i="6" s="1"/>
  <c r="G608" i="6"/>
  <c r="J608" i="6" s="1"/>
  <c r="G612" i="6"/>
  <c r="J612" i="6" s="1"/>
  <c r="G616" i="6"/>
  <c r="J616" i="6" s="1"/>
  <c r="G620" i="6"/>
  <c r="J620" i="6" s="1"/>
  <c r="G624" i="6"/>
  <c r="J624" i="6" s="1"/>
  <c r="G630" i="6"/>
  <c r="J630" i="6" s="1"/>
  <c r="G638" i="6"/>
  <c r="J638" i="6" s="1"/>
  <c r="G631" i="6"/>
  <c r="J631" i="6" s="1"/>
  <c r="G625" i="6"/>
  <c r="J625" i="6" s="1"/>
  <c r="G641" i="6"/>
  <c r="J641" i="6" s="1"/>
  <c r="G645" i="6"/>
  <c r="J645" i="6" s="1"/>
  <c r="G649" i="6"/>
  <c r="J649" i="6" s="1"/>
  <c r="G653" i="6"/>
  <c r="J653" i="6" s="1"/>
  <c r="G657" i="6"/>
  <c r="J657" i="6" s="1"/>
  <c r="G661" i="6"/>
  <c r="J661" i="6" s="1"/>
  <c r="G665" i="6"/>
  <c r="J665" i="6" s="1"/>
  <c r="G669" i="6"/>
  <c r="J669" i="6" s="1"/>
  <c r="G673" i="6"/>
  <c r="J673" i="6" s="1"/>
  <c r="G677" i="6"/>
  <c r="J677" i="6" s="1"/>
  <c r="G681" i="6"/>
  <c r="J681" i="6" s="1"/>
  <c r="G687" i="6"/>
  <c r="J687" i="6" s="1"/>
  <c r="G688" i="6"/>
  <c r="J688" i="6" s="1"/>
  <c r="G692" i="6"/>
  <c r="J692" i="6" s="1"/>
  <c r="G700" i="6"/>
  <c r="J700" i="6" s="1"/>
  <c r="G697" i="6"/>
  <c r="J697" i="6" s="1"/>
  <c r="G704" i="6"/>
  <c r="J704" i="6" s="1"/>
  <c r="G708" i="6"/>
  <c r="J708" i="6" s="1"/>
  <c r="G712" i="6"/>
  <c r="J712" i="6" s="1"/>
  <c r="G716" i="6"/>
  <c r="J716" i="6" s="1"/>
  <c r="G720" i="6"/>
  <c r="J720" i="6" s="1"/>
  <c r="G693" i="6"/>
  <c r="J693" i="6" s="1"/>
  <c r="G729" i="6"/>
  <c r="J729" i="6" s="1"/>
  <c r="G733" i="6"/>
  <c r="J733" i="6" s="1"/>
  <c r="G737" i="6"/>
  <c r="J737" i="6" s="1"/>
  <c r="G741" i="6"/>
  <c r="J741" i="6" s="1"/>
  <c r="G745" i="6"/>
  <c r="J745" i="6" s="1"/>
  <c r="G726" i="6"/>
  <c r="J726" i="6" s="1"/>
  <c r="G750" i="6"/>
  <c r="J750" i="6" s="1"/>
  <c r="G755" i="6"/>
  <c r="J755" i="6" s="1"/>
  <c r="G759" i="6"/>
  <c r="J759" i="6" s="1"/>
  <c r="G768" i="6"/>
  <c r="J768" i="6" s="1"/>
  <c r="G765" i="6"/>
  <c r="J765" i="6" s="1"/>
  <c r="G776" i="6"/>
  <c r="J776" i="6" s="1"/>
  <c r="G784" i="6"/>
  <c r="J784" i="6" s="1"/>
  <c r="G777" i="6"/>
  <c r="J777" i="6" s="1"/>
  <c r="G789" i="6"/>
  <c r="J789" i="6" s="1"/>
  <c r="G797" i="6"/>
  <c r="J797" i="6" s="1"/>
  <c r="G792" i="6"/>
  <c r="J792" i="6" s="1"/>
  <c r="G799" i="6"/>
  <c r="J799" i="6" s="1"/>
  <c r="G803" i="6"/>
  <c r="J803" i="6" s="1"/>
  <c r="G77" i="6"/>
  <c r="E71" i="6"/>
  <c r="J71" i="6" s="1"/>
  <c r="E63" i="6"/>
  <c r="J63" i="6" s="1"/>
  <c r="E55" i="6"/>
  <c r="J55" i="6" s="1"/>
  <c r="E47" i="6"/>
  <c r="J47" i="6" s="1"/>
  <c r="E39" i="6"/>
  <c r="J39" i="6" s="1"/>
  <c r="G31" i="6"/>
  <c r="E23" i="6"/>
  <c r="J23" i="6" s="1"/>
  <c r="G15" i="6"/>
  <c r="AC4" i="6"/>
  <c r="M4" i="6"/>
  <c r="E70" i="6"/>
  <c r="J70" i="6" s="1"/>
  <c r="E62" i="6"/>
  <c r="J62" i="6" s="1"/>
  <c r="E54" i="6"/>
  <c r="J54" i="6" s="1"/>
  <c r="E46" i="6"/>
  <c r="J46" i="6" s="1"/>
  <c r="E38" i="6"/>
  <c r="J38" i="6" s="1"/>
  <c r="G30" i="6"/>
  <c r="E22" i="6"/>
  <c r="J22" i="6" s="1"/>
  <c r="G14" i="6"/>
  <c r="AB5" i="6"/>
  <c r="L5" i="6"/>
  <c r="X4" i="6"/>
  <c r="G73" i="6"/>
  <c r="G65" i="6"/>
  <c r="G57" i="6"/>
  <c r="G49" i="6"/>
  <c r="G41" i="6"/>
  <c r="G33" i="6"/>
  <c r="E25" i="6"/>
  <c r="J25" i="6" s="1"/>
  <c r="G17" i="6"/>
  <c r="E9" i="6"/>
  <c r="J9" i="6" s="1"/>
  <c r="W5" i="6"/>
  <c r="E246" i="6"/>
  <c r="J246" i="6" s="1"/>
  <c r="G68" i="6"/>
  <c r="G60" i="6"/>
  <c r="G52" i="6"/>
  <c r="G44" i="6"/>
  <c r="G36" i="6"/>
  <c r="E28" i="6"/>
  <c r="J28" i="6" s="1"/>
  <c r="G20" i="6"/>
  <c r="J20" i="6" s="1"/>
  <c r="E12" i="6"/>
  <c r="J12" i="6" s="1"/>
  <c r="X24" i="14" l="1"/>
  <c r="Y24" i="14"/>
  <c r="W24" i="14"/>
  <c r="J38" i="11"/>
  <c r="K43" i="11"/>
  <c r="P43" i="11" s="1"/>
  <c r="J14" i="11"/>
  <c r="K15" i="11"/>
  <c r="P15" i="11" s="1"/>
  <c r="J17" i="6"/>
  <c r="J14" i="6"/>
  <c r="J31" i="6"/>
  <c r="J32" i="6"/>
  <c r="J68" i="6"/>
  <c r="J13" i="6"/>
  <c r="J49" i="6"/>
  <c r="I804" i="6"/>
  <c r="I803" i="6"/>
  <c r="I802" i="6"/>
  <c r="I801" i="6"/>
  <c r="I800" i="6"/>
  <c r="I799" i="6"/>
  <c r="I798" i="6"/>
  <c r="I797" i="6"/>
  <c r="I795" i="6"/>
  <c r="I793" i="6"/>
  <c r="I791" i="6"/>
  <c r="I789" i="6"/>
  <c r="I787" i="6"/>
  <c r="I796" i="6"/>
  <c r="I794" i="6"/>
  <c r="I792" i="6"/>
  <c r="I790" i="6"/>
  <c r="I788" i="6"/>
  <c r="I785" i="6"/>
  <c r="I783" i="6"/>
  <c r="I786" i="6"/>
  <c r="I784" i="6"/>
  <c r="I782" i="6"/>
  <c r="I780" i="6"/>
  <c r="I778" i="6"/>
  <c r="I776" i="6"/>
  <c r="I774" i="6"/>
  <c r="I772" i="6"/>
  <c r="I781" i="6"/>
  <c r="I779" i="6"/>
  <c r="I777" i="6"/>
  <c r="I775" i="6"/>
  <c r="I773" i="6"/>
  <c r="I769" i="6"/>
  <c r="I767" i="6"/>
  <c r="I765" i="6"/>
  <c r="I768" i="6"/>
  <c r="I766" i="6"/>
  <c r="I771" i="6"/>
  <c r="I770" i="6"/>
  <c r="I764" i="6"/>
  <c r="I763" i="6"/>
  <c r="I762" i="6"/>
  <c r="I751" i="6"/>
  <c r="I761" i="6"/>
  <c r="I760" i="6"/>
  <c r="I759" i="6"/>
  <c r="I758" i="6"/>
  <c r="I757" i="6"/>
  <c r="I756" i="6"/>
  <c r="I755" i="6"/>
  <c r="I754" i="6"/>
  <c r="I753" i="6"/>
  <c r="I752"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4" i="6"/>
  <c r="I703" i="6"/>
  <c r="I701" i="6"/>
  <c r="I699" i="6"/>
  <c r="I697" i="6"/>
  <c r="I695" i="6"/>
  <c r="I702" i="6"/>
  <c r="I700" i="6"/>
  <c r="I698" i="6"/>
  <c r="I696" i="6"/>
  <c r="I694" i="6"/>
  <c r="I693" i="6"/>
  <c r="I692" i="6"/>
  <c r="I691" i="6"/>
  <c r="I690" i="6"/>
  <c r="I689" i="6"/>
  <c r="I688" i="6"/>
  <c r="I687" i="6"/>
  <c r="I685" i="6"/>
  <c r="I683" i="6"/>
  <c r="I682" i="6"/>
  <c r="I681" i="6"/>
  <c r="I680" i="6"/>
  <c r="I679" i="6"/>
  <c r="I686" i="6"/>
  <c r="I684"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4" i="6"/>
  <c r="I632" i="6"/>
  <c r="I630" i="6"/>
  <c r="I628" i="6"/>
  <c r="I627" i="6"/>
  <c r="I626" i="6"/>
  <c r="I625" i="6"/>
  <c r="I635" i="6"/>
  <c r="I633" i="6"/>
  <c r="I631" i="6"/>
  <c r="I629" i="6"/>
  <c r="I624" i="6"/>
  <c r="I623" i="6"/>
  <c r="I622" i="6"/>
  <c r="I621" i="6"/>
  <c r="I620" i="6"/>
  <c r="I619" i="6"/>
  <c r="I618" i="6"/>
  <c r="I617" i="6"/>
  <c r="I616" i="6"/>
  <c r="I615" i="6"/>
  <c r="I614" i="6"/>
  <c r="I613" i="6"/>
  <c r="I612" i="6"/>
  <c r="I611" i="6"/>
  <c r="I610" i="6"/>
  <c r="I609" i="6"/>
  <c r="I608" i="6"/>
  <c r="I607" i="6"/>
  <c r="I606" i="6"/>
  <c r="I603" i="6"/>
  <c r="I599" i="6"/>
  <c r="I597" i="6"/>
  <c r="I595" i="6"/>
  <c r="I593" i="6"/>
  <c r="I591" i="6"/>
  <c r="I589" i="6"/>
  <c r="I587" i="6"/>
  <c r="I585" i="6"/>
  <c r="I583" i="6"/>
  <c r="I581" i="6"/>
  <c r="I579" i="6"/>
  <c r="I577" i="6"/>
  <c r="I575" i="6"/>
  <c r="I573" i="6"/>
  <c r="I571" i="6"/>
  <c r="I569" i="6"/>
  <c r="I567" i="6"/>
  <c r="I565" i="6"/>
  <c r="I563" i="6"/>
  <c r="I561" i="6"/>
  <c r="I559" i="6"/>
  <c r="I604" i="6"/>
  <c r="I605" i="6"/>
  <c r="I601" i="6"/>
  <c r="I600" i="6"/>
  <c r="I598" i="6"/>
  <c r="I596" i="6"/>
  <c r="I594" i="6"/>
  <c r="I592" i="6"/>
  <c r="I590" i="6"/>
  <c r="I588" i="6"/>
  <c r="I586" i="6"/>
  <c r="I584" i="6"/>
  <c r="I582" i="6"/>
  <c r="I580" i="6"/>
  <c r="I578" i="6"/>
  <c r="I576" i="6"/>
  <c r="I574" i="6"/>
  <c r="I572" i="6"/>
  <c r="I570" i="6"/>
  <c r="I568" i="6"/>
  <c r="I566" i="6"/>
  <c r="I564" i="6"/>
  <c r="I562" i="6"/>
  <c r="I560" i="6"/>
  <c r="I602" i="6"/>
  <c r="I553" i="6"/>
  <c r="I551" i="6"/>
  <c r="I549" i="6"/>
  <c r="I547" i="6"/>
  <c r="I546" i="6"/>
  <c r="I545" i="6"/>
  <c r="I544" i="6"/>
  <c r="I543" i="6"/>
  <c r="I542" i="6"/>
  <c r="I541" i="6"/>
  <c r="I540" i="6"/>
  <c r="I539" i="6"/>
  <c r="I552" i="6"/>
  <c r="I550" i="6"/>
  <c r="I548" i="6"/>
  <c r="I558" i="6"/>
  <c r="I557" i="6"/>
  <c r="I556" i="6"/>
  <c r="I555" i="6"/>
  <c r="I554" i="6"/>
  <c r="I451" i="6"/>
  <c r="I450"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538" i="6"/>
  <c r="I409" i="6"/>
  <c r="I408"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407"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44" i="6"/>
  <c r="I43" i="6"/>
  <c r="I39" i="6"/>
  <c r="I38" i="6"/>
  <c r="I35" i="6"/>
  <c r="I31" i="6"/>
  <c r="I27" i="6"/>
  <c r="I23" i="6"/>
  <c r="I20" i="6"/>
  <c r="I16" i="6"/>
  <c r="I13" i="6"/>
  <c r="I11"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2" i="6"/>
  <c r="I41" i="6"/>
  <c r="I40" i="6"/>
  <c r="I37" i="6"/>
  <c r="I36" i="6"/>
  <c r="I34" i="6"/>
  <c r="I33" i="6"/>
  <c r="I32" i="6"/>
  <c r="I30" i="6"/>
  <c r="I29" i="6"/>
  <c r="I28" i="6"/>
  <c r="I26" i="6"/>
  <c r="I25" i="6"/>
  <c r="I24" i="6"/>
  <c r="I22" i="6"/>
  <c r="I21" i="6"/>
  <c r="I19" i="6"/>
  <c r="I18" i="6"/>
  <c r="I17" i="6"/>
  <c r="I15" i="6"/>
  <c r="I14" i="6"/>
  <c r="I12" i="6"/>
  <c r="I10" i="6"/>
  <c r="I9"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J44" i="6"/>
  <c r="J57" i="6"/>
  <c r="J26" i="6"/>
  <c r="J11" i="6"/>
  <c r="J33" i="6"/>
  <c r="J30" i="6"/>
  <c r="J15" i="6"/>
  <c r="J16" i="6"/>
  <c r="J52" i="6"/>
  <c r="J29" i="6"/>
  <c r="J65" i="6"/>
  <c r="J36" i="6"/>
  <c r="J60" i="6"/>
  <c r="J41" i="6"/>
  <c r="J73" i="6"/>
  <c r="J10" i="6"/>
  <c r="J27" i="6"/>
  <c r="J77" i="6"/>
  <c r="Q43" i="11" l="1"/>
  <c r="Q32" i="11"/>
  <c r="Q26" i="11"/>
  <c r="Q35" i="11"/>
  <c r="Q48" i="11"/>
  <c r="Q15" i="11"/>
  <c r="Q28" i="11"/>
  <c r="Q21" i="11"/>
  <c r="Q18" i="11"/>
  <c r="Q36" i="11"/>
  <c r="Q14" i="11"/>
  <c r="Q37" i="11"/>
  <c r="Q40" i="11"/>
  <c r="Q23" i="11"/>
  <c r="Q31" i="11"/>
  <c r="Q25" i="11"/>
  <c r="Q44" i="11"/>
  <c r="Q39" i="11"/>
  <c r="Q19" i="11"/>
  <c r="Q20" i="11"/>
  <c r="Q33" i="11"/>
  <c r="Q27" i="11"/>
  <c r="Q22" i="11"/>
  <c r="Q16" i="11"/>
  <c r="Q47" i="11"/>
  <c r="Q41" i="11"/>
  <c r="Q17" i="11"/>
  <c r="Q45" i="11"/>
  <c r="Q30" i="11"/>
  <c r="Q42" i="11"/>
  <c r="Q24" i="11"/>
  <c r="Q34" i="11"/>
  <c r="Q29" i="11"/>
  <c r="Q46" i="11"/>
  <c r="Q38" i="11"/>
  <c r="B38" i="12" l="1"/>
  <c r="B36" i="12"/>
  <c r="B34" i="12"/>
  <c r="B32" i="12"/>
  <c r="B37" i="12"/>
  <c r="B33" i="12"/>
  <c r="B24" i="12"/>
  <c r="B23" i="12"/>
  <c r="B26" i="12"/>
  <c r="B25" i="12"/>
  <c r="B18" i="12"/>
  <c r="B17" i="12"/>
  <c r="B39" i="12"/>
  <c r="B35" i="12"/>
  <c r="B31" i="12"/>
  <c r="B28" i="12"/>
  <c r="B27" i="12"/>
  <c r="B20" i="12"/>
  <c r="B19" i="12"/>
  <c r="B13" i="12"/>
  <c r="B21" i="12"/>
  <c r="B29" i="12"/>
  <c r="B16" i="12"/>
  <c r="B15" i="12"/>
  <c r="B14" i="12"/>
  <c r="B22" i="12"/>
  <c r="B30" i="12"/>
  <c r="T15" i="12" l="1"/>
  <c r="P15" i="12"/>
  <c r="A55" i="12"/>
  <c r="V15" i="12"/>
  <c r="Q15" i="12"/>
  <c r="U15" i="12"/>
  <c r="D15" i="12"/>
  <c r="C15" i="12"/>
  <c r="S15" i="12"/>
  <c r="R15" i="12"/>
  <c r="A77" i="12"/>
  <c r="T37" i="12"/>
  <c r="P37" i="12"/>
  <c r="S37" i="12"/>
  <c r="D37" i="12"/>
  <c r="V37" i="12"/>
  <c r="C37" i="12"/>
  <c r="U37" i="12"/>
  <c r="R37" i="12"/>
  <c r="Q37" i="12"/>
  <c r="A73" i="12"/>
  <c r="T33" i="12"/>
  <c r="P33" i="12"/>
  <c r="S33" i="12"/>
  <c r="D33" i="12"/>
  <c r="V33" i="12"/>
  <c r="C33" i="12"/>
  <c r="U33" i="12"/>
  <c r="R33" i="12"/>
  <c r="Q33" i="12"/>
  <c r="A63" i="12"/>
  <c r="T23" i="12"/>
  <c r="P23" i="12"/>
  <c r="R23" i="12"/>
  <c r="V23" i="12"/>
  <c r="Q23" i="12"/>
  <c r="U23" i="12"/>
  <c r="D23" i="12"/>
  <c r="C23" i="12"/>
  <c r="S23" i="12"/>
  <c r="A71" i="12"/>
  <c r="T31" i="12"/>
  <c r="P31" i="12"/>
  <c r="S31" i="12"/>
  <c r="D31" i="12"/>
  <c r="Q31" i="12"/>
  <c r="V31" i="12"/>
  <c r="C31" i="12"/>
  <c r="U31" i="12"/>
  <c r="R31" i="12"/>
  <c r="V20" i="12"/>
  <c r="R20" i="12"/>
  <c r="C20" i="12"/>
  <c r="A60" i="12"/>
  <c r="U20" i="12"/>
  <c r="P20" i="12"/>
  <c r="T20" i="12"/>
  <c r="D20" i="12"/>
  <c r="S20" i="12"/>
  <c r="Q20" i="12"/>
  <c r="V14" i="12"/>
  <c r="R14" i="12"/>
  <c r="A54" i="12"/>
  <c r="U14" i="12"/>
  <c r="P14" i="12"/>
  <c r="T14" i="12"/>
  <c r="D14" i="12"/>
  <c r="C14" i="12"/>
  <c r="S14" i="12"/>
  <c r="Q14" i="12"/>
  <c r="A53" i="12"/>
  <c r="V13" i="12"/>
  <c r="R13" i="12"/>
  <c r="C13" i="12"/>
  <c r="U13" i="12"/>
  <c r="Q13" i="12"/>
  <c r="P13" i="12"/>
  <c r="D13" i="12"/>
  <c r="T13" i="12"/>
  <c r="S13" i="12"/>
  <c r="A67" i="12"/>
  <c r="T27" i="12"/>
  <c r="P27" i="12"/>
  <c r="U27" i="12"/>
  <c r="D27" i="12"/>
  <c r="S27" i="12"/>
  <c r="C27" i="12"/>
  <c r="R27" i="12"/>
  <c r="Q27" i="12"/>
  <c r="V27" i="12"/>
  <c r="T17" i="12"/>
  <c r="P17" i="12"/>
  <c r="A57" i="12"/>
  <c r="R17" i="12"/>
  <c r="V17" i="12"/>
  <c r="Q17" i="12"/>
  <c r="D17" i="12"/>
  <c r="C17" i="12"/>
  <c r="U17" i="12"/>
  <c r="S17" i="12"/>
  <c r="A74" i="12"/>
  <c r="V34" i="12"/>
  <c r="R34" i="12"/>
  <c r="C34" i="12"/>
  <c r="U34" i="12"/>
  <c r="Q34" i="12"/>
  <c r="T34" i="12"/>
  <c r="S34" i="12"/>
  <c r="P34" i="12"/>
  <c r="D34" i="12"/>
  <c r="A66" i="12"/>
  <c r="V26" i="12"/>
  <c r="R26" i="12"/>
  <c r="C26" i="12"/>
  <c r="T26" i="12"/>
  <c r="D26" i="12"/>
  <c r="S26" i="12"/>
  <c r="Q26" i="12"/>
  <c r="U26" i="12"/>
  <c r="P26" i="12"/>
  <c r="A75" i="12"/>
  <c r="T35" i="12"/>
  <c r="P35" i="12"/>
  <c r="S35" i="12"/>
  <c r="D35" i="12"/>
  <c r="R35" i="12"/>
  <c r="Q35" i="12"/>
  <c r="V35" i="12"/>
  <c r="C35" i="12"/>
  <c r="U35" i="12"/>
  <c r="A65" i="12"/>
  <c r="T25" i="12"/>
  <c r="P25" i="12"/>
  <c r="S25" i="12"/>
  <c r="C25" i="12"/>
  <c r="R25" i="12"/>
  <c r="V25" i="12"/>
  <c r="Q25" i="12"/>
  <c r="D25" i="12"/>
  <c r="U25" i="12"/>
  <c r="T21" i="12"/>
  <c r="P21" i="12"/>
  <c r="A61" i="12"/>
  <c r="V21" i="12"/>
  <c r="Q21" i="12"/>
  <c r="U21" i="12"/>
  <c r="D21" i="12"/>
  <c r="S21" i="12"/>
  <c r="C21" i="12"/>
  <c r="R21" i="12"/>
  <c r="A78" i="12"/>
  <c r="V38" i="12"/>
  <c r="R38" i="12"/>
  <c r="C38" i="12"/>
  <c r="U38" i="12"/>
  <c r="Q38" i="12"/>
  <c r="T38" i="12"/>
  <c r="S38" i="12"/>
  <c r="P38" i="12"/>
  <c r="D38" i="12"/>
  <c r="A64" i="12"/>
  <c r="V24" i="12"/>
  <c r="R24" i="12"/>
  <c r="C24" i="12"/>
  <c r="S24" i="12"/>
  <c r="Q24" i="12"/>
  <c r="U24" i="12"/>
  <c r="P24" i="12"/>
  <c r="T24" i="12"/>
  <c r="D24" i="12"/>
  <c r="V18" i="12"/>
  <c r="R18" i="12"/>
  <c r="C18" i="12"/>
  <c r="A58" i="12"/>
  <c r="T18" i="12"/>
  <c r="D18" i="12"/>
  <c r="S18" i="12"/>
  <c r="Q18" i="12"/>
  <c r="U18" i="12"/>
  <c r="P18" i="12"/>
  <c r="A69" i="12"/>
  <c r="T29" i="12"/>
  <c r="P29" i="12"/>
  <c r="V29" i="12"/>
  <c r="Q29" i="12"/>
  <c r="U29" i="12"/>
  <c r="D29" i="12"/>
  <c r="S29" i="12"/>
  <c r="C29" i="12"/>
  <c r="R29" i="12"/>
  <c r="T19" i="12"/>
  <c r="P19" i="12"/>
  <c r="A59" i="12"/>
  <c r="U19" i="12"/>
  <c r="D19" i="12"/>
  <c r="S19" i="12"/>
  <c r="C19" i="12"/>
  <c r="R19" i="12"/>
  <c r="V19" i="12"/>
  <c r="Q19" i="12"/>
  <c r="V16" i="12"/>
  <c r="R16" i="12"/>
  <c r="C16" i="12"/>
  <c r="A56" i="12"/>
  <c r="Q16" i="12"/>
  <c r="U16" i="12"/>
  <c r="P16" i="12"/>
  <c r="D16" i="12"/>
  <c r="T16" i="12"/>
  <c r="S16" i="12"/>
  <c r="A68" i="12"/>
  <c r="V28" i="12"/>
  <c r="R28" i="12"/>
  <c r="C28" i="12"/>
  <c r="U28" i="12"/>
  <c r="P28" i="12"/>
  <c r="T28" i="12"/>
  <c r="D28" i="12"/>
  <c r="S28" i="12"/>
  <c r="Q28" i="12"/>
  <c r="A62" i="12"/>
  <c r="V22" i="12"/>
  <c r="R22" i="12"/>
  <c r="C22" i="12"/>
  <c r="Q22" i="12"/>
  <c r="U22" i="12"/>
  <c r="P22" i="12"/>
  <c r="T22" i="12"/>
  <c r="D22" i="12"/>
  <c r="S22" i="12"/>
  <c r="A79" i="12"/>
  <c r="T39" i="12"/>
  <c r="P39" i="12"/>
  <c r="S39" i="12"/>
  <c r="D39" i="12"/>
  <c r="R39" i="12"/>
  <c r="Q39" i="12"/>
  <c r="V39" i="12"/>
  <c r="C39" i="12"/>
  <c r="U39" i="12"/>
  <c r="A72" i="12"/>
  <c r="V32" i="12"/>
  <c r="R32" i="12"/>
  <c r="C32" i="12"/>
  <c r="U32" i="12"/>
  <c r="Q32" i="12"/>
  <c r="P32" i="12"/>
  <c r="D32" i="12"/>
  <c r="T32" i="12"/>
  <c r="S32" i="12"/>
  <c r="A76" i="12"/>
  <c r="V36" i="12"/>
  <c r="R36" i="12"/>
  <c r="C36" i="12"/>
  <c r="U36" i="12"/>
  <c r="Q36" i="12"/>
  <c r="P36" i="12"/>
  <c r="D36" i="12"/>
  <c r="T36" i="12"/>
  <c r="S36" i="12"/>
  <c r="A70" i="12"/>
  <c r="V30" i="12"/>
  <c r="R30" i="12"/>
  <c r="C30" i="12"/>
  <c r="U30" i="12"/>
  <c r="Q30" i="12"/>
  <c r="S30" i="12"/>
  <c r="P30" i="12"/>
  <c r="D30" i="12"/>
  <c r="T30" i="12"/>
  <c r="Z70" i="12" l="1"/>
  <c r="V70" i="12"/>
  <c r="R70" i="12"/>
  <c r="N70" i="12"/>
  <c r="J70" i="12"/>
  <c r="F70" i="12"/>
  <c r="B70" i="12"/>
  <c r="Y70" i="12"/>
  <c r="U70" i="12"/>
  <c r="Q70" i="12"/>
  <c r="M70" i="12"/>
  <c r="I70" i="12"/>
  <c r="E70" i="12"/>
  <c r="AB70" i="12"/>
  <c r="T70" i="12"/>
  <c r="L70" i="12"/>
  <c r="D70" i="12"/>
  <c r="AA70" i="12"/>
  <c r="S70" i="12"/>
  <c r="K70" i="12"/>
  <c r="C70" i="12"/>
  <c r="P70" i="12"/>
  <c r="O70" i="12"/>
  <c r="H70" i="12"/>
  <c r="G70" i="12"/>
  <c r="X70" i="12"/>
  <c r="W70" i="12"/>
  <c r="Z62" i="12"/>
  <c r="V62" i="12"/>
  <c r="R62" i="12"/>
  <c r="N62" i="12"/>
  <c r="J62" i="12"/>
  <c r="F62" i="12"/>
  <c r="B62" i="12"/>
  <c r="Y62" i="12"/>
  <c r="U62" i="12"/>
  <c r="Q62" i="12"/>
  <c r="M62" i="12"/>
  <c r="I62" i="12"/>
  <c r="E62" i="12"/>
  <c r="X62" i="12"/>
  <c r="P62" i="12"/>
  <c r="H62" i="12"/>
  <c r="W62" i="12"/>
  <c r="O62" i="12"/>
  <c r="G62" i="12"/>
  <c r="AB62" i="12"/>
  <c r="L62" i="12"/>
  <c r="AA62" i="12"/>
  <c r="K62" i="12"/>
  <c r="T62" i="12"/>
  <c r="D62" i="12"/>
  <c r="S62" i="12"/>
  <c r="C62" i="12"/>
  <c r="Z69" i="12"/>
  <c r="V69" i="12"/>
  <c r="R69" i="12"/>
  <c r="N69" i="12"/>
  <c r="J69" i="12"/>
  <c r="F69" i="12"/>
  <c r="B69" i="12"/>
  <c r="Y69" i="12"/>
  <c r="U69" i="12"/>
  <c r="Q69" i="12"/>
  <c r="M69" i="12"/>
  <c r="I69" i="12"/>
  <c r="E69" i="12"/>
  <c r="X69" i="12"/>
  <c r="P69" i="12"/>
  <c r="H69" i="12"/>
  <c r="W69" i="12"/>
  <c r="O69" i="12"/>
  <c r="G69" i="12"/>
  <c r="AB69" i="12"/>
  <c r="L69" i="12"/>
  <c r="AA69" i="12"/>
  <c r="K69" i="12"/>
  <c r="D69" i="12"/>
  <c r="C69" i="12"/>
  <c r="T69" i="12"/>
  <c r="S69" i="12"/>
  <c r="Z58" i="12"/>
  <c r="V58" i="12"/>
  <c r="R58" i="12"/>
  <c r="N58" i="12"/>
  <c r="J58" i="12"/>
  <c r="F58" i="12"/>
  <c r="B58" i="12"/>
  <c r="Y58" i="12"/>
  <c r="U58" i="12"/>
  <c r="Q58" i="12"/>
  <c r="M58" i="12"/>
  <c r="I58" i="12"/>
  <c r="E58" i="12"/>
  <c r="AB58" i="12"/>
  <c r="T58" i="12"/>
  <c r="L58" i="12"/>
  <c r="D58" i="12"/>
  <c r="AA58" i="12"/>
  <c r="S58" i="12"/>
  <c r="K58" i="12"/>
  <c r="C58" i="12"/>
  <c r="X58" i="12"/>
  <c r="P58" i="12"/>
  <c r="H58" i="12"/>
  <c r="W58" i="12"/>
  <c r="O58" i="12"/>
  <c r="G58" i="12"/>
  <c r="Z74" i="12"/>
  <c r="V74" i="12"/>
  <c r="R74" i="12"/>
  <c r="N74" i="12"/>
  <c r="J74" i="12"/>
  <c r="F74" i="12"/>
  <c r="B74" i="12"/>
  <c r="Y74" i="12"/>
  <c r="U74" i="12"/>
  <c r="Q74" i="12"/>
  <c r="M74" i="12"/>
  <c r="I74" i="12"/>
  <c r="E74" i="12"/>
  <c r="AB74" i="12"/>
  <c r="T74" i="12"/>
  <c r="L74" i="12"/>
  <c r="D74" i="12"/>
  <c r="AA74" i="12"/>
  <c r="S74" i="12"/>
  <c r="K74" i="12"/>
  <c r="C74" i="12"/>
  <c r="P74" i="12"/>
  <c r="O74" i="12"/>
  <c r="X74" i="12"/>
  <c r="W74" i="12"/>
  <c r="H74" i="12"/>
  <c r="G74" i="12"/>
  <c r="Z60" i="12"/>
  <c r="V60" i="12"/>
  <c r="R60" i="12"/>
  <c r="N60" i="12"/>
  <c r="J60" i="12"/>
  <c r="F60" i="12"/>
  <c r="B60" i="12"/>
  <c r="Y60" i="12"/>
  <c r="U60" i="12"/>
  <c r="Q60" i="12"/>
  <c r="M60" i="12"/>
  <c r="I60" i="12"/>
  <c r="E60" i="12"/>
  <c r="AB60" i="12"/>
  <c r="T60" i="12"/>
  <c r="L60" i="12"/>
  <c r="D60" i="12"/>
  <c r="AA60" i="12"/>
  <c r="S60" i="12"/>
  <c r="K60" i="12"/>
  <c r="C60" i="12"/>
  <c r="X60" i="12"/>
  <c r="P60" i="12"/>
  <c r="H60" i="12"/>
  <c r="W60" i="12"/>
  <c r="O60" i="12"/>
  <c r="G60" i="12"/>
  <c r="Z73" i="12"/>
  <c r="V73" i="12"/>
  <c r="R73" i="12"/>
  <c r="N73" i="12"/>
  <c r="J73" i="12"/>
  <c r="F73" i="12"/>
  <c r="B73" i="12"/>
  <c r="Y73" i="12"/>
  <c r="U73" i="12"/>
  <c r="Q73" i="12"/>
  <c r="M73" i="12"/>
  <c r="I73" i="12"/>
  <c r="E73" i="12"/>
  <c r="X73" i="12"/>
  <c r="P73" i="12"/>
  <c r="H73" i="12"/>
  <c r="W73" i="12"/>
  <c r="O73" i="12"/>
  <c r="G73" i="12"/>
  <c r="AB73" i="12"/>
  <c r="L73" i="12"/>
  <c r="AA73" i="12"/>
  <c r="K73" i="12"/>
  <c r="T73" i="12"/>
  <c r="S73" i="12"/>
  <c r="D73" i="12"/>
  <c r="C73" i="12"/>
  <c r="Z55" i="12"/>
  <c r="V55" i="12"/>
  <c r="R55" i="12"/>
  <c r="N55" i="12"/>
  <c r="J55" i="12"/>
  <c r="F55" i="12"/>
  <c r="B55" i="12"/>
  <c r="Y55" i="12"/>
  <c r="U55" i="12"/>
  <c r="Q55" i="12"/>
  <c r="M55" i="12"/>
  <c r="I55" i="12"/>
  <c r="E55" i="12"/>
  <c r="X55" i="12"/>
  <c r="P55" i="12"/>
  <c r="H55" i="12"/>
  <c r="W55" i="12"/>
  <c r="O55" i="12"/>
  <c r="G55" i="12"/>
  <c r="AB55" i="12"/>
  <c r="T55" i="12"/>
  <c r="L55" i="12"/>
  <c r="D55" i="12"/>
  <c r="AA55" i="12"/>
  <c r="S55" i="12"/>
  <c r="K55" i="12"/>
  <c r="C55" i="12"/>
  <c r="Z79" i="12"/>
  <c r="V79" i="12"/>
  <c r="R79" i="12"/>
  <c r="N79" i="12"/>
  <c r="J79" i="12"/>
  <c r="F79" i="12"/>
  <c r="B79" i="12"/>
  <c r="Y79" i="12"/>
  <c r="U79" i="12"/>
  <c r="Q79" i="12"/>
  <c r="M79" i="12"/>
  <c r="I79" i="12"/>
  <c r="E79" i="12"/>
  <c r="X79" i="12"/>
  <c r="P79" i="12"/>
  <c r="H79" i="12"/>
  <c r="W79" i="12"/>
  <c r="O79" i="12"/>
  <c r="G79" i="12"/>
  <c r="AB79" i="12"/>
  <c r="L79" i="12"/>
  <c r="AA79" i="12"/>
  <c r="K79" i="12"/>
  <c r="T79" i="12"/>
  <c r="D79" i="12"/>
  <c r="S79" i="12"/>
  <c r="C79" i="12"/>
  <c r="Z78" i="12"/>
  <c r="V78" i="12"/>
  <c r="R78" i="12"/>
  <c r="N78" i="12"/>
  <c r="J78" i="12"/>
  <c r="F78" i="12"/>
  <c r="B78" i="12"/>
  <c r="Y78" i="12"/>
  <c r="U78" i="12"/>
  <c r="Q78" i="12"/>
  <c r="M78" i="12"/>
  <c r="I78" i="12"/>
  <c r="E78" i="12"/>
  <c r="AB78" i="12"/>
  <c r="T78" i="12"/>
  <c r="L78" i="12"/>
  <c r="D78" i="12"/>
  <c r="AA78" i="12"/>
  <c r="S78" i="12"/>
  <c r="K78" i="12"/>
  <c r="C78" i="12"/>
  <c r="X78" i="12"/>
  <c r="H78" i="12"/>
  <c r="W78" i="12"/>
  <c r="G78" i="12"/>
  <c r="P78" i="12"/>
  <c r="O78" i="12"/>
  <c r="Z66" i="12"/>
  <c r="V66" i="12"/>
  <c r="R66" i="12"/>
  <c r="N66" i="12"/>
  <c r="J66" i="12"/>
  <c r="F66" i="12"/>
  <c r="B66" i="12"/>
  <c r="Y66" i="12"/>
  <c r="U66" i="12"/>
  <c r="Q66" i="12"/>
  <c r="M66" i="12"/>
  <c r="I66" i="12"/>
  <c r="E66" i="12"/>
  <c r="X66" i="12"/>
  <c r="P66" i="12"/>
  <c r="H66" i="12"/>
  <c r="W66" i="12"/>
  <c r="O66" i="12"/>
  <c r="G66" i="12"/>
  <c r="AB66" i="12"/>
  <c r="L66" i="12"/>
  <c r="AA66" i="12"/>
  <c r="K66" i="12"/>
  <c r="T66" i="12"/>
  <c r="D66" i="12"/>
  <c r="S66" i="12"/>
  <c r="C66" i="12"/>
  <c r="Z57" i="12"/>
  <c r="V57" i="12"/>
  <c r="R57" i="12"/>
  <c r="N57" i="12"/>
  <c r="J57" i="12"/>
  <c r="F57" i="12"/>
  <c r="B57" i="12"/>
  <c r="Y57" i="12"/>
  <c r="U57" i="12"/>
  <c r="Q57" i="12"/>
  <c r="M57" i="12"/>
  <c r="I57" i="12"/>
  <c r="E57" i="12"/>
  <c r="X57" i="12"/>
  <c r="P57" i="12"/>
  <c r="H57" i="12"/>
  <c r="W57" i="12"/>
  <c r="O57" i="12"/>
  <c r="G57" i="12"/>
  <c r="AB57" i="12"/>
  <c r="T57" i="12"/>
  <c r="L57" i="12"/>
  <c r="D57" i="12"/>
  <c r="AA57" i="12"/>
  <c r="S57" i="12"/>
  <c r="K57" i="12"/>
  <c r="C57" i="12"/>
  <c r="Z53" i="12"/>
  <c r="V53" i="12"/>
  <c r="R53" i="12"/>
  <c r="N53" i="12"/>
  <c r="J53" i="12"/>
  <c r="F53" i="12"/>
  <c r="B53" i="12"/>
  <c r="Y53" i="12"/>
  <c r="U53" i="12"/>
  <c r="Q53" i="12"/>
  <c r="M53" i="12"/>
  <c r="I53" i="12"/>
  <c r="E53" i="12"/>
  <c r="X53" i="12"/>
  <c r="P53" i="12"/>
  <c r="H53" i="12"/>
  <c r="W53" i="12"/>
  <c r="O53" i="12"/>
  <c r="G53" i="12"/>
  <c r="AB53" i="12"/>
  <c r="T53" i="12"/>
  <c r="L53" i="12"/>
  <c r="D53" i="12"/>
  <c r="AA53" i="12"/>
  <c r="S53" i="12"/>
  <c r="K53" i="12"/>
  <c r="C53" i="12"/>
  <c r="Z63" i="12"/>
  <c r="V63" i="12"/>
  <c r="R63" i="12"/>
  <c r="N63" i="12"/>
  <c r="J63" i="12"/>
  <c r="F63" i="12"/>
  <c r="B63" i="12"/>
  <c r="Y63" i="12"/>
  <c r="U63" i="12"/>
  <c r="Q63" i="12"/>
  <c r="M63" i="12"/>
  <c r="I63" i="12"/>
  <c r="E63" i="12"/>
  <c r="AB63" i="12"/>
  <c r="T63" i="12"/>
  <c r="L63" i="12"/>
  <c r="D63" i="12"/>
  <c r="AA63" i="12"/>
  <c r="S63" i="12"/>
  <c r="K63" i="12"/>
  <c r="C63" i="12"/>
  <c r="P63" i="12"/>
  <c r="O63" i="12"/>
  <c r="X63" i="12"/>
  <c r="H63" i="12"/>
  <c r="W63" i="12"/>
  <c r="G63" i="12"/>
  <c r="Z72" i="12"/>
  <c r="V72" i="12"/>
  <c r="R72" i="12"/>
  <c r="N72" i="12"/>
  <c r="J72" i="12"/>
  <c r="F72" i="12"/>
  <c r="B72" i="12"/>
  <c r="Y72" i="12"/>
  <c r="U72" i="12"/>
  <c r="Q72" i="12"/>
  <c r="M72" i="12"/>
  <c r="I72" i="12"/>
  <c r="E72" i="12"/>
  <c r="AB72" i="12"/>
  <c r="T72" i="12"/>
  <c r="L72" i="12"/>
  <c r="D72" i="12"/>
  <c r="AA72" i="12"/>
  <c r="S72" i="12"/>
  <c r="K72" i="12"/>
  <c r="C72" i="12"/>
  <c r="X72" i="12"/>
  <c r="H72" i="12"/>
  <c r="W72" i="12"/>
  <c r="G72" i="12"/>
  <c r="P72" i="12"/>
  <c r="O72" i="12"/>
  <c r="Z64" i="12"/>
  <c r="V64" i="12"/>
  <c r="R64" i="12"/>
  <c r="N64" i="12"/>
  <c r="J64" i="12"/>
  <c r="F64" i="12"/>
  <c r="B64" i="12"/>
  <c r="Y64" i="12"/>
  <c r="U64" i="12"/>
  <c r="Q64" i="12"/>
  <c r="M64" i="12"/>
  <c r="I64" i="12"/>
  <c r="E64" i="12"/>
  <c r="X64" i="12"/>
  <c r="P64" i="12"/>
  <c r="H64" i="12"/>
  <c r="W64" i="12"/>
  <c r="O64" i="12"/>
  <c r="G64" i="12"/>
  <c r="T64" i="12"/>
  <c r="D64" i="12"/>
  <c r="S64" i="12"/>
  <c r="C64" i="12"/>
  <c r="AB64" i="12"/>
  <c r="L64" i="12"/>
  <c r="AA64" i="12"/>
  <c r="K64" i="12"/>
  <c r="Z61" i="12"/>
  <c r="V61" i="12"/>
  <c r="AB61" i="12"/>
  <c r="W61" i="12"/>
  <c r="R61" i="12"/>
  <c r="N61" i="12"/>
  <c r="J61" i="12"/>
  <c r="F61" i="12"/>
  <c r="B61" i="12"/>
  <c r="AA61" i="12"/>
  <c r="U61" i="12"/>
  <c r="Q61" i="12"/>
  <c r="M61" i="12"/>
  <c r="I61" i="12"/>
  <c r="E61" i="12"/>
  <c r="Y61" i="12"/>
  <c r="P61" i="12"/>
  <c r="H61" i="12"/>
  <c r="X61" i="12"/>
  <c r="O61" i="12"/>
  <c r="G61" i="12"/>
  <c r="T61" i="12"/>
  <c r="L61" i="12"/>
  <c r="D61" i="12"/>
  <c r="S61" i="12"/>
  <c r="K61" i="12"/>
  <c r="C61" i="12"/>
  <c r="Z75" i="12"/>
  <c r="V75" i="12"/>
  <c r="R75" i="12"/>
  <c r="N75" i="12"/>
  <c r="J75" i="12"/>
  <c r="F75" i="12"/>
  <c r="B75" i="12"/>
  <c r="Y75" i="12"/>
  <c r="U75" i="12"/>
  <c r="Q75" i="12"/>
  <c r="M75" i="12"/>
  <c r="I75" i="12"/>
  <c r="E75" i="12"/>
  <c r="X75" i="12"/>
  <c r="P75" i="12"/>
  <c r="H75" i="12"/>
  <c r="W75" i="12"/>
  <c r="O75" i="12"/>
  <c r="G75" i="12"/>
  <c r="T75" i="12"/>
  <c r="D75" i="12"/>
  <c r="S75" i="12"/>
  <c r="C75" i="12"/>
  <c r="AB75" i="12"/>
  <c r="AA75" i="12"/>
  <c r="L75" i="12"/>
  <c r="K75" i="12"/>
  <c r="Z67" i="12"/>
  <c r="AA67" i="12"/>
  <c r="V67" i="12"/>
  <c r="R67" i="12"/>
  <c r="N67" i="12"/>
  <c r="J67" i="12"/>
  <c r="F67" i="12"/>
  <c r="B67" i="12"/>
  <c r="Y67" i="12"/>
  <c r="U67" i="12"/>
  <c r="Q67" i="12"/>
  <c r="M67" i="12"/>
  <c r="I67" i="12"/>
  <c r="E67" i="12"/>
  <c r="T67" i="12"/>
  <c r="L67" i="12"/>
  <c r="D67" i="12"/>
  <c r="AB67" i="12"/>
  <c r="S67" i="12"/>
  <c r="K67" i="12"/>
  <c r="C67" i="12"/>
  <c r="P67" i="12"/>
  <c r="O67" i="12"/>
  <c r="X67" i="12"/>
  <c r="H67" i="12"/>
  <c r="W67" i="12"/>
  <c r="G67" i="12"/>
  <c r="Z54" i="12"/>
  <c r="V54" i="12"/>
  <c r="R54" i="12"/>
  <c r="N54" i="12"/>
  <c r="J54" i="12"/>
  <c r="F54" i="12"/>
  <c r="B54" i="12"/>
  <c r="Y54" i="12"/>
  <c r="U54" i="12"/>
  <c r="Q54" i="12"/>
  <c r="M54" i="12"/>
  <c r="I54" i="12"/>
  <c r="E54" i="12"/>
  <c r="AB54" i="12"/>
  <c r="T54" i="12"/>
  <c r="L54" i="12"/>
  <c r="D54" i="12"/>
  <c r="AA54" i="12"/>
  <c r="S54" i="12"/>
  <c r="K54" i="12"/>
  <c r="C54" i="12"/>
  <c r="X54" i="12"/>
  <c r="P54" i="12"/>
  <c r="H54" i="12"/>
  <c r="W54" i="12"/>
  <c r="O54" i="12"/>
  <c r="G54" i="12"/>
  <c r="Z71" i="12"/>
  <c r="V71" i="12"/>
  <c r="R71" i="12"/>
  <c r="N71" i="12"/>
  <c r="J71" i="12"/>
  <c r="F71" i="12"/>
  <c r="B71" i="12"/>
  <c r="Y71" i="12"/>
  <c r="U71" i="12"/>
  <c r="Q71" i="12"/>
  <c r="M71" i="12"/>
  <c r="I71" i="12"/>
  <c r="E71" i="12"/>
  <c r="X71" i="12"/>
  <c r="P71" i="12"/>
  <c r="H71" i="12"/>
  <c r="W71" i="12"/>
  <c r="O71" i="12"/>
  <c r="G71" i="12"/>
  <c r="T71" i="12"/>
  <c r="D71" i="12"/>
  <c r="S71" i="12"/>
  <c r="C71" i="12"/>
  <c r="L71" i="12"/>
  <c r="K71" i="12"/>
  <c r="AB71" i="12"/>
  <c r="AA71" i="12"/>
  <c r="Z76" i="12"/>
  <c r="V76" i="12"/>
  <c r="R76" i="12"/>
  <c r="N76" i="12"/>
  <c r="J76" i="12"/>
  <c r="F76" i="12"/>
  <c r="B76" i="12"/>
  <c r="Y76" i="12"/>
  <c r="U76" i="12"/>
  <c r="Q76" i="12"/>
  <c r="M76" i="12"/>
  <c r="I76" i="12"/>
  <c r="E76" i="12"/>
  <c r="AB76" i="12"/>
  <c r="T76" i="12"/>
  <c r="L76" i="12"/>
  <c r="D76" i="12"/>
  <c r="AA76" i="12"/>
  <c r="S76" i="12"/>
  <c r="K76" i="12"/>
  <c r="C76" i="12"/>
  <c r="P76" i="12"/>
  <c r="O76" i="12"/>
  <c r="X76" i="12"/>
  <c r="H76" i="12"/>
  <c r="W76" i="12"/>
  <c r="G76" i="12"/>
  <c r="Z68" i="12"/>
  <c r="V68" i="12"/>
  <c r="R68" i="12"/>
  <c r="N68" i="12"/>
  <c r="J68" i="12"/>
  <c r="F68" i="12"/>
  <c r="B68" i="12"/>
  <c r="Y68" i="12"/>
  <c r="U68" i="12"/>
  <c r="AB68" i="12"/>
  <c r="T68" i="12"/>
  <c r="O68" i="12"/>
  <c r="I68" i="12"/>
  <c r="D68" i="12"/>
  <c r="AA68" i="12"/>
  <c r="S68" i="12"/>
  <c r="M68" i="12"/>
  <c r="H68" i="12"/>
  <c r="C68" i="12"/>
  <c r="X68" i="12"/>
  <c r="L68" i="12"/>
  <c r="W68" i="12"/>
  <c r="K68" i="12"/>
  <c r="G68" i="12"/>
  <c r="E68" i="12"/>
  <c r="Q68" i="12"/>
  <c r="P68" i="12"/>
  <c r="Z56" i="12"/>
  <c r="V56" i="12"/>
  <c r="R56" i="12"/>
  <c r="N56" i="12"/>
  <c r="J56" i="12"/>
  <c r="F56" i="12"/>
  <c r="B56" i="12"/>
  <c r="Y56" i="12"/>
  <c r="U56" i="12"/>
  <c r="Q56" i="12"/>
  <c r="M56" i="12"/>
  <c r="I56" i="12"/>
  <c r="E56" i="12"/>
  <c r="AB56" i="12"/>
  <c r="T56" i="12"/>
  <c r="L56" i="12"/>
  <c r="D56" i="12"/>
  <c r="AA56" i="12"/>
  <c r="S56" i="12"/>
  <c r="K56" i="12"/>
  <c r="C56" i="12"/>
  <c r="X56" i="12"/>
  <c r="P56" i="12"/>
  <c r="H56" i="12"/>
  <c r="W56" i="12"/>
  <c r="O56" i="12"/>
  <c r="G56" i="12"/>
  <c r="Z59" i="12"/>
  <c r="V59" i="12"/>
  <c r="R59" i="12"/>
  <c r="N59" i="12"/>
  <c r="J59" i="12"/>
  <c r="F59" i="12"/>
  <c r="B59" i="12"/>
  <c r="Y59" i="12"/>
  <c r="U59" i="12"/>
  <c r="Q59" i="12"/>
  <c r="M59" i="12"/>
  <c r="I59" i="12"/>
  <c r="E59" i="12"/>
  <c r="X59" i="12"/>
  <c r="P59" i="12"/>
  <c r="H59" i="12"/>
  <c r="W59" i="12"/>
  <c r="O59" i="12"/>
  <c r="G59" i="12"/>
  <c r="AB59" i="12"/>
  <c r="T59" i="12"/>
  <c r="L59" i="12"/>
  <c r="D59" i="12"/>
  <c r="AA59" i="12"/>
  <c r="S59" i="12"/>
  <c r="K59" i="12"/>
  <c r="C59" i="12"/>
  <c r="Z65" i="12"/>
  <c r="V65" i="12"/>
  <c r="R65" i="12"/>
  <c r="N65" i="12"/>
  <c r="J65" i="12"/>
  <c r="F65" i="12"/>
  <c r="B65" i="12"/>
  <c r="Y65" i="12"/>
  <c r="U65" i="12"/>
  <c r="Q65" i="12"/>
  <c r="M65" i="12"/>
  <c r="I65" i="12"/>
  <c r="E65" i="12"/>
  <c r="AB65" i="12"/>
  <c r="T65" i="12"/>
  <c r="L65" i="12"/>
  <c r="D65" i="12"/>
  <c r="AA65" i="12"/>
  <c r="S65" i="12"/>
  <c r="K65" i="12"/>
  <c r="C65" i="12"/>
  <c r="X65" i="12"/>
  <c r="H65" i="12"/>
  <c r="W65" i="12"/>
  <c r="G65" i="12"/>
  <c r="P65" i="12"/>
  <c r="O65" i="12"/>
  <c r="P41" i="12"/>
  <c r="R41" i="12"/>
  <c r="Z77" i="12"/>
  <c r="V77" i="12"/>
  <c r="R77" i="12"/>
  <c r="N77" i="12"/>
  <c r="J77" i="12"/>
  <c r="F77" i="12"/>
  <c r="B77" i="12"/>
  <c r="Y77" i="12"/>
  <c r="U77" i="12"/>
  <c r="Q77" i="12"/>
  <c r="M77" i="12"/>
  <c r="I77" i="12"/>
  <c r="E77" i="12"/>
  <c r="X77" i="12"/>
  <c r="P77" i="12"/>
  <c r="H77" i="12"/>
  <c r="W77" i="12"/>
  <c r="O77" i="12"/>
  <c r="G77" i="12"/>
  <c r="T77" i="12"/>
  <c r="D77" i="12"/>
  <c r="S77" i="12"/>
  <c r="C77" i="12"/>
  <c r="AB77" i="12"/>
  <c r="L77" i="12"/>
  <c r="AA77" i="12"/>
  <c r="K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<sst xmlns="http://schemas.openxmlformats.org/spreadsheetml/2006/main" count="9581" uniqueCount="1808">
  <si>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</si>
  <si>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</si>
  <si>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</si>
  <si>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</si>
  <si>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</si>
  <si>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</si>
  <si>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</si>
  <si>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</si>
  <si>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</si>
  <si>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</si>
  <si>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</si>
  <si>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</si>
  <si>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</si>
  <si>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</si>
  <si>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</si>
  <si>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</si>
  <si>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</si>
  <si>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</si>
  <si>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</si>
  <si>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</si>
  <si>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</si>
  <si>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</si>
  <si>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</si>
  <si>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</si>
  <si>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</si>
  <si>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</si>
  <si>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</si>
  <si>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</si>
  <si>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</si>
  <si>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</si>
  <si>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</si>
  <si>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</si>
  <si>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</si>
  <si>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</si>
  <si>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</si>
  <si>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</si>
  <si>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</si>
  <si>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</si>
  <si>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</si>
  <si>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</si>
  <si>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</si>
  <si>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</si>
  <si>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</si>
  <si>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</si>
  <si>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</si>
  <si>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</si>
  <si>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</si>
  <si>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</si>
  <si>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</si>
  <si>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</si>
  <si>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</si>
  <si>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</si>
  <si>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</si>
  <si>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</si>
  <si>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</si>
  <si>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</si>
  <si>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</si>
  <si>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</si>
  <si>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</si>
  <si>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</si>
  <si>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</si>
  <si>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</si>
  <si>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</si>
  <si>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</si>
  <si>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</si>
  <si>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</si>
  <si>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</si>
  <si>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</si>
  <si>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</si>
  <si>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</si>
  <si>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</si>
  <si>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</si>
  <si>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</si>
  <si>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</si>
  <si>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</si>
  <si>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</si>
  <si>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</si>
  <si>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</si>
  <si>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</si>
  <si>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</si>
  <si>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</si>
  <si>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</si>
  <si>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</si>
  <si>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</si>
  <si>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</si>
  <si>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</si>
  <si>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</si>
  <si>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</si>
  <si>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</si>
  <si>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</si>
  <si>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</si>
  <si>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</si>
  <si>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</si>
  <si>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</si>
  <si>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</si>
  <si>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</si>
  <si>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</si>
  <si>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</si>
  <si>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</si>
  <si>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</si>
  <si>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</si>
  <si>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</si>
  <si>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</si>
  <si>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</si>
  <si>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</si>
  <si>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</si>
  <si>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</si>
  <si>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</si>
  <si>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</si>
  <si>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</si>
  <si>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</si>
  <si>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</si>
  <si>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</si>
  <si>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</si>
  <si>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</si>
  <si>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</si>
  <si>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</si>
  <si>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</si>
  <si>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</si>
  <si>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</si>
  <si>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</si>
  <si>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</si>
  <si>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</si>
  <si>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</si>
  <si>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</si>
  <si>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</si>
  <si>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</si>
  <si>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</si>
  <si>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</si>
  <si>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</si>
  <si>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</si>
  <si>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</si>
  <si>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</si>
  <si>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</si>
  <si>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</si>
  <si>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</si>
  <si>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</si>
  <si>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</si>
  <si>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</si>
  <si>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</si>
  <si>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</si>
  <si>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</si>
  <si>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</si>
  <si>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</si>
  <si>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</si>
  <si>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</si>
  <si>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</si>
  <si>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</si>
  <si>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</si>
  <si>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</si>
  <si>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</si>
  <si>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</si>
  <si>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</si>
  <si>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</si>
  <si>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</si>
  <si>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</si>
  <si>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</si>
  <si>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</si>
  <si>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</si>
  <si>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</si>
  <si>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</si>
  <si>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</si>
  <si>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</si>
  <si>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</si>
  <si>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</si>
  <si>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</si>
  <si>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</si>
  <si>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</si>
  <si>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</si>
  <si>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</si>
  <si>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</si>
  <si>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</si>
  <si>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</si>
  <si>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</si>
  <si>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</si>
  <si>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</si>
  <si>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</si>
  <si>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</si>
  <si>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</si>
  <si>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</si>
  <si>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</si>
  <si>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</si>
  <si>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</si>
  <si>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</si>
  <si>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</si>
  <si>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</si>
  <si>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</si>
  <si>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</si>
  <si>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</si>
  <si>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</si>
  <si>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</si>
  <si>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</si>
  <si>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</si>
  <si>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</si>
  <si>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</si>
  <si>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</si>
  <si>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</si>
  <si>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</si>
  <si>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</si>
  <si>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</si>
  <si>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</si>
  <si>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</si>
  <si>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</si>
  <si>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</si>
  <si>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</si>
  <si>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</si>
  <si>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</si>
  <si>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</si>
  <si>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</si>
  <si>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</si>
  <si>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</si>
  <si>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</si>
  <si>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</si>
  <si>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</si>
  <si>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</si>
  <si>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</si>
  <si>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</si>
  <si>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</si>
  <si>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</si>
  <si>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</si>
  <si>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</si>
  <si>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</si>
  <si>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</si>
  <si>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</si>
  <si>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</si>
  <si>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</si>
  <si>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</si>
  <si>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</si>
  <si>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</si>
  <si>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</si>
  <si>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</si>
  <si>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</si>
  <si>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</si>
  <si>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</si>
  <si>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</si>
  <si>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</si>
  <si>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</si>
  <si>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</si>
  <si>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</si>
  <si>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</si>
  <si>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</si>
  <si>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</si>
  <si>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</si>
  <si>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</si>
  <si>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</si>
  <si>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</si>
  <si>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</si>
  <si>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</si>
  <si>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</si>
  <si>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</si>
  <si>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</si>
  <si>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</si>
  <si>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</si>
  <si>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</si>
  <si>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</si>
  <si>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</si>
  <si>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</si>
  <si>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</si>
  <si>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</si>
  <si>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</si>
  <si>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</si>
  <si>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</si>
  <si>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</si>
  <si>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</si>
  <si>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</si>
  <si>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</si>
  <si>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</si>
  <si>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</si>
  <si>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</si>
  <si>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</si>
  <si>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</si>
  <si>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</si>
  <si>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</si>
  <si>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</si>
  <si>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</si>
  <si>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</si>
  <si>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</si>
  <si>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</si>
  <si>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</si>
  <si>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</si>
  <si>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</si>
  <si>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</si>
  <si>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</si>
  <si>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</si>
  <si>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</si>
  <si>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</si>
  <si>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</si>
  <si>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</si>
  <si>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</si>
  <si>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</si>
  <si>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</si>
  <si>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</si>
  <si>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</si>
  <si>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</si>
  <si>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</si>
  <si>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</si>
  <si>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</si>
  <si>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</si>
  <si>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</si>
  <si>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</si>
  <si>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</si>
  <si>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</si>
  <si>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</si>
  <si>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</si>
  <si>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</si>
  <si>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</si>
  <si>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</si>
  <si>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</si>
  <si>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</si>
  <si>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</si>
  <si>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</si>
  <si>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</si>
  <si>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</si>
  <si>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</si>
  <si>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</si>
  <si>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</si>
  <si>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</si>
  <si>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</si>
  <si>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</si>
  <si>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</si>
  <si>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</si>
  <si>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</si>
  <si>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</si>
  <si>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</si>
  <si>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</si>
  <si>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</si>
  <si>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</si>
  <si>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</si>
  <si>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</si>
  <si>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</si>
  <si>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</si>
  <si>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</si>
  <si>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</si>
  <si>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</si>
  <si>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</si>
  <si>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</si>
  <si>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</si>
  <si>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</si>
  <si>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</si>
  <si>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</si>
  <si>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</si>
  <si>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</si>
  <si>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</si>
  <si>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</si>
  <si>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</si>
  <si>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</si>
  <si>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</si>
  <si>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</si>
  <si>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</si>
  <si>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</si>
  <si>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</si>
  <si>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</si>
  <si>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</si>
  <si>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</si>
  <si>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</si>
  <si>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</si>
  <si>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</si>
  <si>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</si>
  <si>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</si>
  <si>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</si>
  <si>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</si>
  <si>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</si>
  <si>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</si>
  <si>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</si>
  <si>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</si>
  <si>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</si>
  <si>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</si>
  <si>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</si>
  <si>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</si>
  <si>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</si>
  <si>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</si>
  <si>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</si>
  <si>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</si>
  <si>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</si>
  <si>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</si>
  <si>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</si>
  <si>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</si>
  <si>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</si>
  <si>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</si>
  <si>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</si>
  <si>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</si>
  <si>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</si>
  <si>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</si>
  <si>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</si>
  <si>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</si>
  <si>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</si>
  <si>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</si>
  <si>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</si>
  <si>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</si>
  <si>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</si>
  <si>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</si>
  <si>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</si>
  <si>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</si>
  <si>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</si>
  <si>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</si>
  <si>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</si>
  <si>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</si>
  <si>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</si>
  <si>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</si>
  <si>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</si>
  <si>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</si>
  <si>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</si>
  <si>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</si>
  <si>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</si>
  <si>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</si>
  <si>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</si>
  <si>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</si>
  <si>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</si>
  <si>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</si>
  <si>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</si>
  <si>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</si>
  <si>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</si>
  <si>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</si>
  <si>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</si>
  <si>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</si>
  <si>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</si>
  <si>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</si>
  <si>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</si>
  <si>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</si>
  <si>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</si>
  <si>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</si>
  <si>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</si>
  <si>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</si>
  <si>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</si>
  <si>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</si>
  <si>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</si>
  <si>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</si>
  <si>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</si>
  <si>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</si>
  <si>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</si>
  <si>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</si>
  <si>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</si>
  <si>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</si>
  <si>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</si>
  <si>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</si>
  <si>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</si>
  <si>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</si>
  <si>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</si>
  <si>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</si>
  <si>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</si>
  <si>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</si>
  <si>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</si>
  <si>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</si>
  <si>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</si>
  <si>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</si>
  <si>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</si>
  <si>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</si>
  <si>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</si>
  <si>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</si>
  <si>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</si>
  <si>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</si>
  <si>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</si>
  <si>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</si>
  <si>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</si>
  <si>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</si>
  <si>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</si>
  <si>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</si>
  <si>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</si>
  <si>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</si>
  <si>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</si>
  <si>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</si>
  <si>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</si>
  <si>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</si>
  <si>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</si>
  <si>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</si>
  <si>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</si>
  <si>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</si>
  <si>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</si>
  <si>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</si>
  <si>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</si>
  <si>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</si>
  <si>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</si>
  <si>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</si>
  <si>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</si>
  <si>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</si>
  <si>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</si>
  <si>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</si>
  <si>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</si>
  <si>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</si>
  <si>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</si>
  <si>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</si>
  <si>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</si>
  <si>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</si>
  <si>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</si>
  <si>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</si>
  <si>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</si>
  <si>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</si>
  <si>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</si>
  <si>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</si>
  <si>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</si>
  <si>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</si>
  <si>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</si>
  <si>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</si>
  <si>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</si>
  <si>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</si>
  <si>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</si>
  <si>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</si>
  <si>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</si>
  <si>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</si>
  <si>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</si>
  <si>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</si>
  <si>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</si>
  <si>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</si>
  <si>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</si>
  <si>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</si>
  <si>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</si>
  <si>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</si>
  <si>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</si>
  <si>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</si>
  <si>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</si>
  <si>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</si>
  <si>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</si>
  <si>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</si>
  <si>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</si>
  <si>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</si>
  <si>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</si>
  <si>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</si>
  <si>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</si>
  <si>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</si>
  <si>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</si>
  <si>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</si>
  <si>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</si>
  <si>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</si>
  <si>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</si>
  <si>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</si>
  <si>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</si>
  <si>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</si>
  <si>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</si>
  <si>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</si>
  <si>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</si>
  <si>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</si>
  <si>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</si>
  <si>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</si>
  <si>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</si>
  <si>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</si>
  <si>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</si>
  <si>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</si>
  <si>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</si>
  <si>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</si>
  <si>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</si>
  <si>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</si>
  <si>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</si>
  <si>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</si>
  <si>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</si>
  <si>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</si>
  <si>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</si>
  <si>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</si>
  <si>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</si>
  <si>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</si>
  <si>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</si>
  <si>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</si>
  <si>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</si>
  <si>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</si>
  <si>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</si>
  <si>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</si>
  <si>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</si>
  <si>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</si>
  <si>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</si>
  <si>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</si>
  <si>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</si>
  <si>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</si>
  <si>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</si>
  <si>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</si>
  <si>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</si>
  <si>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</si>
  <si>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</si>
  <si>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</si>
  <si>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</si>
  <si>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</si>
  <si>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</si>
  <si>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</si>
  <si>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</si>
  <si>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</si>
  <si>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</si>
  <si>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</si>
  <si>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</si>
  <si>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</si>
  <si>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</si>
  <si>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</si>
  <si>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</si>
  <si>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</si>
  <si>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</si>
  <si>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</si>
  <si>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</si>
  <si>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</si>
  <si>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</si>
  <si>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</si>
  <si>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</si>
  <si>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</si>
  <si>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</si>
  <si>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</si>
  <si>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</si>
  <si>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</si>
  <si>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</si>
  <si>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</si>
  <si>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</si>
  <si>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</si>
  <si>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</si>
  <si>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</si>
  <si>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</si>
  <si>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</si>
  <si>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</si>
  <si>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</si>
  <si>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</si>
  <si>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</si>
  <si>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</si>
  <si>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</si>
  <si>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</si>
  <si>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</si>
  <si>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</si>
  <si>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</si>
  <si>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</si>
  <si>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</si>
  <si>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</si>
  <si>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</si>
  <si>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</si>
  <si>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</si>
  <si>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</si>
  <si>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</si>
  <si>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</si>
  <si>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</si>
  <si>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</si>
  <si>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</si>
  <si>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</si>
  <si>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</si>
  <si>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</si>
  <si>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</si>
  <si>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</si>
  <si>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</si>
  <si>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</si>
  <si>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</si>
  <si>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</si>
  <si>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</si>
  <si>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</si>
  <si>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</si>
  <si>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</si>
  <si>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</si>
  <si>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</si>
  <si>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</si>
  <si>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</si>
  <si>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</si>
  <si>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</si>
  <si>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</si>
  <si>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</si>
  <si>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</si>
  <si>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</si>
  <si>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</si>
  <si>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</si>
  <si>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</si>
  <si>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</si>
  <si>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</si>
  <si>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</si>
  <si>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</si>
  <si>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</si>
  <si>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</si>
  <si>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</si>
  <si>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</si>
  <si>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</si>
  <si>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</si>
  <si>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</si>
  <si>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</si>
  <si>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</si>
  <si>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</si>
  <si>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</si>
  <si>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</si>
  <si>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</si>
  <si>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</si>
  <si>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</si>
  <si>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</si>
  <si>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</si>
  <si>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</si>
  <si>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</si>
  <si>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</si>
  <si>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</si>
  <si>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</si>
  <si>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</si>
  <si>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</si>
  <si>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</si>
  <si>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</si>
  <si>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</si>
  <si>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</si>
  <si>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</si>
  <si>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</si>
  <si>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</si>
  <si>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</si>
  <si>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</si>
  <si>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</si>
  <si>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</si>
  <si>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</si>
  <si>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</si>
  <si>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</si>
  <si>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</si>
  <si>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</si>
  <si>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</si>
  <si>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</si>
  <si>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</si>
  <si>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</si>
  <si>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</si>
  <si>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</si>
  <si>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</si>
  <si>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</si>
  <si>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</si>
  <si>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</si>
  <si>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</si>
  <si>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</si>
  <si>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</si>
  <si>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</si>
  <si>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</si>
  <si>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</si>
  <si>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</si>
  <si>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</si>
  <si>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</si>
  <si>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</si>
  <si>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</si>
  <si>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</si>
  <si>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</si>
  <si>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</si>
  <si>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</si>
  <si>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</si>
  <si>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</si>
  <si>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</si>
  <si>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</si>
  <si>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</si>
  <si>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</si>
  <si>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</si>
  <si>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</si>
  <si>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</si>
  <si>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</si>
  <si>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</si>
  <si>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</si>
  <si>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</si>
  <si>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</si>
  <si>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</si>
  <si>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</si>
  <si>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</si>
  <si>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</si>
  <si>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</si>
  <si>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</si>
  <si>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</si>
  <si>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</si>
  <si>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</si>
  <si>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</si>
  <si>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</si>
  <si>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</si>
  <si>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</si>
  <si>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</si>
  <si>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</si>
  <si>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</si>
  <si>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</si>
  <si>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</si>
  <si>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</si>
  <si>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</si>
  <si>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</si>
  <si>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</si>
  <si>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</si>
  <si>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</si>
  <si>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</si>
  <si>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</si>
  <si>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</si>
  <si>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</si>
  <si>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</si>
  <si>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</si>
  <si>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</si>
  <si>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</si>
  <si>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</si>
  <si>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</si>
  <si>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</si>
  <si>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</si>
  <si>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</si>
  <si>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</si>
  <si>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</si>
  <si>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</si>
  <si>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</si>
  <si>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</si>
  <si>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</si>
  <si>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</si>
  <si>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</si>
  <si>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</si>
  <si>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</si>
  <si>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</si>
  <si>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</si>
  <si>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</si>
  <si>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</si>
  <si>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</si>
  <si>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</si>
  <si>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</si>
  <si>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</si>
  <si>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</si>
  <si>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</si>
  <si>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</si>
  <si>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</si>
  <si>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</si>
  <si>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</si>
  <si>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</si>
  <si>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</si>
  <si>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</si>
  <si>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</si>
  <si>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</si>
  <si>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</si>
  <si>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</si>
  <si>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</si>
  <si>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</si>
  <si>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</si>
  <si>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</si>
  <si>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</si>
  <si>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</si>
  <si>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</si>
  <si>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</si>
  <si>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</si>
  <si>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</si>
  <si>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</si>
  <si>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</si>
  <si>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</si>
  <si>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</si>
  <si>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</si>
  <si>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</si>
  <si>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</si>
  <si>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</si>
  <si>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</si>
  <si>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</si>
  <si>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</si>
  <si>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</si>
  <si>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</si>
  <si>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</si>
  <si>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</si>
  <si>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</si>
  <si>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</si>
  <si>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</si>
  <si>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</si>
  <si>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</si>
  <si>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</si>
  <si>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</si>
  <si>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</si>
  <si>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</si>
  <si>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</si>
  <si>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</si>
  <si>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</si>
  <si>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</si>
  <si>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</si>
  <si>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</si>
  <si>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</si>
  <si>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</si>
  <si>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</si>
  <si>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</si>
  <si>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</si>
  <si>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</si>
  <si>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</si>
  <si>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</si>
  <si>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</si>
  <si>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</si>
  <si>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</si>
  <si>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</si>
  <si>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</si>
  <si>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</si>
  <si>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</si>
  <si>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</si>
  <si>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</si>
  <si>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</si>
  <si>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</si>
  <si>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</si>
  <si>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</si>
  <si>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</si>
  <si>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</si>
  <si>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</si>
  <si>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</si>
  <si>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</si>
  <si>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</si>
  <si>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</si>
  <si>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</si>
  <si>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</si>
  <si>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</si>
  <si>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</si>
  <si>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</si>
  <si>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</si>
  <si>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</si>
  <si>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</si>
  <si>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</si>
  <si>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</si>
  <si>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</si>
  <si>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</si>
  <si>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</si>
  <si>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</si>
  <si>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</si>
  <si>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</si>
  <si>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</si>
  <si>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</si>
  <si>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</si>
  <si>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</si>
  <si>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</si>
  <si>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</si>
  <si>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</si>
  <si>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</si>
  <si>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</si>
  <si>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</si>
  <si>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</si>
  <si>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</si>
  <si>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</si>
  <si>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</si>
  <si>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</si>
  <si>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</si>
  <si>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</si>
  <si>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</si>
  <si>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</si>
  <si>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</si>
  <si>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</si>
  <si>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</si>
  <si>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</si>
  <si>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</si>
  <si>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</si>
  <si>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</si>
  <si>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</si>
  <si>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</si>
  <si>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</si>
  <si>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</si>
  <si>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</si>
  <si>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</si>
  <si>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</si>
  <si>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</si>
  <si>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</si>
  <si>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</si>
  <si>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</si>
  <si>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</si>
  <si>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</si>
  <si>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</si>
  <si>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</si>
  <si>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</si>
  <si>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</si>
  <si>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</si>
  <si>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</si>
  <si>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</si>
  <si>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</si>
  <si>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</si>
  <si>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</si>
  <si>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</si>
  <si>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</si>
  <si>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</si>
  <si>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</si>
  <si>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</si>
  <si>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</si>
  <si>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</si>
  <si>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</si>
  <si>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</si>
  <si>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</si>
  <si>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</si>
  <si>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</si>
  <si>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</si>
  <si>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</si>
  <si>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</si>
  <si>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</si>
  <si>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</si>
  <si>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</si>
  <si>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</si>
  <si>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</si>
  <si>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</si>
  <si>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</si>
  <si>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</si>
  <si>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</si>
  <si>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</si>
  <si>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</si>
  <si>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</si>
  <si>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</si>
  <si>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</si>
  <si>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</si>
  <si>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</si>
  <si>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</si>
  <si>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</si>
  <si>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</si>
  <si>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</si>
  <si>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</si>
  <si>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</si>
  <si>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</si>
  <si>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</si>
  <si>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</si>
  <si>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</si>
  <si>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</si>
  <si>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</si>
  <si>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</si>
  <si>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</si>
  <si>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</si>
  <si>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</si>
  <si>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</si>
  <si>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</si>
  <si>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</si>
  <si>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</si>
  <si>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</si>
  <si>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</si>
  <si>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</si>
  <si>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</si>
  <si>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</si>
  <si>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</si>
  <si>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</si>
  <si>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</si>
  <si>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</si>
  <si>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</si>
  <si>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</si>
  <si>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</si>
  <si>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</si>
  <si>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</si>
  <si>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</si>
  <si>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</si>
  <si>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</si>
  <si>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</si>
  <si>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</si>
  <si>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</si>
  <si>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</si>
  <si>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</si>
  <si>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</si>
  <si>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</si>
  <si>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</si>
  <si>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</si>
  <si>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</si>
  <si>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</si>
  <si>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</si>
  <si>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</si>
  <si>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</si>
  <si>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</si>
  <si>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</si>
  <si>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</si>
  <si>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</si>
  <si>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</si>
  <si>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</si>
  <si>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</si>
  <si>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</si>
  <si>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</si>
  <si>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</si>
  <si>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</si>
  <si>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</si>
  <si>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</si>
  <si>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</si>
  <si>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</si>
  <si>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</si>
  <si>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</si>
  <si>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</si>
  <si>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</si>
  <si>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</si>
  <si>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</si>
  <si>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</si>
  <si>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</si>
  <si>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</si>
  <si>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</si>
  <si>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</si>
  <si>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</si>
  <si>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</si>
  <si>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</si>
  <si>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</si>
  <si>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</si>
  <si>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</si>
  <si>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</si>
  <si>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</si>
  <si>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</si>
  <si>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</si>
  <si>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</si>
  <si>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</si>
  <si>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</si>
  <si>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</si>
  <si>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</si>
  <si>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</si>
  <si>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</si>
  <si>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</si>
  <si>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</si>
  <si>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</si>
  <si>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</si>
  <si>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</si>
  <si>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</si>
  <si>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</si>
  <si>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</si>
  <si>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</si>
  <si>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</si>
  <si>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</si>
  <si>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</si>
  <si>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</si>
  <si>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</si>
  <si>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</si>
  <si>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</si>
  <si>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</si>
  <si>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</si>
  <si>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</si>
  <si>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</si>
  <si>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</si>
  <si>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</si>
  <si>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</si>
  <si>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</si>
  <si>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</si>
  <si>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</si>
  <si>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</si>
  <si>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</si>
  <si>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</si>
  <si>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</si>
  <si>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</si>
  <si>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</si>
  <si>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</si>
  <si>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</si>
  <si>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</si>
  <si>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</si>
  <si>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</si>
  <si>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</si>
  <si>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</si>
  <si>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</si>
  <si>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</si>
  <si>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</si>
  <si>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</si>
  <si>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</si>
  <si>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</si>
  <si>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</si>
  <si>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</si>
  <si>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</si>
  <si>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</si>
  <si>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</si>
  <si>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</si>
  <si>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</si>
  <si>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</si>
  <si>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</si>
  <si>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</si>
  <si>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</si>
  <si>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</si>
  <si>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</si>
  <si>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</si>
  <si>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</si>
  <si>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</si>
  <si>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</si>
  <si>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</si>
  <si>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</si>
  <si>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</si>
  <si>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</si>
  <si>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</si>
  <si>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</si>
  <si>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</si>
  <si>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</si>
  <si>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</si>
  <si>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</si>
  <si>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</si>
  <si>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</si>
  <si>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</si>
  <si>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</si>
  <si>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</si>
  <si>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</si>
  <si>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</si>
  <si>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</si>
  <si>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</si>
  <si>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</si>
  <si>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</si>
  <si>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</si>
  <si>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</si>
  <si>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</si>
  <si>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</si>
  <si>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</si>
  <si>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</si>
  <si>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</si>
  <si>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</si>
  <si>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</si>
  <si>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</si>
  <si>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</si>
  <si>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</si>
  <si>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</si>
  <si>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</si>
  <si>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</si>
  <si>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</si>
  <si>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</si>
  <si>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</si>
  <si>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</si>
  <si>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</si>
  <si>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</si>
  <si>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</si>
  <si>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</si>
  <si>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</si>
  <si>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</si>
  <si>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</si>
  <si>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</si>
  <si>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</si>
  <si>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</si>
  <si>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</si>
  <si>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</si>
  <si>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</si>
  <si>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</si>
  <si>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</si>
  <si>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</si>
  <si>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</si>
  <si>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</si>
  <si>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</si>
  <si>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</si>
  <si>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</si>
  <si>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</si>
  <si>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</si>
  <si>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</si>
  <si>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</si>
  <si>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</si>
  <si>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</si>
  <si>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</si>
  <si>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</si>
  <si>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</si>
  <si>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</si>
  <si>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</si>
  <si>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</si>
  <si>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</si>
  <si>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</si>
  <si>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</si>
  <si>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</si>
  <si>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</si>
  <si>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</si>
  <si>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</si>
  <si>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</si>
  <si>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</si>
  <si>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</si>
  <si>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</si>
  <si>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</si>
  <si>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</si>
  <si>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</si>
  <si>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</si>
  <si>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</si>
  <si>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</si>
  <si>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</si>
  <si>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</si>
  <si>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</si>
  <si>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</si>
  <si>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</si>
  <si>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</si>
  <si>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</si>
  <si>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</si>
  <si>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</si>
  <si>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</si>
  <si>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</si>
  <si>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</si>
  <si>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</si>
  <si>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</si>
  <si>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</si>
  <si>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</si>
  <si>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</si>
  <si>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</si>
  <si>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</si>
  <si>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</si>
  <si>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</si>
  <si>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</si>
  <si>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</si>
  <si>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</si>
  <si>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</si>
  <si>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</si>
  <si>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</si>
  <si>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</si>
  <si>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</si>
  <si>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</si>
  <si>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</si>
  <si>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</si>
  <si>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</si>
  <si>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</si>
  <si>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</si>
  <si>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</si>
  <si>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</si>
  <si>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</si>
  <si>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</si>
  <si>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</si>
  <si>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</si>
  <si>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</si>
  <si>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</si>
  <si>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</si>
  <si>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</si>
  <si>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</si>
  <si>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</si>
  <si>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</si>
  <si>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</si>
  <si>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</si>
  <si>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</si>
  <si>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</si>
  <si>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</si>
  <si>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</si>
  <si>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</si>
  <si>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</si>
  <si>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</si>
  <si>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</si>
  <si>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</si>
  <si>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</si>
  <si>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</si>
  <si>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</si>
  <si>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</si>
  <si>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</si>
  <si>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</si>
  <si>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</si>
  <si>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</si>
  <si>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</si>
  <si>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</si>
  <si>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</si>
  <si>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</si>
  <si>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</si>
  <si>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</si>
  <si>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</si>
  <si>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</si>
  <si>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</si>
  <si>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</si>
  <si>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</si>
  <si>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</si>
  <si>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</si>
  <si>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</si>
  <si>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</si>
  <si>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</si>
  <si>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</si>
  <si>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</si>
  <si>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</si>
  <si>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</si>
  <si>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</si>
  <si>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</si>
  <si>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</si>
  <si>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</si>
  <si>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</si>
  <si>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</si>
  <si>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</si>
  <si>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</si>
  <si>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</si>
  <si>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</si>
  <si>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</si>
  <si>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</si>
  <si>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</si>
  <si>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</si>
  <si>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</si>
  <si>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</si>
  <si>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</si>
  <si>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</si>
  <si>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</si>
  <si>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</si>
  <si>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</si>
  <si>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</si>
  <si>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</si>
  <si>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</si>
  <si>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</si>
  <si>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</si>
  <si>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</si>
  <si>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</si>
  <si>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</si>
  <si>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</si>
  <si>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</si>
  <si>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</si>
  <si>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</si>
  <si>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</si>
  <si>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</si>
  <si>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</si>
  <si>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</si>
  <si>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</si>
  <si>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</si>
  <si>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</si>
  <si>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</si>
  <si>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</si>
  <si>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</si>
  <si>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</si>
  <si>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</si>
  <si>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</si>
  <si>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</si>
  <si>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</si>
  <si>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</si>
  <si>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</si>
  <si>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</si>
  <si>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</si>
  <si>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</si>
  <si>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</si>
  <si>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</si>
  <si>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</si>
  <si>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</si>
  <si>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</si>
  <si>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</si>
  <si>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</si>
  <si>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</si>
  <si>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</si>
  <si>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</si>
  <si>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</si>
  <si>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</si>
  <si>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</si>
  <si>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</si>
  <si>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</si>
  <si>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</si>
  <si>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</si>
  <si>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</si>
  <si>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</si>
  <si>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</si>
  <si>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</si>
  <si>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</si>
  <si>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</si>
  <si>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</si>
  <si>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</si>
  <si>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</si>
  <si>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</si>
  <si>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</si>
  <si>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</si>
  <si>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</si>
  <si>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</si>
  <si>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</si>
  <si>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</si>
  <si>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</si>
  <si>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</si>
  <si>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</si>
  <si>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</si>
  <si>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</si>
  <si>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</si>
  <si>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</si>
  <si>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</si>
  <si>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</si>
  <si>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</si>
  <si>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</si>
  <si>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</si>
  <si>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</si>
  <si>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</si>
  <si>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</si>
  <si>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</si>
  <si>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</si>
  <si>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</si>
  <si>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</si>
  <si>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</si>
  <si>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</si>
  <si>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</si>
  <si>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</si>
  <si>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</si>
  <si>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</si>
  <si>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</si>
  <si>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</si>
  <si>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</si>
  <si>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</si>
  <si>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</si>
  <si>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</si>
  <si>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</si>
  <si>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</si>
  <si>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</si>
  <si>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</si>
  <si>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</si>
  <si>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</si>
  <si>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</si>
  <si>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</si>
  <si>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</si>
  <si>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</si>
  <si>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</si>
  <si>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</si>
  <si>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</si>
  <si>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</si>
  <si>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</si>
  <si>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</si>
  <si>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</si>
  <si>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</si>
  <si>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</si>
  <si>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</si>
  <si>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</si>
  <si>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</si>
  <si>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</si>
  <si>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</si>
  <si>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</si>
  <si>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</si>
  <si>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</si>
  <si>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</si>
  <si>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</si>
  <si>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</si>
  <si>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</si>
  <si>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</si>
  <si>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</si>
  <si>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</si>
  <si>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</si>
  <si>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</si>
  <si>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</si>
  <si>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</si>
  <si>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</si>
  <si>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</si>
  <si>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</si>
  <si>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</si>
  <si>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</si>
  <si>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</si>
  <si>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</si>
  <si>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</si>
  <si>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</si>
  <si>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</si>
  <si>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</si>
  <si>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</si>
  <si>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</si>
  <si>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</si>
  <si>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</si>
  <si>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</si>
  <si>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</si>
  <si>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</si>
  <si>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</si>
  <si>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</si>
  <si>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</si>
  <si>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</si>
  <si>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</si>
  <si>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</si>
  <si>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</si>
  <si>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</si>
  <si>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</si>
  <si>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</si>
  <si>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</si>
  <si>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</si>
  <si>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</si>
  <si>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</si>
  <si>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</si>
  <si>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</si>
  <si>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</si>
  <si>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</si>
  <si>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</si>
  <si>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</si>
  <si>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</si>
  <si>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</si>
  <si>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</si>
  <si>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</si>
  <si>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</si>
  <si>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</si>
  <si>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</si>
  <si>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</si>
  <si>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</si>
  <si>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</si>
  <si>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</si>
  <si>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</si>
  <si>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</si>
  <si>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</si>
  <si>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</si>
  <si>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</si>
  <si>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</si>
  <si>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</si>
  <si>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</si>
  <si>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</si>
  <si>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</si>
  <si>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</si>
  <si>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</si>
  <si>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</si>
  <si>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</si>
  <si>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</si>
  <si>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</si>
  <si>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</si>
  <si>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</si>
  <si>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</si>
  <si>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</si>
  <si>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</si>
  <si>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</si>
  <si>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</si>
  <si>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</si>
  <si>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</si>
  <si>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</si>
  <si>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</si>
  <si>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</si>
  <si>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</si>
  <si>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</si>
  <si>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</si>
  <si>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</si>
  <si>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</si>
  <si>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</si>
  <si>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</si>
  <si>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</si>
  <si>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</si>
  <si>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</si>
  <si>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</si>
  <si>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</si>
  <si>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</si>
  <si>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</si>
  <si>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</si>
  <si>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</si>
  <si>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</si>
  <si>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</si>
  <si>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</si>
  <si>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</si>
  <si>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</si>
  <si>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</si>
  <si>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</si>
  <si>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</si>
  <si>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</si>
  <si>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</si>
  <si>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</si>
  <si>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</si>
  <si>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</si>
  <si>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</si>
  <si>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</si>
  <si>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</si>
  <si>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</si>
  <si>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</si>
  <si>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</si>
  <si>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</si>
  <si>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</si>
  <si>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</si>
  <si>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</si>
  <si>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</si>
  <si>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</si>
  <si>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</si>
  <si>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</si>
  <si>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</si>
  <si>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</si>
  <si>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</si>
  <si>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</si>
  <si>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</si>
  <si>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</si>
  <si>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</si>
  <si>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</si>
  <si>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</si>
  <si>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</si>
  <si>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</si>
  <si>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</si>
  <si>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</si>
  <si>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</si>
  <si>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</si>
  <si>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</si>
  <si>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</si>
  <si>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</si>
  <si>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</si>
  <si>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</si>
  <si>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</si>
  <si>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</si>
  <si>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</si>
  <si>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</si>
  <si>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</si>
  <si>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</si>
  <si>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</si>
  <si>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</si>
  <si>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</si>
  <si>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</si>
  <si>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</si>
  <si>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</si>
  <si>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</si>
  <si>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</si>
  <si>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</si>
  <si>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</si>
  <si>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</si>
  <si>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</si>
  <si>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</si>
  <si>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</si>
  <si>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</si>
  <si>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</si>
  <si>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</si>
  <si>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</si>
  <si>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</si>
  <si>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</si>
  <si>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</si>
  <si>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</si>
  <si>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</si>
  <si>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</si>
  <si>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</si>
  <si>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</si>
  <si>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</si>
  <si>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</si>
  <si>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</si>
  <si>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</si>
  <si>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</si>
  <si>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</si>
  <si>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</si>
  <si>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</si>
  <si>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</si>
  <si>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</si>
  <si>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</si>
  <si>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</si>
  <si>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</si>
  <si>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</si>
  <si>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</si>
  <si>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</si>
  <si>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</si>
  <si>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</si>
  <si>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</si>
  <si>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</si>
  <si>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</si>
  <si>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</si>
  <si>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</si>
  <si>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</si>
  <si>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</si>
  <si>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</si>
  <si>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</si>
  <si>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</si>
  <si>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</si>
  <si>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</si>
  <si>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</si>
  <si>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</si>
  <si>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</si>
  <si>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</si>
  <si>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</si>
  <si>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</si>
  <si>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</si>
  <si>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</si>
  <si>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</si>
  <si>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</si>
  <si>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</si>
  <si>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</si>
  <si>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</si>
  <si>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</si>
  <si>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</si>
  <si>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</si>
  <si>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</si>
  <si>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</si>
  <si>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</si>
  <si>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</si>
  <si>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</si>
  <si>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</si>
  <si>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</si>
  <si>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</si>
  <si>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</si>
  <si>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</si>
  <si>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</si>
  <si>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</si>
  <si>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</si>
  <si>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</si>
  <si>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</si>
  <si>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</si>
  <si>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</si>
  <si>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</si>
  <si>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</si>
  <si>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</si>
  <si>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</si>
  <si>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</si>
  <si>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</si>
  <si>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</si>
  <si>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</si>
  <si>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</si>
  <si>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</si>
  <si>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</si>
  <si>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</si>
  <si>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</si>
  <si>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</si>
  <si>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</si>
  <si>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</si>
  <si>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</si>
  <si>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</si>
  <si>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</si>
  <si>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</si>
  <si>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</si>
  <si>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</si>
  <si>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</si>
  <si>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</si>
  <si>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</si>
  <si>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</si>
  <si>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</si>
  <si>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</si>
  <si>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</si>
  <si>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</si>
  <si>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</si>
  <si>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</si>
  <si>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</si>
  <si>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</si>
  <si>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</si>
  <si>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</si>
  <si>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</si>
  <si>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</si>
  <si>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</si>
  <si>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</si>
  <si>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</si>
  <si>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</si>
  <si>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</si>
  <si>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</si>
  <si>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</si>
  <si>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</si>
  <si>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</si>
  <si>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</si>
  <si>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</si>
  <si>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</si>
  <si>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</si>
  <si>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</si>
  <si>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</si>
  <si>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</si>
  <si>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</si>
  <si>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</si>
  <si>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</si>
  <si>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</si>
  <si>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</si>
  <si>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</si>
  <si>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</si>
  <si>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</si>
  <si>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</si>
  <si>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</si>
  <si>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</si>
  <si>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</si>
  <si>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</si>
  <si>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</si>
  <si>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</si>
  <si>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</si>
  <si>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</si>
  <si>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</si>
  <si>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</si>
  <si>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</si>
  <si>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</si>
  <si>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</si>
  <si>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</si>
  <si>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</si>
  <si>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</si>
  <si>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</si>
  <si>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</si>
  <si>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</si>
  <si>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</si>
  <si>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</si>
  <si>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</si>
  <si>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</si>
  <si>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</si>
  <si>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</si>
  <si>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</si>
  <si>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</si>
  <si>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</si>
  <si>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</si>
  <si>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</si>
  <si>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</si>
  <si>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</si>
  <si>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</si>
  <si>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</si>
  <si>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</si>
  <si>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</si>
  <si>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</si>
  <si>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</si>
  <si>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</si>
  <si>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</si>
  <si>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</si>
  <si>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</si>
  <si>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</si>
  <si>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</si>
  <si>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</si>
  <si>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</si>
  <si>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</si>
  <si>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</si>
  <si>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</si>
  <si>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</si>
  <si>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</si>
  <si>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</si>
  <si>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</si>
  <si>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</si>
  <si>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</si>
  <si>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Tattenhall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</si>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</sst>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ECCBC6DF-5960-4608-BA84-541D4D2E0DC4}"/>
    <cellStyle name="Bad 2" xfId="7" xr:uid="{139B462A-32E8-4F3F-B3CE-D75BD443AEEE}"/>
    <cellStyle name="Calculation 2" xfId="10" xr:uid="{18EC1C43-94F2-4B94-B358-A81AC83D66DE}"/>
    <cellStyle name="Normal" xfId="0" builtinId="0"/>
    <cellStyle name="Normal 10" xfId="8" xr:uid="{26CADD5F-7B43-4CE0-94A5-E2D93585DD71}"/>
    <cellStyle name="Normal 2" xfId="1" xr:uid="{2C163037-E9EA-4064-A8C7-D475D74810E0}"/>
    <cellStyle name="Normal 2 2" xfId="2" xr:uid="{C64FEF5C-D4C3-4E1E-9609-03C01CB15160}"/>
    <cellStyle name="Normal 2 3" xfId="11" xr:uid="{A842F3B5-840C-4252-8FA6-A9F9D6CC2919}"/>
    <cellStyle name="Normal 6" xfId="6" xr:uid="{44EA950D-69AA-40A9-9620-B4935CE3B3E1}"/>
    <cellStyle name="Normal 7" xfId="4" xr:uid="{3DA8C24D-F60B-42BF-BC16-D9AC677AE4FB}"/>
    <cellStyle name="Percent 2" xfId="3" xr:uid="{8E118D20-CC29-4A4E-8ECB-5A42A185FE4E}"/>
    <cellStyle name="Percent 3" xfId="5" xr:uid="{182BA15C-4296-459B-A764-383B75A2F54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2E9-4617-ACAC-4F4F8D0F8964}"/>
              </c:ext>
            </c:extLst>
          </c:dPt>
          <c:dPt>
            <c:idx val="1"/>
            <c:bubble3D val="0"/>
            <c:spPr>
              <a:solidFill>
                <a:srgbClr val="F7EBD9"/>
              </a:solidFill>
            </c:spPr>
            <c:extLst>
              <c:ext xmlns:c16="http://schemas.microsoft.com/office/drawing/2014/chart" uri="{C3380CC4-5D6E-409C-BE32-E72D297353CC}">
                <c16:uniqueId val="{00000003-A2E9-4617-ACAC-4F4F8D0F8964}"/>
              </c:ext>
            </c:extLst>
          </c:dPt>
          <c:val>
            <c:numRef>
              <c:f>'Data - Overview'!$D$89:$D$90</c:f>
              <c:numCache>
                <c:formatCode>0%</c:formatCode>
                <c:ptCount val="2"/>
                <c:pt idx="0">
                  <c:v>0.33093167701863357</c:v>
                </c:pt>
                <c:pt idx="1">
                  <c:v>0.66906832298136643</c:v>
                </c:pt>
              </c:numCache>
            </c:numRef>
          </c:val>
          <c:extLst>
            <c:ext xmlns:c16="http://schemas.microsoft.com/office/drawing/2014/chart" uri="{C3380CC4-5D6E-409C-BE32-E72D297353CC}">
              <c16:uniqueId val="{00000004-A2E9-4617-ACAC-4F4F8D0F896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C03-4443-934C-33DDECDBD2F7}"/>
              </c:ext>
            </c:extLst>
          </c:dPt>
          <c:dPt>
            <c:idx val="1"/>
            <c:bubble3D val="0"/>
            <c:spPr>
              <a:solidFill>
                <a:srgbClr val="6C6F71"/>
              </a:solidFill>
            </c:spPr>
            <c:extLst>
              <c:ext xmlns:c16="http://schemas.microsoft.com/office/drawing/2014/chart" uri="{C3380CC4-5D6E-409C-BE32-E72D297353CC}">
                <c16:uniqueId val="{00000003-2C03-4443-934C-33DDECDBD2F7}"/>
              </c:ext>
            </c:extLst>
          </c:dPt>
          <c:dPt>
            <c:idx val="2"/>
            <c:bubble3D val="0"/>
            <c:spPr>
              <a:solidFill>
                <a:srgbClr val="7A19C1"/>
              </a:solidFill>
            </c:spPr>
            <c:extLst>
              <c:ext xmlns:c16="http://schemas.microsoft.com/office/drawing/2014/chart" uri="{C3380CC4-5D6E-409C-BE32-E72D297353CC}">
                <c16:uniqueId val="{00000005-2C03-4443-934C-33DDECDBD2F7}"/>
              </c:ext>
            </c:extLst>
          </c:dPt>
          <c:dPt>
            <c:idx val="3"/>
            <c:bubble3D val="0"/>
            <c:spPr>
              <a:solidFill>
                <a:srgbClr val="8CC119"/>
              </a:solidFill>
            </c:spPr>
            <c:extLst>
              <c:ext xmlns:c16="http://schemas.microsoft.com/office/drawing/2014/chart" uri="{C3380CC4-5D6E-409C-BE32-E72D297353CC}">
                <c16:uniqueId val="{00000007-2C03-4443-934C-33DDECDBD2F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C03-4443-934C-33DDECDBD2F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C03-4443-934C-33DDECDBD2F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C03-4443-934C-33DDECDBD2F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C03-4443-934C-33DDECDBD2F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2C03-4443-934C-33DDECDBD2F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105</c:v>
                </c:pt>
                <c:pt idx="1">
                  <c:v>1 
Index: 88</c:v>
                </c:pt>
                <c:pt idx="2">
                  <c:v>2 
Index: 91</c:v>
                </c:pt>
                <c:pt idx="3">
                  <c:v>3+ 
Index: 75</c:v>
                </c:pt>
              </c:strCache>
            </c:strRef>
          </c:cat>
          <c:val>
            <c:numRef>
              <c:f>'Data - Overview'!$D$128:$D$131</c:f>
              <c:numCache>
                <c:formatCode>0%</c:formatCode>
                <c:ptCount val="4"/>
                <c:pt idx="0">
                  <c:v>0.75914906832298135</c:v>
                </c:pt>
                <c:pt idx="1">
                  <c:v>0.11212422360248447</c:v>
                </c:pt>
                <c:pt idx="2">
                  <c:v>9.8242236024844706E-2</c:v>
                </c:pt>
                <c:pt idx="3">
                  <c:v>3.050931677018634E-2</c:v>
                </c:pt>
              </c:numCache>
            </c:numRef>
          </c:val>
          <c:extLst>
            <c:ext xmlns:c16="http://schemas.microsoft.com/office/drawing/2014/chart" uri="{C3380CC4-5D6E-409C-BE32-E72D297353CC}">
              <c16:uniqueId val="{00000009-2C03-4443-934C-33DDECDBD2F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6E90-4AEA-B6CF-D748A727C885}"/>
              </c:ext>
            </c:extLst>
          </c:dPt>
          <c:dPt>
            <c:idx val="1"/>
            <c:bubble3D val="0"/>
            <c:spPr>
              <a:solidFill>
                <a:srgbClr val="6C6F71"/>
              </a:solidFill>
            </c:spPr>
            <c:extLst>
              <c:ext xmlns:c16="http://schemas.microsoft.com/office/drawing/2014/chart" uri="{C3380CC4-5D6E-409C-BE32-E72D297353CC}">
                <c16:uniqueId val="{00000003-6E90-4AEA-B6CF-D748A727C885}"/>
              </c:ext>
            </c:extLst>
          </c:dPt>
          <c:dPt>
            <c:idx val="2"/>
            <c:bubble3D val="0"/>
            <c:spPr>
              <a:solidFill>
                <a:srgbClr val="7A19C1"/>
              </a:solidFill>
            </c:spPr>
            <c:extLst>
              <c:ext xmlns:c16="http://schemas.microsoft.com/office/drawing/2014/chart" uri="{C3380CC4-5D6E-409C-BE32-E72D297353CC}">
                <c16:uniqueId val="{00000005-6E90-4AEA-B6CF-D748A727C885}"/>
              </c:ext>
            </c:extLst>
          </c:dPt>
          <c:dPt>
            <c:idx val="3"/>
            <c:bubble3D val="0"/>
            <c:spPr>
              <a:solidFill>
                <a:srgbClr val="8CC119"/>
              </a:solidFill>
            </c:spPr>
            <c:extLst>
              <c:ext xmlns:c16="http://schemas.microsoft.com/office/drawing/2014/chart" uri="{C3380CC4-5D6E-409C-BE32-E72D297353CC}">
                <c16:uniqueId val="{00000007-6E90-4AEA-B6CF-D748A727C885}"/>
              </c:ext>
            </c:extLst>
          </c:dPt>
          <c:dPt>
            <c:idx val="4"/>
            <c:bubble3D val="0"/>
            <c:spPr>
              <a:solidFill>
                <a:srgbClr val="EBC61C"/>
              </a:solidFill>
            </c:spPr>
            <c:extLst>
              <c:ext xmlns:c16="http://schemas.microsoft.com/office/drawing/2014/chart" uri="{C3380CC4-5D6E-409C-BE32-E72D297353CC}">
                <c16:uniqueId val="{00000009-6E90-4AEA-B6CF-D748A727C885}"/>
              </c:ext>
            </c:extLst>
          </c:dPt>
          <c:dPt>
            <c:idx val="5"/>
            <c:bubble3D val="0"/>
            <c:spPr>
              <a:solidFill>
                <a:srgbClr val="1964C1"/>
              </a:solidFill>
            </c:spPr>
            <c:extLst>
              <c:ext xmlns:c16="http://schemas.microsoft.com/office/drawing/2014/chart" uri="{C3380CC4-5D6E-409C-BE32-E72D297353CC}">
                <c16:uniqueId val="{0000000B-6E90-4AEA-B6CF-D748A727C88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6E90-4AEA-B6CF-D748A727C88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6E90-4AEA-B6CF-D748A727C88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6E90-4AEA-B6CF-D748A727C88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6E90-4AEA-B6CF-D748A727C885}"/>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6E90-4AEA-B6CF-D748A727C885}"/>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6E90-4AEA-B6CF-D748A727C88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65</c:v>
                </c:pt>
                <c:pt idx="1">
                  <c:v>20k - 40k 
Index: 81</c:v>
                </c:pt>
                <c:pt idx="2">
                  <c:v>40k - 60k 
Index: 99</c:v>
                </c:pt>
                <c:pt idx="3">
                  <c:v>60k - 80k 
Index: 105</c:v>
                </c:pt>
                <c:pt idx="4">
                  <c:v>80k - 100k 
Index: 135</c:v>
                </c:pt>
                <c:pt idx="5">
                  <c:v>100k+ 
Index: 187</c:v>
                </c:pt>
              </c:strCache>
            </c:strRef>
          </c:cat>
          <c:val>
            <c:numRef>
              <c:f>'Data - Overview'!$D$146:$D$151</c:f>
              <c:numCache>
                <c:formatCode>0%</c:formatCode>
                <c:ptCount val="6"/>
                <c:pt idx="0">
                  <c:v>0.10533540372670808</c:v>
                </c:pt>
                <c:pt idx="1">
                  <c:v>0.25121118012422361</c:v>
                </c:pt>
                <c:pt idx="2">
                  <c:v>0.21057142857142858</c:v>
                </c:pt>
                <c:pt idx="3">
                  <c:v>0.14944099378881989</c:v>
                </c:pt>
                <c:pt idx="4">
                  <c:v>0.10219875776397516</c:v>
                </c:pt>
                <c:pt idx="5">
                  <c:v>0.18090062111801242</c:v>
                </c:pt>
              </c:numCache>
            </c:numRef>
          </c:val>
          <c:extLst>
            <c:ext xmlns:c16="http://schemas.microsoft.com/office/drawing/2014/chart" uri="{C3380CC4-5D6E-409C-BE32-E72D297353CC}">
              <c16:uniqueId val="{0000000C-6E90-4AEA-B6CF-D748A727C88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4.2714285714285719E-2</c:v>
                </c:pt>
                <c:pt idx="1">
                  <c:v>0.15360869565217389</c:v>
                </c:pt>
                <c:pt idx="2">
                  <c:v>5.4546583850931675E-2</c:v>
                </c:pt>
                <c:pt idx="3">
                  <c:v>8.2242236024844706E-2</c:v>
                </c:pt>
                <c:pt idx="4">
                  <c:v>0.17952795031055899</c:v>
                </c:pt>
                <c:pt idx="5">
                  <c:v>0.24416770186335404</c:v>
                </c:pt>
                <c:pt idx="6">
                  <c:v>0.13647826086956522</c:v>
                </c:pt>
                <c:pt idx="7">
                  <c:v>0.10757763975155279</c:v>
                </c:pt>
              </c:numCache>
            </c:numRef>
          </c:val>
          <c:extLst>
            <c:ext xmlns:c16="http://schemas.microsoft.com/office/drawing/2014/chart" uri="{C3380CC4-5D6E-409C-BE32-E72D297353CC}">
              <c16:uniqueId val="{00000000-6F9C-4B92-90A5-88A202A0AD28}"/>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0.37703726708074525</c:v>
                </c:pt>
              </c:numCache>
            </c:numRef>
          </c:val>
          <c:extLst>
            <c:ext xmlns:c16="http://schemas.microsoft.com/office/drawing/2014/chart" uri="{C3380CC4-5D6E-409C-BE32-E72D297353CC}">
              <c16:uniqueId val="{00000000-4761-4E4F-8E5D-4859E56386B9}"/>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761-4E4F-8E5D-4859E56386B9}"/>
              </c:ext>
            </c:extLst>
          </c:dPt>
          <c:val>
            <c:numRef>
              <c:f>'Data - Overview'!$D$116</c:f>
              <c:numCache>
                <c:formatCode>0%</c:formatCode>
                <c:ptCount val="1"/>
                <c:pt idx="0">
                  <c:v>0.18956521739130436</c:v>
                </c:pt>
              </c:numCache>
            </c:numRef>
          </c:val>
          <c:extLst>
            <c:ext xmlns:c16="http://schemas.microsoft.com/office/drawing/2014/chart" uri="{C3380CC4-5D6E-409C-BE32-E72D297353CC}">
              <c16:uniqueId val="{00000003-4761-4E4F-8E5D-4859E56386B9}"/>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1.8956521739130434E-2</c:v>
                </c:pt>
              </c:numCache>
            </c:numRef>
          </c:val>
          <c:extLst>
            <c:ext xmlns:c16="http://schemas.microsoft.com/office/drawing/2014/chart" uri="{C3380CC4-5D6E-409C-BE32-E72D297353CC}">
              <c16:uniqueId val="{00000004-4761-4E4F-8E5D-4859E56386B9}"/>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0.12269565217391305</c:v>
                </c:pt>
              </c:numCache>
            </c:numRef>
          </c:val>
          <c:extLst>
            <c:ext xmlns:c16="http://schemas.microsoft.com/office/drawing/2014/chart" uri="{C3380CC4-5D6E-409C-BE32-E72D297353CC}">
              <c16:uniqueId val="{00000005-4761-4E4F-8E5D-4859E56386B9}"/>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0.29219875776397514</c:v>
                </c:pt>
              </c:numCache>
            </c:numRef>
          </c:val>
          <c:extLst>
            <c:ext xmlns:c16="http://schemas.microsoft.com/office/drawing/2014/chart" uri="{C3380CC4-5D6E-409C-BE32-E72D297353CC}">
              <c16:uniqueId val="{00000006-4761-4E4F-8E5D-4859E56386B9}"/>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B12E-4266-B2F5-D37B5C11FEE0}"/>
              </c:ext>
            </c:extLst>
          </c:dPt>
          <c:dPt>
            <c:idx val="1"/>
            <c:bubble3D val="0"/>
            <c:spPr>
              <a:solidFill>
                <a:srgbClr val="DBE6C4"/>
              </a:solidFill>
            </c:spPr>
            <c:extLst>
              <c:ext xmlns:c16="http://schemas.microsoft.com/office/drawing/2014/chart" uri="{C3380CC4-5D6E-409C-BE32-E72D297353CC}">
                <c16:uniqueId val="{00000003-B12E-4266-B2F5-D37B5C11FEE0}"/>
              </c:ext>
            </c:extLst>
          </c:dPt>
          <c:val>
            <c:numRef>
              <c:f>'Data - Overview'!$A$89:$A$90</c:f>
              <c:numCache>
                <c:formatCode>0%</c:formatCode>
                <c:ptCount val="2"/>
                <c:pt idx="0">
                  <c:v>0.27008074534161491</c:v>
                </c:pt>
                <c:pt idx="1">
                  <c:v>0.72991925465838503</c:v>
                </c:pt>
              </c:numCache>
            </c:numRef>
          </c:val>
          <c:extLst>
            <c:ext xmlns:c16="http://schemas.microsoft.com/office/drawing/2014/chart" uri="{C3380CC4-5D6E-409C-BE32-E72D297353CC}">
              <c16:uniqueId val="{00000004-B12E-4266-B2F5-D37B5C11FEE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9F7-40E0-A35C-7ED81772BED1}"/>
              </c:ext>
            </c:extLst>
          </c:dPt>
          <c:dPt>
            <c:idx val="1"/>
            <c:bubble3D val="0"/>
            <c:spPr>
              <a:solidFill>
                <a:schemeClr val="accent2">
                  <a:lumMod val="20000"/>
                  <a:lumOff val="80000"/>
                </a:schemeClr>
              </a:solidFill>
            </c:spPr>
            <c:extLst>
              <c:ext xmlns:c16="http://schemas.microsoft.com/office/drawing/2014/chart" uri="{C3380CC4-5D6E-409C-BE32-E72D297353CC}">
                <c16:uniqueId val="{00000003-19F7-40E0-A35C-7ED81772BED1}"/>
              </c:ext>
            </c:extLst>
          </c:dPt>
          <c:val>
            <c:numRef>
              <c:f>'Data - Overview'!$A$89:$A$90</c:f>
              <c:numCache>
                <c:formatCode>0%</c:formatCode>
                <c:ptCount val="2"/>
                <c:pt idx="0">
                  <c:v>0.27008074534161491</c:v>
                </c:pt>
                <c:pt idx="1">
                  <c:v>0.72991925465838503</c:v>
                </c:pt>
              </c:numCache>
            </c:numRef>
          </c:val>
          <c:extLst>
            <c:ext xmlns:c16="http://schemas.microsoft.com/office/drawing/2014/chart" uri="{C3380CC4-5D6E-409C-BE32-E72D297353CC}">
              <c16:uniqueId val="{00000004-19F7-40E0-A35C-7ED81772BED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664-43E2-B0FE-4B16933A2538}"/>
              </c:ext>
            </c:extLst>
          </c:dPt>
          <c:dPt>
            <c:idx val="1"/>
            <c:bubble3D val="0"/>
            <c:spPr>
              <a:solidFill>
                <a:srgbClr val="F7EBD9"/>
              </a:solidFill>
            </c:spPr>
            <c:extLst>
              <c:ext xmlns:c16="http://schemas.microsoft.com/office/drawing/2014/chart" uri="{C3380CC4-5D6E-409C-BE32-E72D297353CC}">
                <c16:uniqueId val="{00000003-C664-43E2-B0FE-4B16933A2538}"/>
              </c:ext>
            </c:extLst>
          </c:dPt>
          <c:val>
            <c:numRef>
              <c:f>'Data - Overview'!$E$89:$E$90</c:f>
              <c:numCache>
                <c:formatCode>0%</c:formatCode>
                <c:ptCount val="2"/>
                <c:pt idx="0">
                  <c:v>0.40550931677018631</c:v>
                </c:pt>
                <c:pt idx="1">
                  <c:v>0.59449068322981369</c:v>
                </c:pt>
              </c:numCache>
            </c:numRef>
          </c:val>
          <c:extLst>
            <c:ext xmlns:c16="http://schemas.microsoft.com/office/drawing/2014/chart" uri="{C3380CC4-5D6E-409C-BE32-E72D297353CC}">
              <c16:uniqueId val="{00000004-C664-43E2-B0FE-4B16933A253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88AB-4A2F-A164-FC7D4F24DBFF}"/>
              </c:ext>
            </c:extLst>
          </c:dPt>
          <c:dPt>
            <c:idx val="1"/>
            <c:bubble3D val="0"/>
            <c:extLst>
              <c:ext xmlns:c16="http://schemas.microsoft.com/office/drawing/2014/chart" uri="{C3380CC4-5D6E-409C-BE32-E72D297353CC}">
                <c16:uniqueId val="{00000002-88AB-4A2F-A164-FC7D4F24DBFF}"/>
              </c:ext>
            </c:extLst>
          </c:dPt>
          <c:val>
            <c:numRef>
              <c:f>'Data - Overview'!$C$89:$C$90</c:f>
              <c:numCache>
                <c:formatCode>0%</c:formatCode>
                <c:ptCount val="2"/>
                <c:pt idx="0">
                  <c:v>7.6279503105590049E-2</c:v>
                </c:pt>
                <c:pt idx="1">
                  <c:v>0.92372049689440994</c:v>
                </c:pt>
              </c:numCache>
            </c:numRef>
          </c:val>
          <c:extLst>
            <c:ext xmlns:c16="http://schemas.microsoft.com/office/drawing/2014/chart" uri="{C3380CC4-5D6E-409C-BE32-E72D297353CC}">
              <c16:uniqueId val="{00000003-88AB-4A2F-A164-FC7D4F24DBF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0.14412422360248447</c:v>
                </c:pt>
              </c:numCache>
            </c:numRef>
          </c:val>
          <c:extLst>
            <c:ext xmlns:c16="http://schemas.microsoft.com/office/drawing/2014/chart" uri="{C3380CC4-5D6E-409C-BE32-E72D297353CC}">
              <c16:uniqueId val="{00000000-3031-4652-842E-14EC58DE0ED5}"/>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3031-4652-842E-14EC58DE0ED5}"/>
              </c:ext>
            </c:extLst>
          </c:dPt>
          <c:val>
            <c:numRef>
              <c:f>'Data - Overview'!$D$138</c:f>
              <c:numCache>
                <c:formatCode>0%</c:formatCode>
                <c:ptCount val="1"/>
                <c:pt idx="0">
                  <c:v>0.4275031055900621</c:v>
                </c:pt>
              </c:numCache>
            </c:numRef>
          </c:val>
          <c:extLst>
            <c:ext xmlns:c16="http://schemas.microsoft.com/office/drawing/2014/chart" uri="{C3380CC4-5D6E-409C-BE32-E72D297353CC}">
              <c16:uniqueId val="{00000003-3031-4652-842E-14EC58DE0ED5}"/>
            </c:ext>
          </c:extLst>
        </c:ser>
        <c:ser>
          <c:idx val="1"/>
          <c:order val="2"/>
          <c:spPr>
            <a:solidFill>
              <a:srgbClr val="1964C1"/>
            </a:solidFill>
          </c:spPr>
          <c:invertIfNegative val="0"/>
          <c:val>
            <c:numRef>
              <c:f>'Data - Overview'!$D$139</c:f>
              <c:numCache>
                <c:formatCode>0%</c:formatCode>
                <c:ptCount val="1"/>
                <c:pt idx="0">
                  <c:v>0.34849068322981364</c:v>
                </c:pt>
              </c:numCache>
            </c:numRef>
          </c:val>
          <c:extLst>
            <c:ext xmlns:c16="http://schemas.microsoft.com/office/drawing/2014/chart" uri="{C3380CC4-5D6E-409C-BE32-E72D297353CC}">
              <c16:uniqueId val="{00000004-3031-4652-842E-14EC58DE0ED5}"/>
            </c:ext>
          </c:extLst>
        </c:ser>
        <c:ser>
          <c:idx val="0"/>
          <c:order val="3"/>
          <c:spPr>
            <a:solidFill>
              <a:srgbClr val="7D38BA"/>
            </a:solidFill>
          </c:spPr>
          <c:invertIfNegative val="0"/>
          <c:val>
            <c:numRef>
              <c:f>'Data - Overview'!$D$140</c:f>
              <c:numCache>
                <c:formatCode>0%</c:formatCode>
                <c:ptCount val="1"/>
                <c:pt idx="0">
                  <c:v>8.0677018633540376E-2</c:v>
                </c:pt>
              </c:numCache>
            </c:numRef>
          </c:val>
          <c:extLst>
            <c:ext xmlns:c16="http://schemas.microsoft.com/office/drawing/2014/chart" uri="{C3380CC4-5D6E-409C-BE32-E72D297353CC}">
              <c16:uniqueId val="{00000005-3031-4652-842E-14EC58DE0ED5}"/>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6C46-4FA1-8C7F-A9844670BB23}"/>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6C46-4FA1-8C7F-A9844670BB23}"/>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6C46-4FA1-8C7F-A9844670BB23}"/>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6C46-4FA1-8C7F-A9844670BB23}"/>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6C46-4FA1-8C7F-A9844670BB23}"/>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6C46-4FA1-8C7F-A9844670BB23}"/>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6C46-4FA1-8C7F-A9844670BB23}"/>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6C46-4FA1-8C7F-A9844670BB23}"/>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6C46-4FA1-8C7F-A9844670BB23}"/>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6C46-4FA1-8C7F-A9844670BB23}"/>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6C46-4FA1-8C7F-A9844670BB23}"/>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6C46-4FA1-8C7F-A9844670BB23}"/>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6C46-4FA1-8C7F-A9844670BB23}"/>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6C46-4FA1-8C7F-A9844670BB23}"/>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6C46-4FA1-8C7F-A9844670BB23}"/>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6C46-4FA1-8C7F-A9844670BB23}"/>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6C46-4FA1-8C7F-A9844670BB23}"/>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6C46-4FA1-8C7F-A9844670BB23}"/>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6C46-4FA1-8C7F-A9844670BB23}"/>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6C46-4FA1-8C7F-A9844670BB23}"/>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6C46-4FA1-8C7F-A9844670BB23}"/>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6C46-4FA1-8C7F-A9844670BB23}"/>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6C46-4FA1-8C7F-A9844670BB23}"/>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6C46-4FA1-8C7F-A9844670BB23}"/>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6C46-4FA1-8C7F-A9844670BB23}"/>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{689F2ADD-7D6E-4B53-B4FE-09C4C0440FE2}</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6C46-4FA1-8C7F-A9844670BB23}"/>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{EE1CA373-7E58-48FC-9298-DB100794DC85}</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6C46-4FA1-8C7F-A9844670BB23}"/>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{94598481-0B84-409C-9580-2E89312EBB14}</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6C46-4FA1-8C7F-A9844670BB23}"/>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{81C94888-3E78-4303-B8D1-5401E98E9563}</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6C46-4FA1-8C7F-A9844670BB23}"/>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{A1449242-73AF-45B2-9C60-BFE5B059C29B}</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6C46-4FA1-8C7F-A9844670BB23}"/>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{A6E5C035-FE6E-4DF4-A5AF-FB31AD94A5ED}</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6C46-4FA1-8C7F-A9844670BB23}"/>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{77D7146E-AAC8-462D-9186-88FFA4EC5486}</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6C46-4FA1-8C7F-A9844670BB23}"/>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{7C67EDD7-7C84-48E7-9D44-806F7C218DAC}</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6C46-4FA1-8C7F-A9844670BB23}"/>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{9EA6C2A1-4468-46B3-8208-B4BCCA7CCB13}</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6C46-4FA1-8C7F-A9844670BB23}"/>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{89D60EDD-5C54-4BCC-96F7-B9189CCD4B88}</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6C46-4FA1-8C7F-A9844670BB23}"/>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{11FBC7E5-F878-4C44-A56B-9BC52984C25A}</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6C46-4FA1-8C7F-A9844670BB23}"/>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{93D0D0C1-D687-4652-B597-3246DC495642}</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6C46-4FA1-8C7F-A9844670BB23}"/>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{CC115380-B437-4F26-BFCB-AE18F2C64544}</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6C46-4FA1-8C7F-A9844670BB23}"/>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{CEC2A9A5-312F-43E5-AB98-CB88AE18AFE7}</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6C46-4FA1-8C7F-A9844670BB23}"/>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{8D85C4B1-41D1-4771-84F2-C972D4140DA7}</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6C46-4FA1-8C7F-A9844670BB23}"/>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{9CED9A93-7D02-4F6E-9AA8-1DF45C1E5589}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6C46-4FA1-8C7F-A9844670BB23}"/>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{E9C47BDA-B4A5-4D3B-96DA-8E09628E5C28}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6C46-4FA1-8C7F-A9844670BB23}"/>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{172D71AE-4F47-4F89-840F-07A0F5162E55}</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6C46-4FA1-8C7F-A9844670BB23}"/>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{54747745-27EE-4883-8D78-B57F1EC6E1D4}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6C46-4FA1-8C7F-A9844670BB23}"/>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{D3A9DF30-C150-4719-969F-6069220BE09C}</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6C46-4FA1-8C7F-A9844670BB23}"/>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{EF948C7E-908E-4568-BFA7-96FEA096B8AD}</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6C46-4FA1-8C7F-A9844670BB23}"/>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{E7D2B080-4E28-405A-8B90-C05C050DEE21}</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6C46-4FA1-8C7F-A9844670BB23}"/>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{56A8F99A-C15C-401C-B0E0-F2C6C42B7CC0}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6C46-4FA1-8C7F-A9844670BB23}"/>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{9B675F0D-9EDA-455A-A330-866F975F4738}</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6C46-4FA1-8C7F-A9844670BB23}"/>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{116AF4A5-7D3E-432E-B0D2-390481A34468}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6C46-4FA1-8C7F-A9844670BB23}"/>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1.2422360248447204E-2</c:v>
                </c:pt>
                <c:pt idx="1">
                  <c:v>6.2111801242236021E-3</c:v>
                </c:pt>
                <c:pt idx="2">
                  <c:v>0</c:v>
                </c:pt>
                <c:pt idx="3">
                  <c:v>6.2111801242236021E-3</c:v>
                </c:pt>
                <c:pt idx="4">
                  <c:v>2.4844720496894408E-2</c:v>
                </c:pt>
                <c:pt idx="5">
                  <c:v>0</c:v>
                </c:pt>
                <c:pt idx="6">
                  <c:v>0</c:v>
                </c:pt>
                <c:pt idx="7">
                  <c:v>0</c:v>
                </c:pt>
                <c:pt idx="8">
                  <c:v>0</c:v>
                </c:pt>
                <c:pt idx="9">
                  <c:v>0</c:v>
                </c:pt>
                <c:pt idx="10">
                  <c:v>0</c:v>
                </c:pt>
                <c:pt idx="11">
                  <c:v>0</c:v>
                </c:pt>
                <c:pt idx="12">
                  <c:v>0</c:v>
                </c:pt>
                <c:pt idx="13">
                  <c:v>0</c:v>
                </c:pt>
                <c:pt idx="14">
                  <c:v>0</c:v>
                </c:pt>
                <c:pt idx="15">
                  <c:v>2.4844720496894408E-2</c:v>
                </c:pt>
                <c:pt idx="16">
                  <c:v>2.4844720496894408E-2</c:v>
                </c:pt>
                <c:pt idx="17">
                  <c:v>0</c:v>
                </c:pt>
                <c:pt idx="18">
                  <c:v>0.1</c:v>
                </c:pt>
                <c:pt idx="19">
                  <c:v>2.4844720496894408E-2</c:v>
                </c:pt>
                <c:pt idx="20">
                  <c:v>0</c:v>
                </c:pt>
                <c:pt idx="21">
                  <c:v>0</c:v>
                </c:pt>
                <c:pt idx="22">
                  <c:v>1.2422360248447204E-2</c:v>
                </c:pt>
                <c:pt idx="23">
                  <c:v>0.1</c:v>
                </c:pt>
                <c:pt idx="24">
                  <c:v>0</c:v>
                </c:pt>
              </c:numCache>
            </c:numRef>
          </c:xVal>
          <c:yVal>
            <c:numRef>
              <c:f>'Customer View Chart'!$F$49:$F$73</c:f>
              <c:numCache>
                <c:formatCode>0</c:formatCode>
                <c:ptCount val="25"/>
                <c:pt idx="0">
                  <c:v>114.27816967822248</c:v>
                </c:pt>
                <c:pt idx="1">
                  <c:v>19.431188423645317</c:v>
                </c:pt>
                <c:pt idx="2">
                  <c:v>0</c:v>
                </c:pt>
                <c:pt idx="3">
                  <c:v>15.22770684628531</c:v>
                </c:pt>
                <c:pt idx="4">
                  <c:v>71.54429303544859</c:v>
                </c:pt>
                <c:pt idx="5">
                  <c:v>0</c:v>
                </c:pt>
                <c:pt idx="6">
                  <c:v>0</c:v>
                </c:pt>
                <c:pt idx="7">
                  <c:v>0</c:v>
                </c:pt>
                <c:pt idx="8">
                  <c:v>0</c:v>
                </c:pt>
                <c:pt idx="9">
                  <c:v>0</c:v>
                </c:pt>
                <c:pt idx="10">
                  <c:v>0</c:v>
                </c:pt>
                <c:pt idx="11">
                  <c:v>0</c:v>
                </c:pt>
                <c:pt idx="12">
                  <c:v>0</c:v>
                </c:pt>
                <c:pt idx="13">
                  <c:v>0</c:v>
                </c:pt>
                <c:pt idx="14">
                  <c:v>0</c:v>
                </c:pt>
                <c:pt idx="15">
                  <c:v>38.61100312900286</c:v>
                </c:pt>
                <c:pt idx="16">
                  <c:v>32.720026354018714</c:v>
                </c:pt>
                <c:pt idx="17">
                  <c:v>0</c:v>
                </c:pt>
                <c:pt idx="18">
                  <c:v>200</c:v>
                </c:pt>
                <c:pt idx="19">
                  <c:v>34.505774882110387</c:v>
                </c:pt>
                <c:pt idx="20">
                  <c:v>0</c:v>
                </c:pt>
                <c:pt idx="21">
                  <c:v>0</c:v>
                </c:pt>
                <c:pt idx="22">
                  <c:v>28.352425876010784</c:v>
                </c:pt>
                <c:pt idx="23">
                  <c:v>200</c:v>
                </c:pt>
                <c:pt idx="24">
                  <c:v>0</c:v>
                </c:pt>
              </c:numCache>
            </c:numRef>
          </c:yVal>
          <c:smooth val="0"/>
          <c:extLst>
            <c:ext xmlns:c16="http://schemas.microsoft.com/office/drawing/2014/chart" uri="{C3380CC4-5D6E-409C-BE32-E72D297353CC}">
              <c16:uniqueId val="{00000019-6C46-4FA1-8C7F-A9844670BB23}"/>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91.996097823073342</c:v>
                </c:pt>
                <c:pt idx="1">
                  <c:v>94.364412171844819</c:v>
                </c:pt>
                <c:pt idx="2">
                  <c:v>105.40371046570031</c:v>
                </c:pt>
                <c:pt idx="3">
                  <c:v>85.315763487342693</c:v>
                </c:pt>
                <c:pt idx="4">
                  <c:v>93.291780977786772</c:v>
                </c:pt>
                <c:pt idx="5">
                  <c:v>91.192576347867586</c:v>
                </c:pt>
                <c:pt idx="6">
                  <c:v>83.955280856690379</c:v>
                </c:pt>
                <c:pt idx="7">
                  <c:v>98.329590787603706</c:v>
                </c:pt>
                <c:pt idx="8">
                  <c:v>84.650629237806626</c:v>
                </c:pt>
                <c:pt idx="9">
                  <c:v>89.728963602151495</c:v>
                </c:pt>
                <c:pt idx="10">
                  <c:v>89.24982746557319</c:v>
                </c:pt>
                <c:pt idx="11">
                  <c:v>101.70844891469947</c:v>
                </c:pt>
                <c:pt idx="12">
                  <c:v>99.709065596587124</c:v>
                </c:pt>
                <c:pt idx="13">
                  <c:v>74.373999771757752</c:v>
                </c:pt>
                <c:pt idx="14">
                  <c:v>101.14019170168854</c:v>
                </c:pt>
                <c:pt idx="15">
                  <c:v>88.555985586817883</c:v>
                </c:pt>
                <c:pt idx="16">
                  <c:v>101.55834826946175</c:v>
                </c:pt>
                <c:pt idx="17">
                  <c:v>101.69356345559038</c:v>
                </c:pt>
                <c:pt idx="18">
                  <c:v>100.27888292649421</c:v>
                </c:pt>
                <c:pt idx="19">
                  <c:v>117.93247704517249</c:v>
                </c:pt>
                <c:pt idx="20">
                  <c:v>127.73348402234042</c:v>
                </c:pt>
                <c:pt idx="21">
                  <c:v>112.95851941998369</c:v>
                </c:pt>
                <c:pt idx="22">
                  <c:v>108.38767251849764</c:v>
                </c:pt>
                <c:pt idx="23">
                  <c:v>114.35145104196667</c:v>
                </c:pt>
                <c:pt idx="24">
                  <c:v>100.68621093231624</c:v>
                </c:pt>
                <c:pt idx="25">
                  <c:v>84.588376372724412</c:v>
                </c:pt>
                <c:pt idx="26">
                  <c:v>95.794700605049044</c:v>
                </c:pt>
                <c:pt idx="27">
                  <c:v>100.00000000000003</c:v>
                </c:pt>
                <c:pt idx="28">
                  <c:v>83.073816411911821</c:v>
                </c:pt>
                <c:pt idx="29">
                  <c:v>89.47579337421962</c:v>
                </c:pt>
                <c:pt idx="30">
                  <c:v>81.777064797796754</c:v>
                </c:pt>
                <c:pt idx="31">
                  <c:v>73.549368754910276</c:v>
                </c:pt>
                <c:pt idx="32">
                  <c:v>98.879942071965601</c:v>
                </c:pt>
                <c:pt idx="33">
                  <c:v>82.241544903035361</c:v>
                </c:pt>
                <c:pt idx="34">
                  <c:v>89.498019913650509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5C8F-4EA9-9312-483B6C25B9A4}"/>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ACDB-42B8-B72A-F91FD1F25251}"/>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F7BD-45E8-99C9-748E93CD550B}"/>
              </c:ext>
            </c:extLst>
          </c:dPt>
          <c:dPt>
            <c:idx val="1"/>
            <c:invertIfNegative val="0"/>
            <c:bubble3D val="0"/>
            <c:spPr>
              <a:solidFill>
                <a:srgbClr val="89756E"/>
              </a:solidFill>
            </c:spPr>
            <c:extLst>
              <c:ext xmlns:c16="http://schemas.microsoft.com/office/drawing/2014/chart" uri="{C3380CC4-5D6E-409C-BE32-E72D297353CC}">
                <c16:uniqueId val="{00000003-F7BD-45E8-99C9-748E93CD550B}"/>
              </c:ext>
            </c:extLst>
          </c:dPt>
          <c:dPt>
            <c:idx val="2"/>
            <c:invertIfNegative val="0"/>
            <c:bubble3D val="0"/>
            <c:spPr>
              <a:solidFill>
                <a:srgbClr val="30499F"/>
              </a:solidFill>
            </c:spPr>
            <c:extLst>
              <c:ext xmlns:c16="http://schemas.microsoft.com/office/drawing/2014/chart" uri="{C3380CC4-5D6E-409C-BE32-E72D297353CC}">
                <c16:uniqueId val="{00000005-F7BD-45E8-99C9-748E93CD550B}"/>
              </c:ext>
            </c:extLst>
          </c:dPt>
          <c:dPt>
            <c:idx val="3"/>
            <c:invertIfNegative val="0"/>
            <c:bubble3D val="0"/>
            <c:spPr>
              <a:solidFill>
                <a:srgbClr val="C1C630"/>
              </a:solidFill>
            </c:spPr>
            <c:extLst>
              <c:ext xmlns:c16="http://schemas.microsoft.com/office/drawing/2014/chart" uri="{C3380CC4-5D6E-409C-BE32-E72D297353CC}">
                <c16:uniqueId val="{00000007-F7BD-45E8-99C9-748E93CD550B}"/>
              </c:ext>
            </c:extLst>
          </c:dPt>
          <c:dPt>
            <c:idx val="4"/>
            <c:invertIfNegative val="0"/>
            <c:bubble3D val="0"/>
            <c:spPr>
              <a:solidFill>
                <a:srgbClr val="AB347D"/>
              </a:solidFill>
            </c:spPr>
            <c:extLst>
              <c:ext xmlns:c16="http://schemas.microsoft.com/office/drawing/2014/chart" uri="{C3380CC4-5D6E-409C-BE32-E72D297353CC}">
                <c16:uniqueId val="{00000009-F7BD-45E8-99C9-748E93CD550B}"/>
              </c:ext>
            </c:extLst>
          </c:dPt>
          <c:val>
            <c:numRef>
              <c:f>'Wellbeing Acorn Group'!$K$13:$K$17</c:f>
              <c:numCache>
                <c:formatCode>0</c:formatCode>
                <c:ptCount val="5"/>
                <c:pt idx="0">
                  <c:v>29.677450956381179</c:v>
                </c:pt>
                <c:pt idx="1">
                  <c:v>0</c:v>
                </c:pt>
                <c:pt idx="2">
                  <c:v>22.423971013312705</c:v>
                </c:pt>
                <c:pt idx="3">
                  <c:v>210.02977863970719</c:v>
                </c:pt>
                <c:pt idx="4">
                  <c:v>0</c:v>
                </c:pt>
              </c:numCache>
            </c:numRef>
          </c:val>
          <c:extLst>
            <c:ext xmlns:c16="http://schemas.microsoft.com/office/drawing/2014/chart" uri="{C3380CC4-5D6E-409C-BE32-E72D297353CC}">
              <c16:uniqueId val="{0000000A-F7BD-45E8-99C9-748E93CD550B}"/>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4A63-4F6B-8D26-5CEFC9CE530C}"/>
              </c:ext>
            </c:extLst>
          </c:dPt>
          <c:dPt>
            <c:idx val="1"/>
            <c:invertIfNegative val="0"/>
            <c:bubble3D val="0"/>
            <c:spPr>
              <a:solidFill>
                <a:srgbClr val="89756E"/>
              </a:solidFill>
            </c:spPr>
            <c:extLst>
              <c:ext xmlns:c16="http://schemas.microsoft.com/office/drawing/2014/chart" uri="{C3380CC4-5D6E-409C-BE32-E72D297353CC}">
                <c16:uniqueId val="{00000003-4A63-4F6B-8D26-5CEFC9CE530C}"/>
              </c:ext>
            </c:extLst>
          </c:dPt>
          <c:dPt>
            <c:idx val="2"/>
            <c:invertIfNegative val="0"/>
            <c:bubble3D val="0"/>
            <c:spPr>
              <a:solidFill>
                <a:srgbClr val="30499F"/>
              </a:solidFill>
            </c:spPr>
            <c:extLst>
              <c:ext xmlns:c16="http://schemas.microsoft.com/office/drawing/2014/chart" uri="{C3380CC4-5D6E-409C-BE32-E72D297353CC}">
                <c16:uniqueId val="{00000005-4A63-4F6B-8D26-5CEFC9CE530C}"/>
              </c:ext>
            </c:extLst>
          </c:dPt>
          <c:dPt>
            <c:idx val="3"/>
            <c:invertIfNegative val="0"/>
            <c:bubble3D val="0"/>
            <c:spPr>
              <a:solidFill>
                <a:srgbClr val="C1C630"/>
              </a:solidFill>
            </c:spPr>
            <c:extLst>
              <c:ext xmlns:c16="http://schemas.microsoft.com/office/drawing/2014/chart" uri="{C3380CC4-5D6E-409C-BE32-E72D297353CC}">
                <c16:uniqueId val="{00000007-4A63-4F6B-8D26-5CEFC9CE530C}"/>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4.9689440993788817E-2</c:v>
                </c:pt>
                <c:pt idx="1">
                  <c:v>0</c:v>
                </c:pt>
                <c:pt idx="2">
                  <c:v>4.9689440993788817E-2</c:v>
                </c:pt>
                <c:pt idx="3">
                  <c:v>0.90062111801242239</c:v>
                </c:pt>
              </c:numCache>
            </c:numRef>
          </c:val>
          <c:extLst>
            <c:ext xmlns:c16="http://schemas.microsoft.com/office/drawing/2014/chart" uri="{C3380CC4-5D6E-409C-BE32-E72D297353CC}">
              <c16:uniqueId val="{00000008-4A63-4F6B-8D26-5CEFC9CE530C}"/>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4A63-4F6B-8D26-5CEFC9CE530C}"/>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114.27816967822248</c:v>
                </c:pt>
                <c:pt idx="1">
                  <c:v>19.431188423645317</c:v>
                </c:pt>
                <c:pt idx="2">
                  <c:v>0</c:v>
                </c:pt>
                <c:pt idx="3">
                  <c:v>15.22770684628531</c:v>
                </c:pt>
                <c:pt idx="4">
                  <c:v>71.54429303544859</c:v>
                </c:pt>
              </c:numCache>
            </c:numRef>
          </c:val>
          <c:extLst>
            <c:ext xmlns:c16="http://schemas.microsoft.com/office/drawing/2014/chart" uri="{C3380CC4-5D6E-409C-BE32-E72D297353CC}">
              <c16:uniqueId val="{00000000-BA35-4021-AE3D-F156BF28C1CF}"/>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9D1-41BB-B868-E7135D3CF599}"/>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0</c:v>
                </c:pt>
                <c:pt idx="1">
                  <c:v>0</c:v>
                </c:pt>
                <c:pt idx="2">
                  <c:v>38.61100312900286</c:v>
                </c:pt>
                <c:pt idx="3">
                  <c:v>32.720026354018714</c:v>
                </c:pt>
                <c:pt idx="4">
                  <c:v>0</c:v>
                </c:pt>
              </c:numCache>
            </c:numRef>
          </c:val>
          <c:extLst>
            <c:ext xmlns:c16="http://schemas.microsoft.com/office/drawing/2014/chart" uri="{C3380CC4-5D6E-409C-BE32-E72D297353CC}">
              <c16:uniqueId val="{00000000-80C0-4732-A51B-FB17AAE4F51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301.19396089142066</c:v>
                </c:pt>
                <c:pt idx="1">
                  <c:v>34.505774882110387</c:v>
                </c:pt>
                <c:pt idx="2">
                  <c:v>0</c:v>
                </c:pt>
                <c:pt idx="3">
                  <c:v>0</c:v>
                </c:pt>
                <c:pt idx="4">
                  <c:v>28.352425876010784</c:v>
                </c:pt>
                <c:pt idx="5">
                  <c:v>505.67394227785246</c:v>
                </c:pt>
                <c:pt idx="6">
                  <c:v>0</c:v>
                </c:pt>
              </c:numCache>
            </c:numRef>
          </c:val>
          <c:extLst>
            <c:ext xmlns:c16="http://schemas.microsoft.com/office/drawing/2014/chart" uri="{C3380CC4-5D6E-409C-BE32-E72D297353CC}">
              <c16:uniqueId val="{00000000-CAF0-4212-890B-7F775A14AEE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D6F7-4E0E-BC0B-212E07E9FCCC}"/>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505.67394227785246</c:v>
                </c:pt>
                <c:pt idx="1">
                  <c:v>301.19396089142066</c:v>
                </c:pt>
                <c:pt idx="2">
                  <c:v>114.27816967822248</c:v>
                </c:pt>
                <c:pt idx="3">
                  <c:v>71.54429303544859</c:v>
                </c:pt>
                <c:pt idx="4">
                  <c:v>38.61100312900286</c:v>
                </c:pt>
                <c:pt idx="5">
                  <c:v>34.505774882110387</c:v>
                </c:pt>
                <c:pt idx="6">
                  <c:v>32.720026354018714</c:v>
                </c:pt>
                <c:pt idx="7">
                  <c:v>28.352425876010784</c:v>
                </c:pt>
                <c:pt idx="8">
                  <c:v>19.431188423645317</c:v>
                </c:pt>
                <c:pt idx="9">
                  <c:v>15.22770684628531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C397-4A94-9424-5A6558FF0F6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CEEFEB4-10F5-4C6D-A9D3-E480D3ADA1EB}"/>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F9EA8DF2-72D2-4E1D-9B52-78A10AED60FF}"/>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38EEFEED-9CE5-4C67-818A-883C8CEFF1A6}"/>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A921D56A-02CA-40FF-BD72-6D5C580CEF86}"/>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FB159B71-7405-481D-92C2-C8B2586E15D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1CE1FD31-D3B7-4FEA-A7D6-7D23D597E23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0483D6E8-C738-4A7D-AE56-0CE71449F41E}"/>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247141E-C6D0-4E3D-AB00-E86F95A82C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002C7AF-A446-45FD-BD30-C0045F142B4B}"/>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FFD78FFA-B970-4DD6-BD85-774847E5CC2C}"/>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AF22AA13-6448-4E67-A82F-555B2FE3B3C4}"/>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5B244DD-45F9-4613-85E7-75E857343BF1}"/>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001E10D3-0075-402B-A30F-49EE8DBAAE5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EA2A6607-C1A6-4A73-BF0D-C8A3078C3958}"/>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30BFC0CD-7D57-466C-8AF6-ECFB95089505}"/>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3393EDC0-661E-40D6-9966-695910B5BFD5}"/>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763B47E-EC5E-4025-A8F8-5D1DF67B2C0D}"/>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DC6809B-A6F7-4E21-A040-20EA0E2D8AE8}"/>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1ABC355A-1502-449F-AC71-58786F1EA3FA}"/>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3475CB79-8A52-4D18-809A-D609487F5C1B}"/>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906377D-CBDE-4E79-92B4-ACBEB7E8FE01}"/>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472F331D-DD2D-44FA-A10F-9170BF22D76C}"/>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9AC0A996-D567-4413-855A-FF298A4749D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C52C5094-2840-4FAC-9150-4AD590EF68C1}"/>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0791E4D2-0CED-40E5-BFD5-59F04361F383}"/>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E6BCB744-53DA-4027-B675-C18EAAC5FA15}"/>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AAE4533F-D4B6-460C-91DE-EC10E1AFBFA3}"/>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E8F76B6D-CD6D-439A-A80B-A0916BF51A5D}"/>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A30B045B-0ED6-4776-9CD3-9A4E633019C2}"/>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3E8D20F7-C5BE-415B-B805-A79B5139F170}"/>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15DA7243-F25F-4570-B77A-2F20DA981DD3}"/>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E8FD7D5C-3F4C-4255-9953-81DEA319DF5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650715A-0C2D-42D1-AAD7-81A0BDE3FBF6}"/>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E1E3FBF3-C172-4DFA-BE3D-FDF75B1BE9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44BB32F9-A42E-40AB-A3A2-E4F18DCAC91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58DF6292-93A2-424A-9240-9C3A66B7F08C}"/>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70E475C-F985-4421-AA5D-71DEE267FF46}"/>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1C56D77C-4407-46B2-8168-F052112228F1}"/>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09C70134-D23B-43A8-A6CC-64CD42D126D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4C6F2E0A-52F2-4530-AA93-2636E135BA8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A50CF3FE-BDC2-486B-A030-96F38E79A0C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A51A2450-5773-4707-9E8B-09D4B4BF20E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08B4BDE-3546-4D6B-8B92-1AC9D8B3080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61C2287D-7F6E-4B07-A6B9-0008C2802D1F}"/>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B02C167-04A0-4675-8D53-913DCE9B4623}"/>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0513D1D7-95A3-48FE-B4DC-60C4E415195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4FB1DC7F-A91D-4BF2-A926-EEF12B20FD5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C547C2C9-4D5B-4E14-9D6B-C17D184D988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9ABE7D7D-F73B-45C2-94D9-95E587C4ACA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6A136FA-6A6F-40A2-B02E-E7D559883E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D4C3CE5-DB8A-400D-ABC6-74184681BA5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BD09EF40-681F-47D6-95E1-56843E69DC6F}"/>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47F9286-23E9-4E83-8BA6-D41D8C5199F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6942055-9DAF-4B62-9292-2B652BCCC3D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C04BF81A-0059-45E0-9CDD-C05A99EB4C52}"/>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4326D61D-89D1-4AB1-A962-334C8088628E}"/>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B181677A-3BCF-4FF6-830E-D1B2C88C73B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702E09D4-ACC2-4B94-837D-6C9370E5DD68}"/>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E403E05F-0D83-4F6C-B0EC-B1CE4CC48D23}"/>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B4D5339F-E432-4DBA-86CC-B0365112DEA1}"/>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843D36B-04C2-431D-8A25-9DC52849479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8812E2E-FBFC-4ACD-9CAB-2A3C9A91230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E31DC14-F179-4434-8694-A8328CD8640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C235F22-05C8-49F8-8C68-6E5754950105}"/>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2DCBB09-DA2A-4F25-BC90-0C1F1F23BD5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E78ABA1-9DD6-48CC-BFEA-0F0F73EB848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6A994B9-8FD8-476B-8714-5B2816D5E56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433B430-C31A-4CD0-8C2A-D1A419E38C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16FFB6F-1DAD-4EE3-9516-B560C0DC37F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34C0F6BE-33F3-45D6-8D9B-CB45D1C2F836}"/>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6ADBA428-172D-499C-9D01-FB4B6F884D4B}"/>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10BF362E-6AD2-4B64-B37A-187F8886678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28EEE24E-3EB9-4E0D-BB13-5DA6DFC1690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29180781-C3E8-403B-91DB-52EEB8BDC3C1}"/>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D06FBAC8-8BB8-4689-BC0D-F6A8B60DEEC9}"/>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950D4827-1F9A-4008-84F3-56A9BC2F6AC3}"/>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1741B5CB-178A-4747-A052-8D985D10348B}"/>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5CCE03A2-ADEC-4094-9455-F1E91BB297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83DB3AC8-F63B-44E2-8516-60350C35A55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617E41BB-13D1-4AE8-9008-F4FD2F3DA7B4}"/>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010E4787-4DDE-4477-9D52-9EF70FD8731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CF95AD9C-A424-46EF-A178-01AE9AC26526}"/>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D43223A2-DB29-4D79-852F-7DC032C8FB83}"/>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CDE587EA-7188-49A6-ABDB-4D94F75C546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5B0A37B1-16A7-4FC4-9670-36EC5F4A4F8F}"/>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0CF138D7-62A8-406C-A78C-A63320ACC8BE}"/>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5865EB2E-630A-4879-B6AC-7903067B209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A73C9642-7CF3-4CFB-9342-470BB19F675D}"/>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92E2F4BE-C2DD-4A40-B4C4-31510CF08693}"/>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9F5C4DD-8EA1-4E32-AB18-1A4BCB07C986}"/>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65DDEC33-C275-4E09-8C5D-339EEB691147}"/>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DB4344A1-C31E-4445-8161-AF3758697AE6}"/>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6B023D6F-D969-42C4-A97F-E5944BCB5941}"/>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1E528D76-67B6-4587-B99E-5CA065179DDC}"/>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BA657CF-4132-4F0C-B808-767863CDBAFD}"/>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6706FD09-C5FC-4F44-BE12-6B58D7B105E3}"/>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105</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2C55876C-DF84-4BE8-B46F-08B29B2DA014}"/>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92</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3534E3B0-AC4B-40D4-AE79-460536CB2CF3}"/>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3A40CCC6-D28C-497B-AE02-4F5C92D896B9}"/>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84</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2B0ECA6A-FA95-48D5-99B1-082FDB113890}"/>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15EABA86-5E79-4547-AAB0-7F0AC936F50D}"/>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B634D2C-288E-4DCB-8D3D-8D3B613018FF}"/>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106FB475-D055-4B52-95AD-FA52A8543177}"/>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A4FBBBEB-0A66-455F-ABE3-EAC92F076F0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F9E7FCCA-B423-45F0-ABFC-57460C859BF3}"/>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8E159F57-90C3-4B7A-B3EC-B714054BE71D}"/>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C463CB5F-7E4A-4CB8-BBC1-6EC3851B1039}"/>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A01D453A-3ACD-4BBA-B5EF-E9E69BDEF3B7}"/>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428F63E8-A632-47A6-A7F9-C566AD1FA3B2}"/>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1F3A0DC7-542A-463F-B9F3-898FBA80D5EC}"/>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724EF0A7-4DA9-41A1-A2AC-ECCF2CAD386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5455B821-BC29-4F9F-B331-692520165B70}"/>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9D6958E2-87DD-4907-BC4A-BBE942665D59}"/>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DF467A65-F184-41CD-9C81-C314AEEFCCA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E027C25C-43AD-4AFE-8329-35D6265216E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3C0709DA-CA35-4C01-BF8B-42C63E4A9D01}"/>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7C272036-CD02-4E91-8EF6-4B760FB851B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A48437D0-B316-45FF-9401-D39FD900907A}"/>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ECC851CE-5C61-49F3-BC32-0FCE9A749BF9}"/>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31335934-32F4-4FD0-9B1C-D598077C0AD6}"/>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6B658B10-1DC6-4767-87B2-B3F85D39636B}"/>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2F28B51-8731-4A70-9EBA-A2D4B60B595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11344B54-4F57-438D-9FAB-62D905BC6449}"/>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BB2EC916-8F01-4CBC-984A-AF6C18C24371}"/>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145B34F1-E39E-4095-A0AF-BC5269D3CBC9}"/>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50C84C07-6900-427F-984F-59E8C63D8C8E}"/>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91</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95F86D7C-9A5E-485C-AABA-C8DC9B03AA00}"/>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847C55F9-7D44-4917-8C4E-A0295067E0C6}"/>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18%</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9A77551E-F032-4B42-8F21-AF899574E22D}"/>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85</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7CA95998-6BA6-4A00-B320-E7EDE82070D1}"/>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CD405333-7D0A-4A48-885A-C4C876B9CD16}"/>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FD7B89AF-2BD0-4DA6-AC07-7745F8FCE6A9}"/>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FCD37F76-B9D6-49A3-BDF0-E707A82A7332}"/>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6917996E-1701-4DEE-ADB3-81DD20092C69}"/>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4E6553EB-4F70-4563-91C3-1FEDBC0AAAF8}"/>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90</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CDD53722-2974-4913-9923-C0753759ADD1}"/>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DEBAF9EC-66DE-48A4-A3E1-64235AB85A0A}"/>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9BB27654-2D72-41AD-B1E4-0BD753083BB9}"/>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0736F8C6-4329-4814-AF34-085B3FF718D6}"/>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4D18B3D9-B2FF-433A-8E70-DAEDEF58AB24}"/>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20140670-8B0E-4FE9-95F1-EB8153AEE246}"/>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71</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F3ABDABB-BD73-4D61-A4D6-F59397F2DED9}"/>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8FF66546-4023-43F1-9C16-4EC68BCB724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16%</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B4F9A6DB-AA0D-47DA-8E12-6F46927C3E28}"/>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36077AD1-74CF-464F-9960-011081C7B01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D3B294CF-B054-4654-B52C-E2195B49524D}"/>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D30D6CD3-5383-4136-AF53-7F6AC73045A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DB638D16-68B5-4D8F-9AE9-78122983B315}"/>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AD01D978-C3B5-4347-BBF8-A73308AC9030}"/>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00240484-95D2-4F8D-89A6-FBF565821608}"/>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79</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D0A35F6A-26C8-488B-BEA6-0065639746DD}"/>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713E3160-0802-4F0D-81E9-7AA57E473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81B8B34E-F8F3-4C9C-82F1-9D7E069C19E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DF8CF7B2-78EB-475C-804D-91C1E211C886}"/>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27%</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B4D25BC6-F4E5-4AD2-AA10-6AF21A412BE4}"/>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74</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5AF45F66-4762-4A12-A9F2-9E1BCE2E957A}"/>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D9A37C91-28BA-4862-A23C-7F45D96CE17D}"/>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244630A4-9EBD-44FC-8ECD-3A2C16E24929}"/>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8C8792C-784B-410A-8558-B426F62FA894}"/>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B8D1241C-4F3F-4376-B1F3-54C5C62846BB}"/>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8%</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E77E828C-8581-4352-8404-EB60C61893CB}"/>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57</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25F69D76-12D5-41F8-B70D-367BA811CDA0}"/>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AD1A80BC-27CD-4010-A6AB-C9A47C7A4F22}"/>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D5CFC69F-15C5-4624-8C3A-D203482C56EB}"/>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208F2CE-3374-4E3C-9BEC-4ED40CE02824}"/>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3DC8EF36-5B51-4059-9962-C67FBCAB6829}"/>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DFF2D701-F1D9-48F8-AE49-38243D491E8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46.0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AF72CE3A-9F2B-40AB-A96C-0DE429A42D67}"/>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9726466A-D07A-485D-AC74-E07F95B971CE}"/>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F1C7A768-EA5B-41DC-AC39-9C5FAF230E43}"/>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230F9E70-8FD7-421E-BE4E-1BCEB7688677}"/>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270438F5-567F-44D3-A93D-293E6F5028DB}"/>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DA64D47A-E39B-4D49-9CDA-F2B33ACCA8BB}"/>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404B7F88-6A00-476B-BE4F-356AEAFADF52}"/>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AF119357-4F61-46C6-9A4D-64639FB62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BD0A17C0-51DB-491E-8796-0E85B2021CB2}"/>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3D35337-C526-452D-8A53-C6CB36E1D98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2DA303D3-82B0-488D-8F53-08094404CC7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B17D1F4D-150E-44CC-B324-C51BF17B5428}"/>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E793C0C0-A18E-4190-9DB9-CD221EE5217E}"/>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CE3CE4B-7AB7-41AB-B2D9-B5AD915AAF8C}"/>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CBAAA9F2-F471-4855-8DAE-7B150E72C4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3BDDB1D8-E834-4517-8E66-597E5B4155E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FFCEC21-A017-42C1-89C9-969CBB9FF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7725D3EC-2F96-47BF-BA58-09FDE5A392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BCE0C866-6138-4A5D-8DB6-C94514C4A6E9}"/>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7CB3155C-0C52-4308-86F8-1C323C4BB2C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C93E56CD-11DF-4EC6-8E80-96EB6896149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5AA8827C-A36E-4A79-8452-B60A47798CE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B38131DE-7BBE-48EB-95A7-99EF9E7318F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C50DB6AF-2124-4775-B4ED-0D44FE861B02}"/>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A6D2FB9-668E-47EE-B0E5-EDD5AE9618C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BD7BF0ED-FA9D-4E74-9D2B-C8F0DA10F0FF}"/>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8B346A65-6DA5-46A7-A249-C9EFDF01ED2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8B0EB47-7C5E-4C0B-991F-91EAAF36EDA1}"/>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81</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7652A2C7-646A-43D8-8479-E3D5E855C78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0AD8CFB8-7AEB-46FD-B56C-9E41BAEFEDF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CDC8581C-3908-47DE-8B5C-DB4F425236F3}"/>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968753F-26C8-4DFF-8D64-BAC1563219D0}"/>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8DDC08C6-E680-4066-93FA-CC6543625AF7}"/>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367CEBAF-10FC-417C-B43F-4CE765FFB32F}"/>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D96871F3-570A-410E-BEFE-FFE375470D84}"/>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86BC4D9F-8F97-4680-A256-EAF8FA2A6B48}"/>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FF403CA4-8FEB-4720-B3C7-A8011FD01121}"/>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3020B197-426F-441C-9DD8-576D244E6BD8}"/>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7AF45E43-6302-4324-AD0D-108213721EBE}"/>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9C2A049D-3A1A-442F-8B22-9678C49E98C6}"/>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53375085-0512-4262-AA65-BA3C119C33E7}"/>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20451CAA-B4C9-4226-8202-4A787A8A1F2A}"/>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C5DC9204-7D32-4E6F-BF35-5346D0D0C52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D13C19E3-09B2-4B56-A29F-75203650027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CC22C4DA-FDD3-4116-B475-30D97D14F28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ED0448CD-65AD-47D1-AA8E-D4B1D74742DD}"/>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5DF5EC0F-24BF-4EF8-9907-85A0234C7BF7}"/>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DF26C41D-B65B-4172-9CF8-BDBFECA63B10}"/>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DA582666-1C84-4BC2-9474-35888DC8297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DF819DDB-404C-4E6D-8A6C-C49221CA583F}"/>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D686C141-CC03-41BB-928B-D9FE605480B7}"/>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F01015F9-16A7-41BB-AD27-0B5D36D9DD62}"/>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0400D953-FA1A-428A-8AEE-64F5B551573B}"/>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6A0EDBD0-BDA8-4B5C-A2FC-680A898C3F5F}"/>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76</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082F5319-6E35-458B-A7E9-4ECC59B2D440}"/>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92</a:t>
            </a:fld>
            <a:endParaRPr lang="en-GB" sz="500" b="1">
              <a:solidFill>
                <a:schemeClr val="bg1"/>
              </a:solidFill>
            </a:endParaRPr>
          </a:p>
        </xdr:txBody>
      </xdr:sp>
      <xdr:pic>
        <xdr:nvPicPr>
          <xdr:cNvPr id="164" name="Picture 163">
            <a:extLst>
              <a:ext uri="{FF2B5EF4-FFF2-40B4-BE49-F238E27FC236}">
                <a16:creationId xmlns:a16="http://schemas.microsoft.com/office/drawing/2014/main" id="{3C039141-9B47-40B2-A292-2AD1F61F6A2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60159BC9-C1E8-4845-8B09-D709F24868A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3CD7D0DB-E066-4F8C-8AA2-DF5CAE234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CE844BF8-3BD1-4259-A88A-70666ABBEB3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6F3DEA71-9F45-4528-80BE-7C65A6167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664B2E28-2A72-4421-8F9B-1575F44ABBFF}"/>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3CB40E26-6EF9-4ED1-A5CB-362DD487CD16}"/>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48F44DD9-0750-4B4F-B937-2FA4501FF2F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A7F711B-9502-4293-AB59-CE6C81DA7F55}"/>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E1B3AD0-CC2E-4C0C-A62D-359A89061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551173D5-4A45-4415-B423-BA1D0D6ADDE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27F9E355-5342-4BA3-B71F-FE17A39DA27E}"/>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1DC55DCC-8D41-4E08-BA90-3D53A315F31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33%</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8420F019-A139-42F2-B40E-C3841490E998}"/>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305586CC-A4C9-442C-9C37-83CE2B232731}"/>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110</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A33E4F9D-8C4C-4ED4-A4DE-9EE15CB8F567}"/>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5EB9088B-D9A4-4458-8B5B-37CB68722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A33B6183-0ADA-4F6A-ABEC-41D37196B8E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6290C681-8187-417D-A932-5258BB28C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6C61E038-D1D1-4BF8-88E6-0C0BD2479C91}"/>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14%</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DD104A89-F635-4BB9-85BE-0EDC50DC5C3C}"/>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864DCA8E-98FD-4B7E-8912-DB767A03D1E5}"/>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23C8F322-9CD1-4EAD-92BF-3943EF30D614}"/>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DE5C71F3-C210-4F88-8375-B2B97F72781F}"/>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EDB47862-43D2-4547-A033-80D00E057FBD}"/>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A90A5F5F-572B-4077-8313-BD43D8CDF869}"/>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E88F73F2-1C6E-4028-AD7E-4CF1C3B85B60}"/>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78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63249801-C4E1-4BDF-980B-3EB94F5138CA}"/>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AC78F32D-2EF3-4C43-8F2C-B72F735D0E3C}"/>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100</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806AA04A-3C09-44C6-AB71-6A786DFA254D}"/>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9D552C56-07DE-4B39-BFE4-DDCBEEE80BF2}"/>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E181605-4CFC-4B4C-9FE3-5B26175F58BF}"/>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77AAA505-9FD1-4105-867D-E06F27C48D04}"/>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6AE3991F-76DE-4FE7-857D-C3274962C2A2}"/>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FDE20357-71B0-45DC-9A25-D4A09A560EE0}"/>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56ADF568-BD49-4011-9E7D-8EDF551CD775}"/>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48FEF352-3AE1-4FF9-8091-9718251AF25A}"/>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B6F9E0E0-9919-4D10-9C67-02998E35FACC}"/>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AC9454C6-60C2-406F-9E20-11BEF78430AD}"/>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254F4C90-4DB2-4474-9231-12358ABF8CD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1571324-2758-4791-A5B9-89249362825C}"/>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6CDC4786-B96E-4F74-B63F-874381CE2056}"/>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E68C54D9-8B22-49DF-8B7C-31442C3F6C7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B59696E8-7E2A-428F-9951-0657D28BB813}"/>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D5B12552-2D58-498C-BF16-DEB340DD97A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526D9D6-03B5-4B62-9D2A-2D07FCD9B6F1}"/>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24EA6B7B-280C-4C96-A27C-4DF8C8272ECA}"/>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72100FA3-F620-44FC-83E8-71C7EC985588}"/>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8C09E0A-F570-4F55-9388-9F6A954BA9D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BD3634D-E672-496E-A6E8-BA63298E9AD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6FB1652-0457-4D77-9B49-036839FF003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5398F35-FD82-49DF-A3F1-210005D0DC6F}"/>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E4FE001-AF50-48D9-878E-89549B625DD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A870885-9C5A-45E5-9A6E-19827301C60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300E157-EF44-41CF-A5E3-245D73BDABC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D3659B7-1FCC-4705-8AAB-353FD7A626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FB8F45D-ED25-44FD-B71D-102C0364360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861D5D95-BF30-4F23-B090-1BB2FB653BB6}"/>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94F8D555-75F3-4C3B-99C6-319422CFD11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F25B07C-1ACA-4672-BC4A-690F2B4953A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E763AC19-8FC8-458E-97C2-D4061DC36858}"/>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FDBD0CF0-FC8E-4B46-AB46-11A9BA604FA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9DFFED82-6B59-4C07-AA20-1001D70883F7}"/>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CDB733D0-5EDD-42E0-B04D-7CA81398B0E9}"/>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2536D3EE-246E-49DD-97D2-998A46390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9A0E254-EA7D-4617-876B-9FF974A2752F}"/>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F515B577-4427-472F-94C9-1081E4D21DDF}"/>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B395B2B-D929-4D2F-BFEC-DF98696821B1}"/>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9DCB119F-D5A9-41C1-806A-A40CE7B5F645}"/>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DB11B925-65BC-4133-A9AA-53663B69D220}"/>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62BDACFE-7A97-4532-8A50-4474EB252FA8}"/>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6701F4F0-2426-466D-BBBC-DC94BA2A6203}"/>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EDCDF768-DE6A-42EF-B507-B99D03D19467}"/>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CE9E7007-3078-4011-B66B-AE242A751657}"/>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201B996F-2B30-4853-80D3-365DBA8BF32F}"/>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3E66E3C-0365-466D-A19D-B8E6707E9BC2}"/>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7FF8419-CD46-4D2E-B5BD-E43C44A741D7}"/>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AB097A6-429D-4AD3-9F98-D73F19CBF63B}"/>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C36CAEB-8CAE-4750-BF91-7F59DFF06222}"/>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6DA2795-8856-4669-957E-A2A92DDA15E2}"/>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E3D1259-07E0-4FEF-BEF9-47CB279927D5}"/>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09F3164-57CD-4CC4-8A37-5393AA15EB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1B3800F-A06B-4BFA-9EDF-1557971DD907}"/>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739E3986-0BDF-433C-97E1-0EF5566E6074}"/>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6751A98B-D4EA-441B-B796-128F8B44895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29CF4D-128B-4CA2-A51D-193444A1AD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814B615-E323-4BB9-BCF2-305306564BFE}"/>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18BC06F2-E0A1-40FB-8606-D7303D90479D}"/>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256FD445-966B-4911-8D68-E20809A82159}"/>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2B513F2F-194B-49F8-A6E6-52C86E307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3C42FA0-2EE1-4AD5-B091-0FD5176E1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0780A0C-98EA-455B-9F7B-721049AAD31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DEBCCEE-ADB6-40BD-B157-273166BD453A}"/>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08DDBA8-24C8-4644-826E-1805633BA16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E41ABD9-FFAA-48BE-BB82-B1097722E687}"/>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08A5C6D-06A9-425A-A7B6-1E21E18D3FE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89DF569-623D-4485-9F37-BC5FBC6A69B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359ED94-2864-4DFF-8A53-C0CEF073A83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B80E2E2-A2E1-4789-8A0A-CC23BAE6723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C07F9F25-F7D8-4D27-9CF3-887D48FA6237}"/>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7D3F920-5D01-48B9-99FE-DF9A13DA8F8C}"/>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557C11D-18CF-4090-8987-2C7FED5EA5A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F0C269C-909E-4F58-8418-51475A461BF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EEE77C27-4D9E-4564-8C20-2FEE47C77F8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D61B76C0-A015-42D7-AD01-4A9D737F635C}"/>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CCFB8DE-819F-43B8-8D0A-C60B5E12FBB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D8068954-1DD2-48AF-B041-F562F9C4DB75}"/>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C8E909F1-FAA5-4D76-B255-C942B0A423D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F4CE1CE-F372-4434-ABBA-1B74D39BA6E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33E4498F-F575-4DAA-ABF4-3EFD60E22CDA}"/>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91C2385F-1239-44F1-AC06-1C3D4B08499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0123D3E-B0CE-406B-821E-5626DAE8846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221F612E-FF3B-4F1B-82D9-4FC9A38E96AA}"/>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BB8B47C5-9E6B-4AD5-B336-B59794D8C41F}"/>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45B1E9FD-FC87-4880-96B4-B702D725C10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D3A8079-645E-46DE-B315-7826FBA7E96C}"/>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0E5DC84A-07E9-49D5-84B4-212B25DA7C1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734FE21-9F5F-444E-8FA3-9169FB5A07E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C21A6D6F-46E0-4E4F-B3EB-AD0821C4AD06}"/>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20AB6FE3-9C6F-4657-A52F-AD6ED4789A4C}"/>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52C2BFE-D929-4887-BB13-4769CD6C9CB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5FC3FC93-8514-4785-B9BA-0F3280B95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BB202E5F-E07E-4EB8-ABAB-C541FDFF5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7D519EBF-4A54-4A94-8F9D-4DA159EC5BF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7D3CDFA-301F-4262-8B9E-4961747C43D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C046385-E449-4DAE-8E42-BD5DDEB3111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02E498F-242F-461C-A4A9-A0CEB4FEDA2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B41D67F-1904-49DF-9AE4-DD676BA2503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AF524BB-3229-4A4F-A664-4FA3A9B7C7E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5F51327-6912-420D-88CA-A4BEE15F4CB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AF0B579-8B5B-4B59-B8F7-D4111B0B3B8C}"/>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6623FB8-3C46-4D0B-B556-F531AD281A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EE7E3DCA-5A80-4185-B442-5E0025D522F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DD19536E-00AB-4DC5-B961-2C48467E7AB0}"/>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21866DB4-166E-49FC-A16E-6337BF9F53C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5BBCEE5-22EF-4BE5-A792-07AFBB8912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47A06C7-FF21-4241-858A-49D85DB2E6EA}"/>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64CE7D86-31B7-4921-8BDE-87A999BBE07E}"/>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8A2FABA-AF4F-46C1-98CC-711E79BB242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17B7EB2E-DCD4-4D7C-BA3A-2DD1CA4C4EAB}"/>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0398F83B-B68F-409F-AED7-BD4BBB8067BD}"/>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38A54EC-1F4F-4D26-A07B-54104A22CBB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ED6A750B-7735-4A24-BFE8-D42D2C0AB3EE}"/>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F5E5A453-43C2-48E0-B79B-4C1BDEA6159C}"/>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50180F2C-1F6F-4F28-B3FA-6D6D04CC97F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F09D04A-3D41-4073-9DDB-2732AB00149C}"/>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7D8D50FB-DA76-4A3E-A28B-5621FBE1F30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269E7ED-CE21-4794-A35B-08EA79A0440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02EEC68-6BEE-4100-BA08-9A65A09CE6F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C1D4B19C-9555-4CAB-8A3E-3288833C722D}"/>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60900D3D-A9BF-4E64-99EB-962884AB5B6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37F33988-FDEE-4F8E-B50F-A6225DBA5CF1}"/>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741EFEA-3B08-4BC4-B842-7D156A042710}"/>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DAE06D0C-079A-47B8-B749-E5CEC12508C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DADF2595-E507-4089-975F-E4F4957CB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D3256611-E726-4281-8181-2C33946F0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3F19613F-5AD9-436B-83BA-72FED4542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E87FBE1A-15D9-44D4-8CDD-E38820884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DF3615E6-AC49-4CDC-B176-4BE037AC0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C42646F2-80E7-4CAB-AF66-ACACF5828959}"/>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89806A0A-044A-415D-BD96-3EB22C86A1A9}"/>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DEECFA1A-BE01-44ED-9D9D-BBA768EEEA3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75FD9DBE-41E2-4B6E-83C3-C85FCF34E963}"/>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B4BC263E-9F2C-4206-9E48-337A96A0686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EF15017F-E5C6-44E3-ABB8-0258A3732FAE}"/>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57398C88-AF4C-4594-B660-8EB907C1215B}"/>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0A6DB9F2-4EEA-429E-B1BB-5E1873C796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525BF616-0F86-425D-8E81-9649E0D49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D11D7B2-1E2B-4816-96C3-FE1E2ACD13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79D3CBF9-79DE-4D90-BADB-1535C9AA9387}"/>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B578F53C-DAEC-4CDF-88F3-BCB9293A67A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CB42E54-4024-4A12-81D6-822ED0F857F4}"/>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E12971F-2BC6-4778-9F0F-7B9653C3E3A3}"/>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57CF643-CE1D-498F-B2FA-51079B039A5E}"/>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40172E4-7EF8-4D2C-A3A2-742E46B5C45A}"/>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6DCDA03-066E-4F38-BF56-C0AD9D163530}"/>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FE78C37-53A6-4E1D-8AD1-834ED3D7D761}"/>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98CFC54-410F-4994-B45B-2185467348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9D09D9B7-4644-479B-9C74-17B8132384C5}"/>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F5D2D276-E3CC-457A-BF43-7E8E3FA73828}"/>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9E567B72-038E-479A-8A0A-BB17737A0EF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EB88EF9-8CBB-446F-9A52-8A489F4605B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71EE76D-32A0-469C-9938-B959CA89725C}"/>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719A1199-5195-44C1-9D7F-910150357138}"/>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Tattenhall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457EA09-D0DA-4B19-ACBB-9523A7D1A802}"/>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322E7BF2-9149-4D13-B5D1-5FCB0B72B25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C7253B94-C3ED-4341-9FB0-3DE0F44E84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C6B3F89F-69DD-46F2-9025-D3B439E389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A2B669F-D1A0-40E2-BD2F-EC22374115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DA9FA841-25A6-490A-9D47-4F73DCBFB6F3}"/>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77FA25AF-0026-4FCD-B303-BC5437452A8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4639E23B-F4EA-46BC-B72D-B3AA6CB3D62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6AC269E4-D43E-434E-8F23-955295A1C59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1BA929A-19DA-49BD-BDB5-AEB9476E64A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20C389E7-7195-406D-A5A8-F0780FB449A8}"/>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816DFD22-2653-481E-8835-EF5671DBD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6F8288B4-BA7B-4DF7-89DF-E2B8D7377ECE}"/>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CA0BA47B0D89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0.27008074534161491</v>
          </cell>
          <cell r="C89">
            <v>7.6279503105590049E-2</v>
          </cell>
          <cell r="D89">
            <v>0.33093167701863357</v>
          </cell>
          <cell r="E89">
            <v>0.40550931677018631</v>
          </cell>
        </row>
        <row r="90">
          <cell r="A90">
            <v>0.72991925465838503</v>
          </cell>
          <cell r="C90">
            <v>0.92372049689440994</v>
          </cell>
          <cell r="D90">
            <v>0.66906832298136643</v>
          </cell>
          <cell r="E90">
            <v>0.59449068322981369</v>
          </cell>
        </row>
        <row r="96">
          <cell r="C96" t="str">
            <v>0-4</v>
          </cell>
          <cell r="E96">
            <v>4.2714285714285719E-2</v>
          </cell>
        </row>
        <row r="97">
          <cell r="C97" t="str">
            <v>5-17</v>
          </cell>
          <cell r="E97">
            <v>0.15360869565217389</v>
          </cell>
        </row>
        <row r="98">
          <cell r="C98" t="str">
            <v>18-24</v>
          </cell>
          <cell r="E98">
            <v>5.4546583850931675E-2</v>
          </cell>
        </row>
        <row r="99">
          <cell r="C99" t="str">
            <v>25-34</v>
          </cell>
          <cell r="E99">
            <v>8.2242236024844706E-2</v>
          </cell>
        </row>
        <row r="100">
          <cell r="C100" t="str">
            <v>35-49</v>
          </cell>
          <cell r="E100">
            <v>0.17952795031055899</v>
          </cell>
        </row>
        <row r="101">
          <cell r="C101" t="str">
            <v>50-64</v>
          </cell>
          <cell r="E101">
            <v>0.24416770186335404</v>
          </cell>
        </row>
        <row r="102">
          <cell r="C102" t="str">
            <v>65-74</v>
          </cell>
          <cell r="E102">
            <v>0.13647826086956522</v>
          </cell>
        </row>
        <row r="103">
          <cell r="C103" t="str">
            <v>75 plus</v>
          </cell>
          <cell r="E103">
            <v>0.10757763975155279</v>
          </cell>
        </row>
        <row r="115">
          <cell r="C115" t="str">
            <v>Couple - no children</v>
          </cell>
          <cell r="D115">
            <v>0.37703726708074525</v>
          </cell>
        </row>
        <row r="116">
          <cell r="C116" t="str">
            <v>Couple with children</v>
          </cell>
          <cell r="D116">
            <v>0.18956521739130436</v>
          </cell>
        </row>
        <row r="117">
          <cell r="C117" t="str">
            <v>Lone parent</v>
          </cell>
          <cell r="D117">
            <v>1.8956521739130434E-2</v>
          </cell>
        </row>
        <row r="118">
          <cell r="C118" t="str">
            <v>Single person - no children</v>
          </cell>
          <cell r="D118">
            <v>0.12269565217391305</v>
          </cell>
        </row>
        <row r="119">
          <cell r="C119" t="str">
            <v>Other: two or more adults</v>
          </cell>
          <cell r="D119">
            <v>0.29219875776397514</v>
          </cell>
        </row>
        <row r="128">
          <cell r="D128">
            <v>0.75914906832298135</v>
          </cell>
          <cell r="L128" t="str">
            <v>0 
Index: 105</v>
          </cell>
        </row>
        <row r="129">
          <cell r="D129">
            <v>0.11212422360248447</v>
          </cell>
          <cell r="L129" t="str">
            <v>1 
Index: 88</v>
          </cell>
        </row>
        <row r="130">
          <cell r="D130">
            <v>9.8242236024844706E-2</v>
          </cell>
          <cell r="L130" t="str">
            <v>2 
Index: 91</v>
          </cell>
        </row>
        <row r="131">
          <cell r="D131">
            <v>3.050931677018634E-2</v>
          </cell>
          <cell r="L131" t="str">
            <v>3+ 
Index: 75</v>
          </cell>
        </row>
        <row r="137">
          <cell r="D137">
            <v>0.14412422360248447</v>
          </cell>
        </row>
        <row r="138">
          <cell r="D138">
            <v>0.4275031055900621</v>
          </cell>
        </row>
        <row r="139">
          <cell r="D139">
            <v>0.34849068322981364</v>
          </cell>
        </row>
        <row r="140">
          <cell r="D140">
            <v>8.0677018633540376E-2</v>
          </cell>
        </row>
        <row r="146">
          <cell r="D146">
            <v>0.10533540372670808</v>
          </cell>
          <cell r="L146" t="str">
            <v>&lt;20k 
Index: 65</v>
          </cell>
        </row>
        <row r="147">
          <cell r="D147">
            <v>0.25121118012422361</v>
          </cell>
          <cell r="L147" t="str">
            <v>20k - 40k 
Index: 81</v>
          </cell>
        </row>
        <row r="148">
          <cell r="D148">
            <v>0.21057142857142858</v>
          </cell>
          <cell r="L148" t="str">
            <v>40k - 60k 
Index: 99</v>
          </cell>
        </row>
        <row r="149">
          <cell r="D149">
            <v>0.14944099378881989</v>
          </cell>
          <cell r="L149" t="str">
            <v>60k - 80k 
Index: 105</v>
          </cell>
        </row>
        <row r="150">
          <cell r="D150">
            <v>0.10219875776397516</v>
          </cell>
          <cell r="L150" t="str">
            <v>80k - 100k 
Index: 135</v>
          </cell>
        </row>
        <row r="151">
          <cell r="D151">
            <v>0.18090062111801242</v>
          </cell>
          <cell r="L151" t="str">
            <v>100k+ 
Index: 187</v>
          </cell>
        </row>
      </sheetData>
      <sheetData sheetId="4"/>
      <sheetData sheetId="5"/>
      <sheetData sheetId="6">
        <row r="48">
          <cell r="F48" t="str">
            <v>Capped Index</v>
          </cell>
        </row>
        <row r="49">
          <cell r="E49">
            <v>1.2422360248447204E-2</v>
          </cell>
          <cell r="F49">
            <v>114.27816967822248</v>
          </cell>
          <cell r="G49">
            <v>1.1000000000000001</v>
          </cell>
        </row>
        <row r="50">
          <cell r="E50">
            <v>6.2111801242236021E-3</v>
          </cell>
          <cell r="F50">
            <v>19.431188423645317</v>
          </cell>
          <cell r="G50">
            <v>1.2</v>
          </cell>
        </row>
        <row r="51">
          <cell r="E51">
            <v>0</v>
          </cell>
          <cell r="F51">
            <v>0</v>
          </cell>
          <cell r="G51">
            <v>1.3</v>
          </cell>
        </row>
        <row r="52">
          <cell r="E52">
            <v>6.2111801242236021E-3</v>
          </cell>
          <cell r="F52">
            <v>15.22770684628531</v>
          </cell>
          <cell r="G52">
            <v>1.4</v>
          </cell>
        </row>
        <row r="53">
          <cell r="E53">
            <v>2.4844720496894408E-2</v>
          </cell>
          <cell r="F53">
            <v>71.54429303544859</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0</v>
          </cell>
          <cell r="F62">
            <v>0</v>
          </cell>
          <cell r="G62">
            <v>3.14</v>
          </cell>
        </row>
        <row r="63">
          <cell r="E63">
            <v>0</v>
          </cell>
          <cell r="F63">
            <v>0</v>
          </cell>
          <cell r="G63">
            <v>3.15</v>
          </cell>
        </row>
        <row r="64">
          <cell r="E64">
            <v>2.4844720496894408E-2</v>
          </cell>
          <cell r="F64">
            <v>38.61100312900286</v>
          </cell>
          <cell r="G64">
            <v>3.16</v>
          </cell>
        </row>
        <row r="65">
          <cell r="E65">
            <v>2.4844720496894408E-2</v>
          </cell>
          <cell r="F65">
            <v>32.720026354018714</v>
          </cell>
          <cell r="G65">
            <v>3.17</v>
          </cell>
        </row>
        <row r="66">
          <cell r="E66">
            <v>0</v>
          </cell>
          <cell r="F66">
            <v>0</v>
          </cell>
          <cell r="G66">
            <v>3.18</v>
          </cell>
        </row>
        <row r="67">
          <cell r="E67">
            <v>0.1</v>
          </cell>
          <cell r="F67">
            <v>200</v>
          </cell>
          <cell r="G67">
            <v>4.1900000000000004</v>
          </cell>
        </row>
        <row r="68">
          <cell r="E68">
            <v>2.4844720496894408E-2</v>
          </cell>
          <cell r="F68">
            <v>34.505774882110387</v>
          </cell>
          <cell r="G68">
            <v>4.2</v>
          </cell>
        </row>
        <row r="69">
          <cell r="E69">
            <v>0</v>
          </cell>
          <cell r="F69">
            <v>0</v>
          </cell>
          <cell r="G69">
            <v>4.21</v>
          </cell>
        </row>
        <row r="70">
          <cell r="E70">
            <v>0</v>
          </cell>
          <cell r="F70">
            <v>0</v>
          </cell>
          <cell r="G70">
            <v>4.22</v>
          </cell>
        </row>
        <row r="71">
          <cell r="E71">
            <v>1.2422360248447204E-2</v>
          </cell>
          <cell r="F71">
            <v>28.352425876010784</v>
          </cell>
          <cell r="G71">
            <v>4.2300000000000004</v>
          </cell>
        </row>
        <row r="72">
          <cell r="E72">
            <v>0.1</v>
          </cell>
          <cell r="F72">
            <v>200</v>
          </cell>
          <cell r="G72">
            <v>4.24</v>
          </cell>
        </row>
        <row r="73">
          <cell r="E73">
            <v>0</v>
          </cell>
          <cell r="F73">
            <v>0</v>
          </cell>
          <cell r="G73">
            <v>4.25</v>
          </cell>
        </row>
      </sheetData>
      <sheetData sheetId="7">
        <row r="19">
          <cell r="A19">
            <v>91.996097823073342</v>
          </cell>
        </row>
        <row r="20">
          <cell r="A20">
            <v>94.364412171844819</v>
          </cell>
        </row>
        <row r="21">
          <cell r="A21">
            <v>105.40371046570031</v>
          </cell>
        </row>
        <row r="22">
          <cell r="A22">
            <v>85.315763487342693</v>
          </cell>
        </row>
        <row r="23">
          <cell r="A23">
            <v>93.291780977786772</v>
          </cell>
        </row>
        <row r="24">
          <cell r="A24">
            <v>91.192576347867586</v>
          </cell>
        </row>
        <row r="25">
          <cell r="A25">
            <v>83.955280856690379</v>
          </cell>
        </row>
        <row r="26">
          <cell r="A26">
            <v>98.329590787603706</v>
          </cell>
        </row>
        <row r="27">
          <cell r="A27">
            <v>84.650629237806626</v>
          </cell>
        </row>
        <row r="28">
          <cell r="A28">
            <v>89.728963602151495</v>
          </cell>
        </row>
        <row r="29">
          <cell r="A29">
            <v>89.24982746557319</v>
          </cell>
        </row>
        <row r="30">
          <cell r="A30">
            <v>101.70844891469947</v>
          </cell>
        </row>
        <row r="31">
          <cell r="A31">
            <v>99.709065596587124</v>
          </cell>
        </row>
        <row r="32">
          <cell r="A32">
            <v>74.373999771757752</v>
          </cell>
        </row>
        <row r="33">
          <cell r="A33">
            <v>101.14019170168854</v>
          </cell>
        </row>
        <row r="34">
          <cell r="A34">
            <v>88.555985586817883</v>
          </cell>
        </row>
        <row r="35">
          <cell r="A35">
            <v>101.55834826946175</v>
          </cell>
        </row>
        <row r="36">
          <cell r="A36">
            <v>101.69356345559038</v>
          </cell>
        </row>
        <row r="37">
          <cell r="A37">
            <v>100.27888292649421</v>
          </cell>
        </row>
        <row r="38">
          <cell r="A38">
            <v>117.93247704517249</v>
          </cell>
        </row>
        <row r="39">
          <cell r="A39">
            <v>127.73348402234042</v>
          </cell>
        </row>
        <row r="40">
          <cell r="A40">
            <v>112.95851941998369</v>
          </cell>
        </row>
        <row r="41">
          <cell r="A41">
            <v>108.38767251849764</v>
          </cell>
        </row>
        <row r="42">
          <cell r="A42">
            <v>114.35145104196667</v>
          </cell>
        </row>
        <row r="43">
          <cell r="A43">
            <v>100.68621093231624</v>
          </cell>
        </row>
        <row r="44">
          <cell r="A44">
            <v>84.588376372724412</v>
          </cell>
        </row>
        <row r="45">
          <cell r="A45">
            <v>95.794700605049044</v>
          </cell>
        </row>
        <row r="46">
          <cell r="A46">
            <v>100.00000000000003</v>
          </cell>
        </row>
        <row r="47">
          <cell r="A47">
            <v>83.073816411911821</v>
          </cell>
        </row>
        <row r="48">
          <cell r="A48">
            <v>89.47579337421962</v>
          </cell>
        </row>
        <row r="49">
          <cell r="A49">
            <v>81.777064797796754</v>
          </cell>
        </row>
        <row r="50">
          <cell r="A50">
            <v>73.549368754910276</v>
          </cell>
        </row>
        <row r="51">
          <cell r="A51">
            <v>98.879942071965601</v>
          </cell>
        </row>
        <row r="52">
          <cell r="A52">
            <v>82.241544903035361</v>
          </cell>
        </row>
        <row r="53">
          <cell r="A53">
            <v>89.498019913650509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29.677450956381179</v>
          </cell>
        </row>
        <row r="14">
          <cell r="K14">
            <v>0</v>
          </cell>
        </row>
        <row r="15">
          <cell r="K15">
            <v>22.423971013312705</v>
          </cell>
        </row>
        <row r="16">
          <cell r="K16">
            <v>210.02977863970719</v>
          </cell>
        </row>
        <row r="17">
          <cell r="K17">
            <v>0</v>
          </cell>
        </row>
        <row r="24">
          <cell r="A24" t="str">
            <v>Health Challenges</v>
          </cell>
          <cell r="B24">
            <v>4.9689440993788817E-2</v>
          </cell>
          <cell r="C24">
            <v>0.16743163375729445</v>
          </cell>
        </row>
        <row r="25">
          <cell r="A25" t="str">
            <v>At Risk</v>
          </cell>
          <cell r="B25">
            <v>0</v>
          </cell>
          <cell r="C25">
            <v>0.17062354146753123</v>
          </cell>
        </row>
        <row r="26">
          <cell r="A26" t="str">
            <v>Caution</v>
          </cell>
          <cell r="B26">
            <v>4.9689440993788817E-2</v>
          </cell>
          <cell r="C26">
            <v>0.22159072968962143</v>
          </cell>
        </row>
        <row r="27">
          <cell r="A27" t="str">
            <v>Healthy</v>
          </cell>
          <cell r="B27">
            <v>0.90062111801242239</v>
          </cell>
          <cell r="C27">
            <v>0.42880639300076639</v>
          </cell>
        </row>
      </sheetData>
      <sheetData sheetId="9">
        <row r="14">
          <cell r="K14">
            <v>114.27816967822248</v>
          </cell>
        </row>
        <row r="15">
          <cell r="K15">
            <v>19.431188423645317</v>
          </cell>
        </row>
        <row r="16">
          <cell r="K16">
            <v>0</v>
          </cell>
        </row>
        <row r="17">
          <cell r="K17">
            <v>15.22770684628531</v>
          </cell>
        </row>
        <row r="18">
          <cell r="K18">
            <v>71.54429303544859</v>
          </cell>
        </row>
        <row r="21">
          <cell r="K21">
            <v>0</v>
          </cell>
        </row>
        <row r="22">
          <cell r="K22">
            <v>0</v>
          </cell>
        </row>
        <row r="23">
          <cell r="K23">
            <v>0</v>
          </cell>
        </row>
        <row r="24">
          <cell r="K24">
            <v>0</v>
          </cell>
        </row>
        <row r="25">
          <cell r="K25">
            <v>0</v>
          </cell>
        </row>
        <row r="26">
          <cell r="K26">
            <v>0</v>
          </cell>
        </row>
        <row r="27">
          <cell r="K27">
            <v>0</v>
          </cell>
        </row>
        <row r="28">
          <cell r="K28">
            <v>0</v>
          </cell>
        </row>
        <row r="31">
          <cell r="K31">
            <v>0</v>
          </cell>
        </row>
        <row r="32">
          <cell r="K32">
            <v>0</v>
          </cell>
        </row>
        <row r="33">
          <cell r="K33">
            <v>38.61100312900286</v>
          </cell>
        </row>
        <row r="34">
          <cell r="K34">
            <v>32.720026354018714</v>
          </cell>
        </row>
        <row r="35">
          <cell r="K35">
            <v>0</v>
          </cell>
        </row>
        <row r="38">
          <cell r="K38">
            <v>301.19396089142066</v>
          </cell>
        </row>
        <row r="39">
          <cell r="K39">
            <v>34.505774882110387</v>
          </cell>
        </row>
        <row r="40">
          <cell r="K40">
            <v>0</v>
          </cell>
        </row>
        <row r="41">
          <cell r="K41">
            <v>0</v>
          </cell>
        </row>
        <row r="42">
          <cell r="K42">
            <v>28.352425876010784</v>
          </cell>
        </row>
        <row r="43">
          <cell r="K43">
            <v>505.67394227785246</v>
          </cell>
        </row>
        <row r="44">
          <cell r="K44">
            <v>0</v>
          </cell>
        </row>
        <row r="47">
          <cell r="K47">
            <v>0</v>
          </cell>
        </row>
        <row r="48">
          <cell r="K48">
            <v>0</v>
          </cell>
        </row>
        <row r="49">
          <cell r="K49">
            <v>0</v>
          </cell>
        </row>
      </sheetData>
      <sheetData sheetId="10">
        <row r="13">
          <cell r="V13">
            <v>505.67394227785246</v>
          </cell>
        </row>
        <row r="14">
          <cell r="V14">
            <v>301.19396089142066</v>
          </cell>
        </row>
        <row r="15">
          <cell r="V15">
            <v>114.27816967822248</v>
          </cell>
        </row>
        <row r="16">
          <cell r="V16">
            <v>71.54429303544859</v>
          </cell>
        </row>
        <row r="17">
          <cell r="V17">
            <v>38.61100312900286</v>
          </cell>
        </row>
        <row r="18">
          <cell r="V18">
            <v>34.505774882110387</v>
          </cell>
        </row>
        <row r="19">
          <cell r="V19">
            <v>32.720026354018714</v>
          </cell>
        </row>
        <row r="20">
          <cell r="V20">
            <v>28.352425876010784</v>
          </cell>
        </row>
        <row r="21">
          <cell r="V21">
            <v>19.431188423645317</v>
          </cell>
        </row>
        <row r="22">
          <cell r="V22">
            <v>15.22770684628531</v>
          </cell>
        </row>
        <row r="23">
          <cell r="V23">
            <v>0</v>
          </cell>
        </row>
        <row r="24">
          <cell r="V24">
            <v>0</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5082E-AD44-49CC-8015-6632C3DACF7F}">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E832-89F0-4C9F-A9A0-551DCCB131FC}">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CD1F-FBFB-4704-9E86-3E349FA3A6F7}">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5%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16% Does not enjoy general happiness. This is 9%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8% are likely to be current cigarette smokers.  This is 43%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45%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30% never do moderate intensity sports, which are 40% below and 20%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25% below the base average, with white bread being eaten by about 22%, which is 27%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25.1%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45030-BA00-4416-869B-4B37A1965028}">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5%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16% Does not enjoy general happiness. This is 9%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8% are likely to be current cigarette smokers.  This is 43% below the base average.</v>
      </c>
    </row>
    <row r="10" spans="1:2">
      <c r="A10" s="1" t="s">
        <v>51</v>
      </c>
      <c r="B10" s="48" t="str">
        <f>"• Circa "&amp;TEXT(D81,"0%")&amp;" smoke 20+ cigarettes per day, which is "&amp;TEXT(ABS(I81/100),"0%")&amp;" "&amp;J81&amp;" the base."</f>
        <v>• Circa 2% smoke 20+ cigarettes per day, which is 45%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30% never do moderate intensity sports, which are 40% below and 20%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25% below the base average, with white bread being eaten by about 22%, which is 27%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25.1%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1.9559006211180126E-2</v>
      </c>
      <c r="E27" s="63">
        <f>RANK('Data - Overview'!$D27,'Data - Overview'!$D$27:$D$31)</f>
        <v>3</v>
      </c>
      <c r="F27" s="62">
        <f>INDEX('Data - Knowledge'!$G:$G,MATCH('Data - Overview'!$A27,'Data - Knowledge'!$A:$A,0))</f>
        <v>1.8556278640252298E-2</v>
      </c>
      <c r="G27" s="64">
        <f>INDEX('Data - Knowledge'!$J:$J,MATCH('Data - Overview'!$A27,'Data - Knowledge'!$A:$A,0))</f>
        <v>105.40371046570031</v>
      </c>
      <c r="H27" s="64">
        <f>RANK('Data - Overview'!$G27,'Data - Overview'!$G$27:$G$31)</f>
        <v>1</v>
      </c>
      <c r="I27" s="65">
        <f>G27-100</f>
        <v>5.4037104657003141</v>
      </c>
      <c r="J27" s="65" t="str">
        <f>IF(I27&gt;0,"above","below")</f>
        <v>above</v>
      </c>
      <c r="K27" s="66" t="str">
        <f>"" &amp;TEXT('Data - Overview'!$C27,"0")&amp;" "</f>
        <v xml:space="preserve">Coronary heart disease </v>
      </c>
      <c r="L27" s="67" t="str">
        <f>"Index: "&amp;TEXT('Data - Overview'!$G27,"0")&amp;""</f>
        <v>Index: 105</v>
      </c>
      <c r="M27" s="61" t="str">
        <f>'Data - Overview'!$K27&amp;CHAR(10)&amp;'Data - Overview'!$L27</f>
        <v>Coronary heart disease 
Index: 105</v>
      </c>
      <c r="N27" s="61">
        <v>1</v>
      </c>
    </row>
    <row r="28" spans="1:14">
      <c r="A28" s="1" t="s">
        <v>71</v>
      </c>
      <c r="B28" s="1" t="str">
        <f>INDEX('Data - Knowledge'!$D:$D,MATCH('Data - Overview'!$A28,'Data - Knowledge'!$A:$A,0))</f>
        <v>Asthma</v>
      </c>
      <c r="C28" s="1" t="s">
        <v>72</v>
      </c>
      <c r="D28" s="68">
        <f>INDEX('Data - Knowledge'!$E:$E,MATCH('Data - Overview'!$A28,'Data - Knowledge'!$A:$A,0))</f>
        <v>0.11943478260869565</v>
      </c>
      <c r="E28" s="69">
        <f>RANK('Data - Overview'!$D28,'Data - Overview'!$D$27:$D$31)</f>
        <v>2</v>
      </c>
      <c r="F28" s="68">
        <f>INDEX('Data - Knowledge'!$G:$G,MATCH('Data - Overview'!$A28,'Data - Knowledge'!$A:$A,0))</f>
        <v>0.12982592244118041</v>
      </c>
      <c r="G28" s="70">
        <f>INDEX('Data - Knowledge'!$J:$J,MATCH('Data - Overview'!$A28,'Data - Knowledge'!$A:$A,0))</f>
        <v>91.996097823073342</v>
      </c>
      <c r="H28" s="70">
        <f>RANK('Data - Overview'!$G28,'Data - Overview'!$G$27:$G$31)</f>
        <v>3</v>
      </c>
      <c r="I28" s="71">
        <f>G28-100</f>
        <v>-8.0039021769266583</v>
      </c>
      <c r="J28" s="71" t="str">
        <f>IF(I28&gt;0,"above","below")</f>
        <v>below</v>
      </c>
      <c r="K28" s="1" t="str">
        <f>"" &amp;TEXT('Data - Overview'!$C28,"0")&amp;" "</f>
        <v xml:space="preserve">Asthma </v>
      </c>
      <c r="L28" s="1" t="str">
        <f>"Index: "&amp;TEXT('Data - Overview'!$G28,"0")&amp;""</f>
        <v>Index: 92</v>
      </c>
      <c r="M28" s="1" t="str">
        <f>'Data - Overview'!$K28&amp;CHAR(10)&amp;'Data - Overview'!$L28</f>
        <v>Asthma 
Index: 92</v>
      </c>
      <c r="N28" s="1">
        <v>2</v>
      </c>
    </row>
    <row r="29" spans="1:14">
      <c r="A29" s="72" t="s">
        <v>73</v>
      </c>
      <c r="B29" s="72" t="str">
        <f>INDEX('Data - Knowledge'!$D:$D,MATCH('Data - Overview'!$A29,'Data - Knowledge'!$A:$A,0))</f>
        <v>Chronic bronchitis</v>
      </c>
      <c r="C29" s="72" t="s">
        <v>74</v>
      </c>
      <c r="D29" s="73">
        <f>INDEX('Data - Knowledge'!$E:$E,MATCH('Data - Overview'!$A29,'Data - Knowledge'!$A:$A,0))</f>
        <v>7.4534161490683228E-3</v>
      </c>
      <c r="E29" s="74">
        <f>RANK('Data - Overview'!$D29,'Data - Overview'!$D$27:$D$31)</f>
        <v>4</v>
      </c>
      <c r="F29" s="73">
        <f>INDEX('Data - Knowledge'!$G:$G,MATCH('Data - Overview'!$A29,'Data - Knowledge'!$A:$A,0))</f>
        <v>8.80491523356507E-3</v>
      </c>
      <c r="G29" s="75">
        <f>INDEX('Data - Knowledge'!$J:$J,MATCH('Data - Overview'!$A29,'Data - Knowledge'!$A:$A,0))</f>
        <v>84.650629237806626</v>
      </c>
      <c r="H29" s="75">
        <f>RANK('Data - Overview'!$G29,'Data - Overview'!$G$27:$G$31)</f>
        <v>4</v>
      </c>
      <c r="I29" s="75">
        <f>G29-100</f>
        <v>-15.349370762193374</v>
      </c>
      <c r="J29" s="75" t="str">
        <f>IF(I29&gt;0,"above","below")</f>
        <v>below</v>
      </c>
      <c r="K29" s="55" t="str">
        <f>"" &amp;TEXT('Data - Overview'!$C29,"0")&amp;" "</f>
        <v xml:space="preserve">Chronic bronchitis </v>
      </c>
      <c r="L29" s="72" t="str">
        <f>"Index: "&amp;TEXT('Data - Overview'!$G29,"0")&amp;""</f>
        <v>Index: 85</v>
      </c>
      <c r="M29" s="72" t="str">
        <f>'Data - Overview'!$K29&amp;CHAR(10)&amp;'Data - Overview'!$L29</f>
        <v>Chronic bronchitis 
Index: 85</v>
      </c>
      <c r="N29" s="72">
        <v>3</v>
      </c>
    </row>
    <row r="30" spans="1:14">
      <c r="A30" s="1" t="s">
        <v>75</v>
      </c>
      <c r="B30" s="1" t="str">
        <f>INDEX('Data - Knowledge'!$D:$D,MATCH('Data - Overview'!$A30,'Data - Knowledge'!$A:$A,0))</f>
        <v>Emphysema</v>
      </c>
      <c r="C30" s="1" t="s">
        <v>76</v>
      </c>
      <c r="D30" s="68">
        <f>INDEX('Data - Knowledge'!$E:$E,MATCH('Data - Overview'!$A30,'Data - Knowledge'!$A:$A,0))</f>
        <v>4.2422360248447208E-3</v>
      </c>
      <c r="E30" s="69">
        <f>RANK('Data - Overview'!$D30,'Data - Overview'!$D$27:$D$31)</f>
        <v>5</v>
      </c>
      <c r="F30" s="68">
        <f>INDEX('Data - Knowledge'!$G:$G,MATCH('Data - Overview'!$A30,'Data - Knowledge'!$A:$A,0))</f>
        <v>5.0529710359567661E-3</v>
      </c>
      <c r="G30" s="70">
        <f>INDEX('Data - Knowledge'!$J:$J,MATCH('Data - Overview'!$A30,'Data - Knowledge'!$A:$A,0))</f>
        <v>83.955280856690379</v>
      </c>
      <c r="H30" s="70">
        <f>RANK('Data - Overview'!$G30,'Data - Overview'!$G$27:$G$31)</f>
        <v>5</v>
      </c>
      <c r="I30" s="71">
        <f>G30-100</f>
        <v>-16.044719143309621</v>
      </c>
      <c r="J30" s="71" t="str">
        <f>IF(I30&gt;0,"above","below")</f>
        <v>below</v>
      </c>
      <c r="K30" s="1" t="str">
        <f>"" &amp;TEXT('Data - Overview'!$C30,"0")&amp;" "</f>
        <v xml:space="preserve">Emphysema </v>
      </c>
      <c r="L30" s="1" t="str">
        <f>"Index: "&amp;TEXT('Data - Overview'!$G30,"0")&amp;""</f>
        <v>Index: 84</v>
      </c>
      <c r="M30" s="1" t="str">
        <f>'Data - Overview'!$K30&amp;CHAR(10)&amp;'Data - Overview'!$L30</f>
        <v>Emphysema 
Index: 84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0.16749068322981367</v>
      </c>
      <c r="E31" s="79">
        <f>RANK('Data - Overview'!$D31,'Data - Overview'!$D$27:$D$31)</f>
        <v>1</v>
      </c>
      <c r="F31" s="78">
        <f>INDEX('Data - Knowledge'!$G:$G,MATCH('Data - Overview'!$A31,'Data - Knowledge'!$A:$A,0))</f>
        <v>0.17084342457558702</v>
      </c>
      <c r="G31" s="80">
        <f>INDEX('Data - Knowledge'!$J:$J,MATCH('Data - Overview'!$A31,'Data - Knowledge'!$A:$A,0))</f>
        <v>98.037535624152767</v>
      </c>
      <c r="H31" s="81">
        <f>RANK('Data - Overview'!$G31,'Data - Overview'!$G$27:$G$31)</f>
        <v>2</v>
      </c>
      <c r="I31" s="80">
        <f>G31-100</f>
        <v>-1.9624643758472331</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5.4037104657003142E-2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0.17771428571428571</v>
      </c>
      <c r="E40" s="63">
        <f>RANK('Data - Overview'!$D40,'Data - Overview'!$D$40:$D$44)</f>
        <v>2</v>
      </c>
      <c r="F40" s="62">
        <f>INDEX('Data - Knowledge'!$G:$G,MATCH('Data - Overview'!$A40,'Data - Knowledge'!$A:$A,0))</f>
        <v>0.17472912782627387</v>
      </c>
      <c r="G40" s="64">
        <f>INDEX('Data - Knowledge'!$J:$J,MATCH('Data - Overview'!$A40,'Data - Knowledge'!$A:$A,0))</f>
        <v>101.70844891469947</v>
      </c>
      <c r="H40" s="64">
        <f>RANK('Data - Overview'!$G40,'Data - Overview'!$G$40:$G$44)</f>
        <v>1</v>
      </c>
      <c r="I40" s="64">
        <f>'Data - Overview'!$G40-100</f>
        <v>1.7084489146994741</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1.7540372670807457E-2</v>
      </c>
      <c r="E41" s="69">
        <f>RANK('Data - Overview'!$D41,'Data - Overview'!$D$40:$D$44)</f>
        <v>4</v>
      </c>
      <c r="F41" s="68">
        <f>INDEX('Data - Knowledge'!$G:$G,MATCH('Data - Overview'!$A41,'Data - Knowledge'!$A:$A,0))</f>
        <v>1.9234430447383249E-2</v>
      </c>
      <c r="G41" s="70">
        <f>INDEX('Data - Knowledge'!$J:$J,MATCH('Data - Overview'!$A41,'Data - Knowledge'!$A:$A,0))</f>
        <v>91.192576347867586</v>
      </c>
      <c r="H41" s="70">
        <f>RANK('Data - Overview'!$G41,'Data - Overview'!$G$40:$G$44)</f>
        <v>2</v>
      </c>
      <c r="I41" s="70">
        <f>'Data - Overview'!$G41-100</f>
        <v>-8.8074236521324138</v>
      </c>
      <c r="J41" s="70" t="str">
        <f>IF(I28&gt;0,"above","below")</f>
        <v>below</v>
      </c>
      <c r="K41" s="1" t="str">
        <f>"" &amp;TEXT('Data - Overview'!$C41,"0")&amp;" "</f>
        <v xml:space="preserve">Stroke </v>
      </c>
      <c r="L41" s="1" t="str">
        <f>"Index: "&amp;TEXT('Data - Overview'!$G41,"0")&amp;""</f>
        <v>Index: 91</v>
      </c>
      <c r="M41" s="1" t="str">
        <f>'Data - Overview'!$K41&amp;CHAR(10)&amp;'Data - Overview'!$L41</f>
        <v>Stroke 
Index: 91</v>
      </c>
      <c r="N41" s="1">
        <v>2</v>
      </c>
    </row>
    <row r="42" spans="1:14">
      <c r="A42" s="55" t="s">
        <v>87</v>
      </c>
      <c r="B42" s="72" t="str">
        <f>INDEX('Data - Knowledge'!$D:$D,MATCH('Data - Overview'!$A42,'Data - Knowledge'!$A:$A,0))</f>
        <v>BMI &gt; 30</v>
      </c>
      <c r="C42" s="72" t="s">
        <v>88</v>
      </c>
      <c r="D42" s="84">
        <f>INDEX('Data - Knowledge'!$E:$E,MATCH('Data - Overview'!$A42,'Data - Knowledge'!$A:$A,0))</f>
        <v>0.18310559006211177</v>
      </c>
      <c r="E42" s="85">
        <f>RANK('Data - Overview'!$D42,'Data - Overview'!$D$40:$D$44)</f>
        <v>1</v>
      </c>
      <c r="F42" s="84">
        <f>INDEX('Data - Knowledge'!$G:$G,MATCH('Data - Overview'!$A42,'Data - Knowledge'!$A:$A,0))</f>
        <v>0.2151952735234843</v>
      </c>
      <c r="G42" s="75">
        <f>INDEX('Data - Knowledge'!$J:$J,MATCH('Data - Overview'!$A42,'Data - Knowledge'!$A:$A,0))</f>
        <v>85.088109540718804</v>
      </c>
      <c r="H42" s="75">
        <f>RANK('Data - Overview'!$G42,'Data - Overview'!$G$40:$G$44)</f>
        <v>5</v>
      </c>
      <c r="I42" s="75">
        <f>'Data - Overview'!$G42-100</f>
        <v>-14.911890459281196</v>
      </c>
      <c r="J42" s="75" t="str">
        <f>IF(I29&gt;0,"above","below")</f>
        <v>below</v>
      </c>
      <c r="K42" s="72" t="str">
        <f>"" &amp;TEXT('Data - Overview'!$C42,"0")&amp;" "</f>
        <v xml:space="preserve">BMI &gt; 30 </v>
      </c>
      <c r="L42" s="72" t="str">
        <f>"Index: "&amp;TEXT('Data - Overview'!$G42,"0")&amp;""</f>
        <v>Index: 85</v>
      </c>
      <c r="M42" s="72" t="str">
        <f>'Data - Overview'!$K42&amp;CHAR(10)&amp;'Data - Overview'!$L42</f>
        <v>BMI &gt; 30 
Index: 85</v>
      </c>
      <c r="N42" s="72">
        <v>3</v>
      </c>
    </row>
    <row r="43" spans="1:14">
      <c r="A43" s="86"/>
      <c r="B43" s="1" t="s">
        <v>89</v>
      </c>
      <c r="C43" s="1" t="s">
        <v>89</v>
      </c>
      <c r="D43" s="68">
        <f>SUM(D49:D51)</f>
        <v>5.8416149068322987E-2</v>
      </c>
      <c r="E43" s="69">
        <f>RANK('Data - Overview'!$D43,'Data - Overview'!$D$40:$D$44)</f>
        <v>3</v>
      </c>
      <c r="F43" s="68">
        <f>SUM(E49:E51)</f>
        <v>6.7355635704702668E-2</v>
      </c>
      <c r="G43" s="70">
        <f>D43/F43*100</f>
        <v>86.727930717524899</v>
      </c>
      <c r="H43" s="70">
        <f>RANK('Data - Overview'!$G43,'Data - Overview'!$G$40:$G$44)</f>
        <v>4</v>
      </c>
      <c r="I43" s="70">
        <f>'Data - Overview'!$G43-100</f>
        <v>-13.272069282475101</v>
      </c>
      <c r="J43" s="70" t="str">
        <f>IF(I30&gt;0,"above","below")</f>
        <v>below</v>
      </c>
      <c r="K43" s="1" t="str">
        <f>"" &amp;TEXT('Data - Overview'!$C43,"0")&amp;" "</f>
        <v xml:space="preserve">Diabetes </v>
      </c>
      <c r="L43" s="1" t="str">
        <f>"Index: "&amp;TEXT('Data - Overview'!$G43,"0")&amp;""</f>
        <v>Index: 87</v>
      </c>
      <c r="M43" s="1" t="str">
        <f>'Data - Overview'!$K43&amp;CHAR(10)&amp;'Data - Overview'!$L43</f>
        <v>Diabetes 
Index: 87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1.2869565217391304E-2</v>
      </c>
      <c r="E44" s="89">
        <f>RANK('Data - Overview'!$D44,'Data - Overview'!$D$40:$D$44)</f>
        <v>5</v>
      </c>
      <c r="F44" s="88">
        <f>INDEX('Data - Knowledge'!$G:$G,MATCH('Data - Overview'!$A44,'Data - Knowledge'!$A:$A,0))</f>
        <v>1.434271020275411E-2</v>
      </c>
      <c r="G44" s="80">
        <f>INDEX('Data - Knowledge'!$J:$J,MATCH('Data - Overview'!$A44,'Data - Knowledge'!$A:$A,0))</f>
        <v>89.728963602151495</v>
      </c>
      <c r="H44" s="80">
        <f>RANK('Data - Overview'!$G44,'Data - Overview'!$G$40:$G$44)</f>
        <v>3</v>
      </c>
      <c r="I44" s="80">
        <f>'Data - Overview'!$G44-100</f>
        <v>-10.271036397848505</v>
      </c>
      <c r="J44" s="80" t="str">
        <f>IF(I31&gt;0,"above","below")</f>
        <v>below</v>
      </c>
      <c r="K44" s="57" t="str">
        <f>"" &amp;TEXT('Data - Overview'!$C44,"0")&amp;" "</f>
        <v xml:space="preserve">Any kind of liver condition </v>
      </c>
      <c r="L44" s="57" t="str">
        <f>"Index: "&amp;TEXT('Data - Overview'!$G44,"0")&amp;""</f>
        <v>Index: 90</v>
      </c>
      <c r="M44" s="58" t="str">
        <f>'Data - Overview'!$K44&amp;CHAR(10)&amp;'Data - Overview'!$L44</f>
        <v>Any kind of liver condition 
Index: 90</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8.0496894409937906E-3</v>
      </c>
      <c r="E49" s="84">
        <f>INDEX('Data - Knowledge'!$G:$G,MATCH('Data - Overview'!$A49,'Data - Knowledge'!$A:$A,0))</f>
        <v>7.9948280568478153E-3</v>
      </c>
      <c r="F49" s="75">
        <f>INDEX('Data - Knowledge'!$J:$J,MATCH('Data - Overview'!$A49,'Data - Knowledge'!$A:$A,0))</f>
        <v>100.68621093231624</v>
      </c>
    </row>
    <row r="50" spans="1:14">
      <c r="A50" s="1" t="s">
        <v>95</v>
      </c>
      <c r="B50" s="1" t="str">
        <f>INDEX('Data - Knowledge'!$D:$D,MATCH('Data - Overview'!$A50,'Data - Knowledge'!$A:$A,0))</f>
        <v>Type 2 diabetes</v>
      </c>
      <c r="C50" s="1" t="s">
        <v>96</v>
      </c>
      <c r="D50" s="68">
        <f>INDEX('Data - Knowledge'!$E:$E,MATCH('Data - Overview'!$A50,'Data - Knowledge'!$A:$A,0))</f>
        <v>4.9366459627329197E-2</v>
      </c>
      <c r="E50" s="68">
        <f>INDEX('Data - Knowledge'!$G:$G,MATCH('Data - Overview'!$A50,'Data - Knowledge'!$A:$A,0))</f>
        <v>5.8360807647854854E-2</v>
      </c>
      <c r="F50" s="70">
        <f>INDEX('Data - Knowledge'!$J:$J,MATCH('Data - Overview'!$A50,'Data - Knowledge'!$A:$A,0))</f>
        <v>84.588376372724412</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1.7084489146994741E-2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4.2745341614906833E-2</v>
      </c>
      <c r="E61" s="63">
        <f>RANK('Data - Overview'!$D61,'Data - Overview'!$D$61:$D$65)</f>
        <v>5</v>
      </c>
      <c r="F61" s="62">
        <f>INDEX('Data - Knowledge'!$G:$G,MATCH('Data - Overview'!$A61,'Data - Knowledge'!$A:$A,0))</f>
        <v>4.7773079179226276E-2</v>
      </c>
      <c r="G61" s="64">
        <f>INDEX('Data - Knowledge'!$J:$J,MATCH('Data - Overview'!$A61,'Data - Knowledge'!$A:$A,0))</f>
        <v>89.47579337421962</v>
      </c>
      <c r="H61" s="64">
        <f>RANK('Data - Overview'!$G61,'Data - Overview'!$G$61:$G$65)</f>
        <v>2</v>
      </c>
      <c r="I61" s="64">
        <f>'Data - Overview'!$G61-100</f>
        <v>-10.52420662578038</v>
      </c>
      <c r="J61" s="64" t="str">
        <f>IF(I61&gt;0,"above","below")</f>
        <v>below</v>
      </c>
      <c r="K61" s="61" t="str">
        <f>"" &amp;TEXT('Data - Overview'!$C61,"0")&amp;" "</f>
        <v xml:space="preserve">Has Depression </v>
      </c>
      <c r="L61" s="61" t="str">
        <f>"Index: "&amp;TEXT('Data - Overview'!$G61,"0")&amp;""</f>
        <v>Index: 89</v>
      </c>
      <c r="M61" s="61" t="str">
        <f>'Data - Overview'!$K61&amp;CHAR(10)&amp;'Data - Overview'!$L61</f>
        <v>Has Depression 
Index: 89</v>
      </c>
      <c r="N61" s="61">
        <v>1</v>
      </c>
    </row>
    <row r="62" spans="1:14">
      <c r="A62" s="86" t="s">
        <v>104</v>
      </c>
      <c r="B62" s="1" t="str">
        <f>INDEX('Data - Knowledge'!$D:$D,MATCH('Data - Overview'!$A62,'Data - Knowledge'!$A:$A,0))</f>
        <v>Poor general health</v>
      </c>
      <c r="C62" s="48" t="s">
        <v>105</v>
      </c>
      <c r="D62" s="68">
        <f>INDEX('Data - Knowledge'!$E:$E,MATCH('Data - Overview'!$A62,'Data - Knowledge'!$A:$A,0))</f>
        <v>0.16103726708074534</v>
      </c>
      <c r="E62" s="69">
        <f>RANK('Data - Overview'!$D62,'Data - Overview'!$D$61:$D$65)</f>
        <v>1</v>
      </c>
      <c r="F62" s="68">
        <f>INDEX('Data - Knowledge'!$G:$G,MATCH('Data - Overview'!$A62,'Data - Knowledge'!$A:$A,0))</f>
        <v>0.21211815900893838</v>
      </c>
      <c r="G62" s="70">
        <f>INDEX('Data - Knowledge'!$J:$J,MATCH('Data - Overview'!$A62,'Data - Knowledge'!$A:$A,0))</f>
        <v>75.918661482423786</v>
      </c>
      <c r="H62" s="70">
        <f>RANK('Data - Overview'!$G62,'Data - Overview'!$G$61:$G$65)</f>
        <v>4</v>
      </c>
      <c r="I62" s="70">
        <f>'Data - Overview'!$G62-100</f>
        <v>-24.081338517576214</v>
      </c>
      <c r="J62" s="70" t="str">
        <f>IF(I62&gt;0,"above","below")</f>
        <v>below</v>
      </c>
      <c r="K62" s="1" t="str">
        <f>"" &amp;TEXT('Data - Overview'!$C62,"0")&amp;" "</f>
        <v xml:space="preserve">Poor general health </v>
      </c>
      <c r="L62" s="1" t="str">
        <f>"Index: "&amp;TEXT('Data - Overview'!$G62,"0")&amp;""</f>
        <v>Index: 76</v>
      </c>
      <c r="M62" s="1" t="str">
        <f>'Data - Overview'!$K62&amp;CHAR(10)&amp;'Data - Overview'!$L62</f>
        <v>Poor general health 
Index: 76</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6.1124223602484477E-2</v>
      </c>
      <c r="E63" s="85">
        <f>RANK('Data - Overview'!$D63,'Data - Overview'!$D$61:$D$65)</f>
        <v>4</v>
      </c>
      <c r="F63" s="84">
        <f>INDEX('Data - Knowledge'!$G:$G,MATCH('Data - Overview'!$A63,'Data - Knowledge'!$A:$A,0))</f>
        <v>8.5511563547238614E-2</v>
      </c>
      <c r="G63" s="75">
        <f>INDEX('Data - Knowledge'!$J:$J,MATCH('Data - Overview'!$A63,'Data - Knowledge'!$A:$A,0))</f>
        <v>71.480652518671363</v>
      </c>
      <c r="H63" s="75">
        <f>RANK('Data - Overview'!$G63,'Data - Overview'!$G$61:$G$65)</f>
        <v>5</v>
      </c>
      <c r="I63" s="75">
        <f>'Data - Overview'!$G63-100</f>
        <v>-28.519347481328637</v>
      </c>
      <c r="J63" s="75" t="str">
        <f>IF(I63&gt;0,"above","below")</f>
        <v>below</v>
      </c>
      <c r="K63" s="72" t="str">
        <f>"" &amp;TEXT('Data - Overview'!$C63,"0")&amp;" "</f>
        <v xml:space="preserve">Feels downhearted / depressed in the past 4 weeks </v>
      </c>
      <c r="L63" s="72" t="str">
        <f>"Index: "&amp;TEXT('Data - Overview'!$G63,"0")&amp;""</f>
        <v>Index: 71</v>
      </c>
      <c r="M63" s="72" t="str">
        <f>'Data - Overview'!$K63&amp;CHAR(10)&amp;'Data - Overview'!$L63</f>
        <v>Feels downhearted / depressed in the past 4 weeks 
Index: 71</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0.13522981366459627</v>
      </c>
      <c r="E64" s="69">
        <f>RANK('Data - Overview'!$D64,'Data - Overview'!$D$61:$D$65)</f>
        <v>2</v>
      </c>
      <c r="F64" s="68">
        <f>INDEX('Data - Knowledge'!$G:$G,MATCH('Data - Overview'!$A64,'Data - Knowledge'!$A:$A,0))</f>
        <v>0.14893117337189785</v>
      </c>
      <c r="G64" s="70">
        <f>INDEX('Data - Knowledge'!$J:$J,MATCH('Data - Overview'!$A64,'Data - Knowledge'!$A:$A,0))</f>
        <v>90.800206970042638</v>
      </c>
      <c r="H64" s="70">
        <f>RANK('Data - Overview'!$G64,'Data - Overview'!$G$61:$G$65)</f>
        <v>1</v>
      </c>
      <c r="I64" s="70">
        <f>'Data - Overview'!$G64-100</f>
        <v>-9.1997930299573625</v>
      </c>
      <c r="J64" s="70" t="str">
        <f>IF(I64&gt;0,"above","below")</f>
        <v>below</v>
      </c>
      <c r="K64" s="1" t="str">
        <f>"" &amp;TEXT('Data - Overview'!$C64,"0")&amp;" "</f>
        <v xml:space="preserve">Does not enjoy general happiness </v>
      </c>
      <c r="L64" s="1" t="str">
        <f>"Index: "&amp;TEXT('Data - Overview'!$G64,"0")&amp;""</f>
        <v>Index: 91</v>
      </c>
      <c r="M64" s="1" t="str">
        <f>'Data - Overview'!$K64&amp;CHAR(10)&amp;'Data - Overview'!$L64</f>
        <v>Does not enjoy general happiness 
Index: 91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7.5614906832298129E-2</v>
      </c>
      <c r="E65" s="89">
        <f>RANK('Data - Overview'!$D65,'Data - Overview'!$D$61:$D$65)</f>
        <v>3</v>
      </c>
      <c r="F65" s="88">
        <f>INDEX('Data - Knowledge'!$G:$G,MATCH('Data - Overview'!$A65,'Data - Knowledge'!$A:$A,0))</f>
        <v>9.5531618257743381E-2</v>
      </c>
      <c r="G65" s="80">
        <f>INDEX('Data - Knowledge'!$J:$J,MATCH('Data - Overview'!$A65,'Data - Knowledge'!$A:$A,0))</f>
        <v>79.151707268571386</v>
      </c>
      <c r="H65" s="80">
        <f>RANK('Data - Overview'!$G65,'Data - Overview'!$G$61:$G$65)</f>
        <v>3</v>
      </c>
      <c r="I65" s="80">
        <f>'Data - Overview'!$G65-100</f>
        <v>-20.848292731428614</v>
      </c>
      <c r="J65" s="80" t="str">
        <f>IF(I65&gt;0,"above","below")</f>
        <v>below</v>
      </c>
      <c r="K65" s="57" t="str">
        <f>"" &amp;TEXT('Data - Overview'!$C65,"0")&amp;" "</f>
        <v xml:space="preserve">Does not feel a sense of self-worth </v>
      </c>
      <c r="L65" s="57" t="str">
        <f>"Index: "&amp;TEXT('Data - Overview'!$G65,"0")&amp;""</f>
        <v>Index: 79</v>
      </c>
      <c r="M65" s="57" t="str">
        <f>'Data - Overview'!$K65&amp;CHAR(10)&amp;'Data - Overview'!$L65</f>
        <v>Does not feel a sense of self-worth 
Index: 79</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0.16103726708074534</v>
      </c>
      <c r="C68" s="102">
        <f>ABS(INDEX('Data - Overview'!$I$61:$I$65,MATCH(1,'Data - Overview'!$H$61:$H$65,0))/100)</f>
        <v>9.1997930299573621E-2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0.27008074534161491</v>
      </c>
      <c r="E74" s="63">
        <f>RANK('Data - Overview'!$D74,'Data - Overview'!$D$74:$D$83)</f>
        <v>5</v>
      </c>
      <c r="F74" s="62">
        <f>INDEX('Data - Knowledge'!$G:$G,MATCH('Data - Overview'!$A74,'Data - Knowledge'!$A:$A,0))</f>
        <v>0.36675228686425176</v>
      </c>
      <c r="G74" s="64">
        <f>INDEX('Data - Knowledge'!$J:$J,MATCH('Data - Overview'!$A74,'Data - Knowledge'!$A:$A,0))</f>
        <v>73.641189166349093</v>
      </c>
      <c r="H74" s="64">
        <f>RANK('Data - Overview'!$G74,'Data - Overview'!$G$74:$G$83)</f>
        <v>6</v>
      </c>
      <c r="I74" s="64">
        <f>'Data - Overview'!$G74-100</f>
        <v>-26.358810833650907</v>
      </c>
      <c r="J74" s="64" t="str">
        <f t="shared" ref="J74:J83" si="0">IF(I74&gt;0,"above","below")</f>
        <v>below</v>
      </c>
      <c r="K74" s="61" t="str">
        <f>"" &amp;TEXT('Data - Overview'!$C74,"0")&amp;" "</f>
        <v xml:space="preserve">Eats fruit 3 or less days per week </v>
      </c>
      <c r="L74" s="61" t="str">
        <f>"Index: "&amp;TEXT('Data - Overview'!$G74,"0")&amp;""</f>
        <v>Index: 74</v>
      </c>
      <c r="M74" s="61" t="str">
        <f>'Data - Overview'!$K74&amp;CHAR(10)&amp;'Data - Overview'!$L74</f>
        <v>Eats fruit 3 or less days per week 
Index: 74</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0.30480745341614907</v>
      </c>
      <c r="E75" s="69">
        <f>RANK('Data - Overview'!$D75,'Data - Overview'!$D$74:$D$83)</f>
        <v>4</v>
      </c>
      <c r="F75" s="68">
        <f>INDEX('Data - Knowledge'!$G:$G,MATCH('Data - Overview'!$A75,'Data - Knowledge'!$A:$A,0))</f>
        <v>0.38215443230591417</v>
      </c>
      <c r="G75" s="70">
        <f>INDEX('Data - Knowledge'!$J:$J,MATCH('Data - Overview'!$A75,'Data - Knowledge'!$A:$A,0))</f>
        <v>79.760282139590899</v>
      </c>
      <c r="H75" s="70">
        <f>RANK('Data - Overview'!$G75,'Data - Overview'!$G$74:$G$83)</f>
        <v>3</v>
      </c>
      <c r="I75" s="70">
        <f>'Data - Overview'!$G75-100</f>
        <v>-20.239717860409101</v>
      </c>
      <c r="J75" s="70" t="str">
        <f t="shared" si="0"/>
        <v>below</v>
      </c>
      <c r="K75" s="1" t="str">
        <f>"" &amp;TEXT('Data - Overview'!$C75,"0")&amp;" "</f>
        <v xml:space="preserve">Never does moderate intensity sports </v>
      </c>
      <c r="L75" s="1" t="str">
        <f>"Index: "&amp;TEXT('Data - Overview'!$G75,"0")&amp;""</f>
        <v>Index: 80</v>
      </c>
      <c r="M75" s="1" t="str">
        <f>'Data - Overview'!$K75&amp;CHAR(10)&amp;'Data - Overview'!$L75</f>
        <v>Never does moderate intensity sports 
Index: 80</v>
      </c>
      <c r="N75" s="1">
        <v>2</v>
      </c>
    </row>
    <row r="76" spans="1:14">
      <c r="A76" s="56" t="s">
        <v>118</v>
      </c>
      <c r="B76" s="72" t="str">
        <f>INDEX('Data - Knowledge'!$D:$D,MATCH('Data - Overview'!$A76,'Data - Knowledge'!$A:$A,0))</f>
        <v>Current cigarette smoker</v>
      </c>
      <c r="C76" s="72" t="s">
        <v>119</v>
      </c>
      <c r="D76" s="103">
        <f>INDEX('Data - Knowledge'!$E:$E,MATCH('Data - Overview'!$A76,'Data - Knowledge'!$A:$A,0))</f>
        <v>7.6279503105590049E-2</v>
      </c>
      <c r="E76" s="104">
        <f>RANK('Data - Overview'!$D76,'Data - Overview'!$D$74:$D$83)</f>
        <v>8</v>
      </c>
      <c r="F76" s="84">
        <f>INDEX('Data - Knowledge'!$G:$G,MATCH('Data - Overview'!$A76,'Data - Knowledge'!$A:$A,0))</f>
        <v>0.13318458697053651</v>
      </c>
      <c r="G76" s="75">
        <f>INDEX('Data - Knowledge'!$J:$J,MATCH('Data - Overview'!$A76,'Data - Knowledge'!$A:$A,0))</f>
        <v>57.273521539294059</v>
      </c>
      <c r="H76" s="75">
        <f>RANK('Data - Overview'!$G76,'Data - Overview'!$G$74:$G$83)</f>
        <v>9</v>
      </c>
      <c r="I76" s="75">
        <f>'Data - Overview'!$G76-100</f>
        <v>-42.726478460705941</v>
      </c>
      <c r="J76" s="75" t="str">
        <f t="shared" si="0"/>
        <v>below</v>
      </c>
      <c r="K76" s="72" t="str">
        <f>"" &amp;TEXT('Data - Overview'!$C76,"0")&amp;" "</f>
        <v xml:space="preserve">Current cigarette smoker </v>
      </c>
      <c r="L76" s="72" t="str">
        <f>"Index: "&amp;TEXT('Data - Overview'!$G76,"0")&amp;""</f>
        <v>Index: 57</v>
      </c>
      <c r="M76" s="72" t="str">
        <f>'Data - Overview'!$K76&amp;CHAR(10)&amp;'Data - Overview'!$L76</f>
        <v>Current cigarette smoker 
Index: 57</v>
      </c>
      <c r="N76" s="72">
        <v>3</v>
      </c>
    </row>
    <row r="77" spans="1:14">
      <c r="A77" s="86" t="s">
        <v>120</v>
      </c>
      <c r="B77" s="1" t="str">
        <f>INDEX('Data - Knowledge'!$D:$D,MATCH('Data - Overview'!$A77,'Data - Knowledge'!$A:$A,0))</f>
        <v>Never eats fruit</v>
      </c>
      <c r="C77" s="1" t="s">
        <v>121</v>
      </c>
      <c r="D77" s="105">
        <f>INDEX('Data - Knowledge'!$E:$E,MATCH('Data - Overview'!$A77,'Data - Knowledge'!$A:$A,0))</f>
        <v>4.5838509316770193E-2</v>
      </c>
      <c r="E77" s="106">
        <f>RANK('Data - Overview'!$D77,'Data - Overview'!$D$74:$D$83)</f>
        <v>9</v>
      </c>
      <c r="F77" s="68">
        <f>INDEX('Data - Knowledge'!$G:$G,MATCH('Data - Overview'!$A77,'Data - Knowledge'!$A:$A,0))</f>
        <v>7.7028603952863012E-2</v>
      </c>
      <c r="G77" s="70">
        <f>INDEX('Data - Knowledge'!$J:$J,MATCH('Data - Overview'!$A77,'Data - Knowledge'!$A:$A,0))</f>
        <v>59.508425395870702</v>
      </c>
      <c r="H77" s="70">
        <f>RANK('Data - Overview'!$G77,'Data - Overview'!$G$74:$G$83)</f>
        <v>8</v>
      </c>
      <c r="I77" s="70">
        <f>'Data - Overview'!$G77-100</f>
        <v>-40.491574604129298</v>
      </c>
      <c r="J77" s="70" t="str">
        <f t="shared" si="0"/>
        <v>below</v>
      </c>
      <c r="K77" s="1" t="str">
        <f>"" &amp;TEXT('Data - Overview'!$C77,"0")&amp;" "</f>
        <v xml:space="preserve">Never eats fruit </v>
      </c>
      <c r="L77" s="1" t="str">
        <f>"Index: "&amp;TEXT('Data - Overview'!$G77,"0")&amp;""</f>
        <v>Index: 60</v>
      </c>
      <c r="M77" s="1" t="str">
        <f>'Data - Overview'!$K77&amp;CHAR(10)&amp;'Data - Overview'!$L77</f>
        <v>Never eats fruit 
Index: 60</v>
      </c>
      <c r="N77" s="1">
        <v>4</v>
      </c>
    </row>
    <row r="78" spans="1:14">
      <c r="A78" s="56" t="s">
        <v>122</v>
      </c>
      <c r="B78" s="72" t="str">
        <f>INDEX('Data - Knowledge'!$D:$D,MATCH('Data - Overview'!$A78,'Data - Knowledge'!$A:$A,0))</f>
        <v>Usually drinks whole fat milk</v>
      </c>
      <c r="C78" s="72" t="s">
        <v>123</v>
      </c>
      <c r="D78" s="103">
        <f>INDEX('Data - Knowledge'!$E:$E,MATCH('Data - Overview'!$A78,'Data - Knowledge'!$A:$A,0))</f>
        <v>9.9031055900621126E-2</v>
      </c>
      <c r="E78" s="104">
        <f>RANK('Data - Overview'!$D78,'Data - Overview'!$D$74:$D$83)</f>
        <v>7</v>
      </c>
      <c r="F78" s="84">
        <f>INDEX('Data - Knowledge'!$G:$G,MATCH('Data - Overview'!$A78,'Data - Knowledge'!$A:$A,0))</f>
        <v>0.13266256337880927</v>
      </c>
      <c r="G78" s="75">
        <f>INDEX('Data - Knowledge'!$J:$J,MATCH('Data - Overview'!$A78,'Data - Knowledge'!$A:$A,0))</f>
        <v>74.648833384776708</v>
      </c>
      <c r="H78" s="75">
        <f>RANK('Data - Overview'!$G78,'Data - Overview'!$G$74:$G$83)</f>
        <v>5</v>
      </c>
      <c r="I78" s="75">
        <f>'Data - Overview'!$G78-100</f>
        <v>-25.351166615223292</v>
      </c>
      <c r="J78" s="75" t="str">
        <f t="shared" si="0"/>
        <v>below</v>
      </c>
      <c r="K78" s="72" t="str">
        <f>"" &amp;TEXT('Data - Overview'!$C78,"0")&amp;" "</f>
        <v xml:space="preserve">Drinks whole fat milk </v>
      </c>
      <c r="L78" s="72" t="str">
        <f>"Index: "&amp;TEXT('Data - Overview'!$G78,"0")&amp;""</f>
        <v>Index: 75</v>
      </c>
      <c r="M78" s="72" t="str">
        <f>'Data - Overview'!$K78&amp;CHAR(10)&amp;'Data - Overview'!$L78</f>
        <v>Drinks whole fat milk 
Index: 75</v>
      </c>
      <c r="N78" s="72">
        <v>5</v>
      </c>
    </row>
    <row r="79" spans="1:14">
      <c r="A79" s="86" t="s">
        <v>124</v>
      </c>
      <c r="B79" s="1" t="str">
        <f>INDEX('Data - Knowledge'!$D:$D,MATCH('Data - Overview'!$A79,'Data - Knowledge'!$A:$A,0))</f>
        <v>Usually eats white bread</v>
      </c>
      <c r="C79" s="1" t="s">
        <v>125</v>
      </c>
      <c r="D79" s="105">
        <f>INDEX('Data - Knowledge'!$E:$E,MATCH('Data - Overview'!$A79,'Data - Knowledge'!$A:$A,0))</f>
        <v>0.21660869565217392</v>
      </c>
      <c r="E79" s="106">
        <f>RANK('Data - Overview'!$D79,'Data - Overview'!$D$74:$D$83)</f>
        <v>6</v>
      </c>
      <c r="F79" s="68">
        <f>INDEX('Data - Knowledge'!$G:$G,MATCH('Data - Overview'!$A79,'Data - Knowledge'!$A:$A,0))</f>
        <v>0.29718134325324225</v>
      </c>
      <c r="G79" s="70">
        <f>INDEX('Data - Knowledge'!$J:$J,MATCH('Data - Overview'!$A79,'Data - Knowledge'!$A:$A,0))</f>
        <v>72.887716732470452</v>
      </c>
      <c r="H79" s="70">
        <f>RANK('Data - Overview'!$G79,'Data - Overview'!$G$74:$G$83)</f>
        <v>7</v>
      </c>
      <c r="I79" s="70">
        <f>'Data - Overview'!$G79-100</f>
        <v>-27.112283267529548</v>
      </c>
      <c r="J79" s="70" t="str">
        <f t="shared" si="0"/>
        <v>below</v>
      </c>
      <c r="K79" s="1" t="str">
        <f>"" &amp;TEXT('Data - Overview'!$C79,"0")&amp;" "</f>
        <v xml:space="preserve">Eats white bread </v>
      </c>
      <c r="L79" s="1" t="str">
        <f>"Index: "&amp;TEXT('Data - Overview'!$G79,"0")&amp;""</f>
        <v>Index: 73</v>
      </c>
      <c r="M79" s="1" t="str">
        <f>'Data - Overview'!$K79&amp;CHAR(10)&amp;'Data - Overview'!$L79</f>
        <v>Eats white bread 
Index: 73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0.32126708074534166</v>
      </c>
      <c r="E80" s="104">
        <f>RANK('Data - Overview'!$D80,'Data - Overview'!$D$74:$D$83)</f>
        <v>3</v>
      </c>
      <c r="F80" s="84">
        <f>INDEX('Data - Knowledge'!$G:$G,MATCH('Data - Overview'!$A80,'Data - Knowledge'!$A:$A,0))</f>
        <v>0.40501082303881425</v>
      </c>
      <c r="G80" s="75">
        <f>INDEX('Data - Knowledge'!$J:$J,MATCH('Data - Overview'!$A80,'Data - Knowledge'!$A:$A,0))</f>
        <v>79.323085327661232</v>
      </c>
      <c r="H80" s="75">
        <f>RANK('Data - Overview'!$G80,'Data - Overview'!$G$74:$G$83)</f>
        <v>4</v>
      </c>
      <c r="I80" s="75">
        <f>'Data - Overview'!$G80-100</f>
        <v>-20.676914672338768</v>
      </c>
      <c r="J80" s="75" t="str">
        <f t="shared" si="0"/>
        <v>below</v>
      </c>
      <c r="K80" s="72" t="str">
        <f>"" &amp;TEXT('Data - Overview'!$C80,"0")&amp;" "</f>
        <v xml:space="preserve">Never does mild intensity sports </v>
      </c>
      <c r="L80" s="72" t="str">
        <f>"Index: "&amp;TEXT('Data - Overview'!$G80,"0")&amp;""</f>
        <v>Index: 79</v>
      </c>
      <c r="M80" s="72" t="str">
        <f>'Data - Overview'!$K80&amp;CHAR(10)&amp;'Data - Overview'!$L80</f>
        <v>Never does mild intensity sports 
Index: 79</v>
      </c>
      <c r="N80" s="72">
        <v>7</v>
      </c>
    </row>
    <row r="81" spans="1:14">
      <c r="A81" s="86" t="s">
        <v>128</v>
      </c>
      <c r="B81" s="1" t="str">
        <f>INDEX('Data - Knowledge'!$D:$D,MATCH('Data - Overview'!$A81,'Data - Knowledge'!$A:$A,0))</f>
        <v>Smokes 20+ per day</v>
      </c>
      <c r="C81" s="1" t="s">
        <v>129</v>
      </c>
      <c r="D81" s="105">
        <f>INDEX('Data - Knowledge'!$E:$E,MATCH('Data - Overview'!$A81,'Data - Knowledge'!$A:$A,0))</f>
        <v>1.6521739130434785E-2</v>
      </c>
      <c r="E81" s="106">
        <f>RANK('Data - Overview'!$D81,'Data - Overview'!$D$74:$D$83)</f>
        <v>10</v>
      </c>
      <c r="F81" s="68">
        <f>INDEX('Data - Knowledge'!$G:$G,MATCH('Data - Overview'!$A81,'Data - Knowledge'!$A:$A,0))</f>
        <v>3.0152416961418051E-2</v>
      </c>
      <c r="G81" s="70">
        <f>INDEX('Data - Knowledge'!$J:$J,MATCH('Data - Overview'!$A81,'Data - Knowledge'!$A:$A,0))</f>
        <v>54.794078867957452</v>
      </c>
      <c r="H81" s="70">
        <f>RANK('Data - Overview'!$G81,'Data - Overview'!$G$74:$G$83)</f>
        <v>10</v>
      </c>
      <c r="I81" s="70">
        <f>'Data - Overview'!$G81-100</f>
        <v>-45.205921132042548</v>
      </c>
      <c r="J81" s="70" t="str">
        <f t="shared" si="0"/>
        <v>below</v>
      </c>
      <c r="K81" s="1" t="str">
        <f>"" &amp;TEXT('Data - Overview'!$C81,"0")&amp;" "</f>
        <v xml:space="preserve">Smokes 20+ per day </v>
      </c>
      <c r="L81" s="1" t="str">
        <f>"Index: "&amp;TEXT('Data - Overview'!$G81,"0")&amp;""</f>
        <v>Index: 55</v>
      </c>
      <c r="M81" s="1" t="str">
        <f>'Data - Overview'!$K81&amp;CHAR(10)&amp;'Data - Overview'!$L81</f>
        <v>Smokes 20+ per day 
Index: 55</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0.33093167701863357</v>
      </c>
      <c r="E82" s="104">
        <f>RANK('Data - Overview'!$D82,'Data - Overview'!$D$74:$D$83)</f>
        <v>2</v>
      </c>
      <c r="F82" s="84">
        <f>INDEX('Data - Knowledge'!$G:$G,MATCH('Data - Overview'!$A82,'Data - Knowledge'!$A:$A,0))</f>
        <v>0.30211903600322926</v>
      </c>
      <c r="G82" s="75">
        <f>INDEX('Data - Knowledge'!$J:$J,MATCH('Data - Overview'!$A82,'Data - Knowledge'!$A:$A,0))</f>
        <v>109.53685057273132</v>
      </c>
      <c r="H82" s="75">
        <f>RANK('Data - Overview'!$G82,'Data - Overview'!$G$74:$G$83)</f>
        <v>1</v>
      </c>
      <c r="I82" s="75">
        <f>'Data - Overview'!$G82-100</f>
        <v>9.5368505727313249</v>
      </c>
      <c r="J82" s="75" t="str">
        <f t="shared" si="0"/>
        <v>above</v>
      </c>
      <c r="K82" s="72" t="str">
        <f>"" &amp;TEXT('Data - Overview'!$C82,"0")&amp;" "</f>
        <v xml:space="preserve">&gt; 3 units per day (Women) </v>
      </c>
      <c r="L82" s="72" t="str">
        <f>"Index: "&amp;TEXT('Data - Overview'!$G82,"0")&amp;""</f>
        <v>Index: 110</v>
      </c>
      <c r="M82" s="72" t="str">
        <f>'Data - Overview'!$K82&amp;CHAR(10)&amp;'Data - Overview'!$L82</f>
        <v>&gt; 3 units per day (Women) 
Index: 110</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0.40550931677018631</v>
      </c>
      <c r="E83" s="110">
        <f>RANK('Data - Overview'!$D83,'Data - Overview'!$D$74:$D$83)</f>
        <v>1</v>
      </c>
      <c r="F83" s="111">
        <f>INDEX('Data - Knowledge'!$G:$G,MATCH('Data - Overview'!$A83,'Data - Knowledge'!$A:$A,0))</f>
        <v>0.42035953281178312</v>
      </c>
      <c r="G83" s="112">
        <f>INDEX('Data - Knowledge'!$J:$J,MATCH('Data - Overview'!$A83,'Data - Knowledge'!$A:$A,0))</f>
        <v>96.467258410374626</v>
      </c>
      <c r="H83" s="112">
        <f>RANK('Data - Overview'!$G83,'Data - Overview'!$G$74:$G$83)</f>
        <v>2</v>
      </c>
      <c r="I83" s="112">
        <f>'Data - Overview'!$G83-100</f>
        <v>-3.532741589625374</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0.27008074534161491</v>
      </c>
      <c r="B89" s="62">
        <f>D75</f>
        <v>0.30480745341614907</v>
      </c>
      <c r="C89" s="62">
        <f>D76</f>
        <v>7.6279503105590049E-2</v>
      </c>
      <c r="D89" s="62">
        <f>D82</f>
        <v>0.33093167701863357</v>
      </c>
      <c r="E89" s="62">
        <f>D83</f>
        <v>0.40550931677018631</v>
      </c>
      <c r="F89" s="68"/>
      <c r="G89" s="69"/>
      <c r="H89" s="68"/>
      <c r="I89" s="70"/>
      <c r="J89" s="70"/>
    </row>
    <row r="90" spans="1:14" ht="15" thickBot="1">
      <c r="A90" s="113">
        <f>1-A89</f>
        <v>0.72991925465838503</v>
      </c>
      <c r="B90" s="113">
        <f>1-B89</f>
        <v>0.69519254658385088</v>
      </c>
      <c r="C90" s="113">
        <f>1-C89</f>
        <v>0.92372049689440994</v>
      </c>
      <c r="D90" s="113">
        <f>1-D89</f>
        <v>0.66906832298136643</v>
      </c>
      <c r="E90" s="113">
        <f>1-E89</f>
        <v>0.59449068322981369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4.2714285714285719E-2</v>
      </c>
      <c r="F96" s="63">
        <f>RANK('Data - Overview'!$E96,'Data - Overview'!$E$96:$E$103)</f>
        <v>8</v>
      </c>
      <c r="G96" s="62">
        <f>INDEX('Data - Knowledge'!$G:$G,MATCH('Data - Overview'!$A96,'Data - Knowledge'!$A:$A,0))</f>
        <v>5.268175271084162E-2</v>
      </c>
      <c r="H96" s="64">
        <f>INDEX('Data - Knowledge'!$J:$J,MATCH('Data - Overview'!$A96,'Data - Knowledge'!$A:$A,0))</f>
        <v>81.079849314685674</v>
      </c>
      <c r="I96" s="64">
        <f>RANK('Data - Overview'!$H96,'Data - Overview'!$H$96:$H$103)</f>
        <v>6</v>
      </c>
      <c r="J96" s="64">
        <f>'Data - Overview'!$H96-100</f>
        <v>-18.920150685314326</v>
      </c>
      <c r="K96" s="61" t="str">
        <f>"" &amp;TEXT('Data - Overview'!$B96,"0")&amp;" "</f>
        <v xml:space="preserve">Age 0-4 </v>
      </c>
      <c r="L96" s="61" t="str">
        <f>"Index: "&amp;TEXT('Data - Overview'!$H96,"0")&amp;""</f>
        <v>Index: 81</v>
      </c>
      <c r="M96" s="61" t="str">
        <f>'Data - Overview'!$K96&amp;CHAR(10)&amp;'Data - Overview'!$L96</f>
        <v>Age 0-4 
Index: 81</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0.15360869565217389</v>
      </c>
      <c r="F97" s="69">
        <f>RANK('Data - Overview'!$E97,'Data - Overview'!$E$96:$E$103)</f>
        <v>3</v>
      </c>
      <c r="G97" s="68">
        <f>INDEX('Data - Knowledge'!$G:$G,MATCH('Data - Overview'!$A97,'Data - Knowledge'!$A:$A,0))</f>
        <v>0.15599186602315032</v>
      </c>
      <c r="H97" s="70">
        <f>INDEX('Data - Knowledge'!$J:$J,MATCH('Data - Overview'!$A97,'Data - Knowledge'!$A:$A,0))</f>
        <v>98.472247026891296</v>
      </c>
      <c r="I97" s="70">
        <f>RANK('Data - Overview'!$H97,'Data - Overview'!$H$96:$H$103)</f>
        <v>4</v>
      </c>
      <c r="J97" s="70">
        <f>'Data - Overview'!$H97-100</f>
        <v>-1.5277529731087043</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5.4546583850931675E-2</v>
      </c>
      <c r="F98" s="85">
        <f>RANK('Data - Overview'!$E98,'Data - Overview'!$E$96:$E$103)</f>
        <v>7</v>
      </c>
      <c r="G98" s="84">
        <f>INDEX('Data - Knowledge'!$G:$G,MATCH('Data - Overview'!$A98,'Data - Knowledge'!$A:$A,0))</f>
        <v>7.2341385999454069E-2</v>
      </c>
      <c r="H98" s="75">
        <f>INDEX('Data - Knowledge'!$J:$J,MATCH('Data - Overview'!$A98,'Data - Knowledge'!$A:$A,0))</f>
        <v>75.401629506163061</v>
      </c>
      <c r="I98" s="75">
        <f>RANK('Data - Overview'!$H98,'Data - Overview'!$H$96:$H$103)</f>
        <v>7</v>
      </c>
      <c r="J98" s="75">
        <f>'Data - Overview'!$H98-100</f>
        <v>-24.598370493836939</v>
      </c>
      <c r="K98" s="72" t="str">
        <f>"" &amp;TEXT('Data - Overview'!$B98,"0")&amp;" "</f>
        <v xml:space="preserve">Age 18-24 </v>
      </c>
      <c r="L98" s="72" t="str">
        <f>"Index: "&amp;TEXT('Data - Overview'!$H98,"0")&amp;""</f>
        <v>Index: 75</v>
      </c>
      <c r="M98" s="72" t="str">
        <f>'Data - Overview'!$K98&amp;CHAR(10)&amp;'Data - Overview'!$L98</f>
        <v>Age 18-24 
Index: 75</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8.2242236024844706E-2</v>
      </c>
      <c r="F99" s="69">
        <f>RANK('Data - Overview'!$E99,'Data - Overview'!$E$96:$E$103)</f>
        <v>6</v>
      </c>
      <c r="G99" s="68">
        <f>INDEX('Data - Knowledge'!$G:$G,MATCH('Data - Overview'!$A99,'Data - Knowledge'!$A:$A,0))</f>
        <v>0.11770483043809059</v>
      </c>
      <c r="H99" s="70">
        <f>INDEX('Data - Knowledge'!$J:$J,MATCH('Data - Overview'!$A99,'Data - Knowledge'!$A:$A,0))</f>
        <v>69.871589567517191</v>
      </c>
      <c r="I99" s="70">
        <f>RANK('Data - Overview'!$H99,'Data - Overview'!$H$96:$H$103)</f>
        <v>8</v>
      </c>
      <c r="J99" s="70">
        <f>'Data - Overview'!$H99-100</f>
        <v>-30.128410432482809</v>
      </c>
      <c r="K99" s="1" t="str">
        <f>"" &amp;TEXT('Data - Overview'!$B99,"0")&amp;" "</f>
        <v xml:space="preserve">Age 25-34 </v>
      </c>
      <c r="L99" s="1" t="str">
        <f>"Index: "&amp;TEXT('Data - Overview'!$H99,"0")&amp;""</f>
        <v>Index: 70</v>
      </c>
      <c r="M99" s="1" t="str">
        <f>'Data - Overview'!$K99&amp;CHAR(10)&amp;'Data - Overview'!$L99</f>
        <v>Age 25-34 
Index: 70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0.17952795031055899</v>
      </c>
      <c r="F100" s="85">
        <f>RANK('Data - Overview'!$E100,'Data - Overview'!$E$96:$E$103)</f>
        <v>2</v>
      </c>
      <c r="G100" s="84">
        <f>INDEX('Data - Knowledge'!$G:$G,MATCH('Data - Overview'!$A100,'Data - Knowledge'!$A:$A,0))</f>
        <v>0.18513943338037742</v>
      </c>
      <c r="H100" s="75">
        <f>INDEX('Data - Knowledge'!$J:$J,MATCH('Data - Overview'!$A100,'Data - Knowledge'!$A:$A,0))</f>
        <v>96.969050316639255</v>
      </c>
      <c r="I100" s="75">
        <f>RANK('Data - Overview'!$H100,'Data - Overview'!$H$96:$H$103)</f>
        <v>5</v>
      </c>
      <c r="J100" s="75">
        <f>'Data - Overview'!$H100-100</f>
        <v>-3.0309496833607454</v>
      </c>
      <c r="K100" s="72" t="str">
        <f>"" &amp;TEXT('Data - Overview'!$B100,"0")&amp;" "</f>
        <v xml:space="preserve">Age 35-49 </v>
      </c>
      <c r="L100" s="72" t="str">
        <f>"Index: "&amp;TEXT('Data - Overview'!$H100,"0")&amp;""</f>
        <v>Index: 97</v>
      </c>
      <c r="M100" s="72" t="str">
        <f>'Data - Overview'!$K100&amp;CHAR(10)&amp;'Data - Overview'!$L100</f>
        <v>Age 35-49 
Index: 97</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0.24416770186335404</v>
      </c>
      <c r="F101" s="69">
        <f>RANK('Data - Overview'!$E101,'Data - Overview'!$E$96:$E$103)</f>
        <v>1</v>
      </c>
      <c r="G101" s="68">
        <f>INDEX('Data - Knowledge'!$G:$G,MATCH('Data - Overview'!$A101,'Data - Knowledge'!$A:$A,0))</f>
        <v>0.20978183169840689</v>
      </c>
      <c r="H101" s="70">
        <f>INDEX('Data - Knowledge'!$J:$J,MATCH('Data - Overview'!$A101,'Data - Knowledge'!$A:$A,0))</f>
        <v>116.39125270599318</v>
      </c>
      <c r="I101" s="70">
        <f>RANK('Data - Overview'!$H101,'Data - Overview'!$H$96:$H$103)</f>
        <v>2</v>
      </c>
      <c r="J101" s="70">
        <f>'Data - Overview'!$H101-100</f>
        <v>16.391252705993182</v>
      </c>
      <c r="K101" s="1" t="str">
        <f>"" &amp;TEXT('Data - Overview'!$B101,"0")&amp;" "</f>
        <v xml:space="preserve">Age 50-64 </v>
      </c>
      <c r="L101" s="1" t="str">
        <f>"Index: "&amp;TEXT('Data - Overview'!$H101,"0")&amp;""</f>
        <v>Index: 116</v>
      </c>
      <c r="M101" s="1" t="str">
        <f>'Data - Overview'!$K101&amp;CHAR(10)&amp;'Data - Overview'!$L101</f>
        <v>Age 50-64 
Index: 116</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0.13647826086956522</v>
      </c>
      <c r="F102" s="85">
        <f>RANK('Data - Overview'!$E102,'Data - Overview'!$E$96:$E$103)</f>
        <v>4</v>
      </c>
      <c r="G102" s="84">
        <f>INDEX('Data - Knowledge'!$G:$G,MATCH('Data - Overview'!$A102,'Data - Knowledge'!$A:$A,0))</f>
        <v>0.11245917039824832</v>
      </c>
      <c r="H102" s="75">
        <f>INDEX('Data - Knowledge'!$J:$J,MATCH('Data - Overview'!$A102,'Data - Knowledge'!$A:$A,0))</f>
        <v>121.35805411533698</v>
      </c>
      <c r="I102" s="75">
        <f>RANK('Data - Overview'!$H102,'Data - Overview'!$H$96:$H$103)</f>
        <v>1</v>
      </c>
      <c r="J102" s="75">
        <f>'Data - Overview'!$H102-100</f>
        <v>21.358054115336984</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0.10757763975155279</v>
      </c>
      <c r="F103" s="115">
        <f>RANK('Data - Overview'!$E103,'Data - Overview'!$E$96:$E$103)</f>
        <v>5</v>
      </c>
      <c r="G103" s="111">
        <f>INDEX('Data - Knowledge'!$G:$G,MATCH('Data - Overview'!$A103,'Data - Knowledge'!$A:$A,0))</f>
        <v>9.4001954361449411E-2</v>
      </c>
      <c r="H103" s="112">
        <f>INDEX('Data - Knowledge'!$J:$J,MATCH('Data - Overview'!$A103,'Data - Knowledge'!$A:$A,0))</f>
        <v>114.44191823704341</v>
      </c>
      <c r="I103" s="112">
        <f>RANK('Data - Overview'!$H103,'Data - Overview'!$H$96:$H$103)</f>
        <v>3</v>
      </c>
      <c r="J103" s="112">
        <f>'Data - Overview'!$H103-100</f>
        <v>14.44191823704341</v>
      </c>
      <c r="K103" s="108" t="str">
        <f>"" &amp;TEXT('Data - Overview'!$B103,"0")&amp;" "</f>
        <v xml:space="preserve">Aged 75 plus </v>
      </c>
      <c r="L103" s="108" t="str">
        <f>"Index: "&amp;TEXT('Data - Overview'!$H103,"0")&amp;""</f>
        <v>Index: 114</v>
      </c>
      <c r="M103" s="108" t="str">
        <f>'Data - Overview'!$K103&amp;CHAR(10)&amp;'Data - Overview'!$L103</f>
        <v>Aged 75 plus 
Index: 114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45.971708074534163</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0.37703726708074525</v>
      </c>
      <c r="E115" s="63">
        <f>RANK('Data - Overview'!$D115,'Data - Overview'!$D$115:$D$119)</f>
        <v>1</v>
      </c>
      <c r="F115" s="62">
        <f>INDEX('Data - Knowledge'!$G:$G,MATCH('Data - Overview'!$A115,'Data - Knowledge'!$A:$A,0))</f>
        <v>0.30298150180916372</v>
      </c>
      <c r="G115" s="64">
        <f>INDEX('Data - Knowledge'!$J:$J,MATCH('Data - Overview'!$A115,'Data - Knowledge'!$A:$A,0))</f>
        <v>124.44233883236421</v>
      </c>
      <c r="H115" s="64">
        <f>RANK('Data - Overview'!$G115,'Data - Overview'!$G$115:$G$119)</f>
        <v>1</v>
      </c>
      <c r="I115" s="64">
        <f>'Data - Overview'!$G115-100</f>
        <v>24.442338832364214</v>
      </c>
      <c r="J115" s="61" t="str">
        <f>"" &amp;TEXT('Data - Overview'!$B115,"0")&amp;" "</f>
        <v xml:space="preserve">Couple, no children </v>
      </c>
      <c r="K115" s="61" t="str">
        <f>"Index: "&amp;TEXT('Data - Overview'!$G115,"0")&amp;""</f>
        <v>Index: 124</v>
      </c>
      <c r="L115" s="61" t="str">
        <f>'Data - Overview'!$J115&amp;CHAR(10)&amp;'Data - Overview'!$K115</f>
        <v>Couple, no children 
Index: 124</v>
      </c>
      <c r="M115" s="61">
        <v>1</v>
      </c>
    </row>
    <row r="116" spans="1:13">
      <c r="A116" s="86" t="s">
        <v>159</v>
      </c>
      <c r="B116" s="1" t="str">
        <f>INDEX('Data - Knowledge'!$D:$D,MATCH('Data - Overview'!$A116,'Data - Knowledge'!$A:$A,0))</f>
        <v>Couple with children</v>
      </c>
      <c r="C116" s="1" t="s">
        <v>160</v>
      </c>
      <c r="D116" s="68">
        <f>INDEX('Data - Knowledge'!$E:$E,MATCH('Data - Overview'!$A116,'Data - Knowledge'!$A:$A,0))</f>
        <v>0.18956521739130436</v>
      </c>
      <c r="E116" s="69">
        <f>RANK('Data - Overview'!$D116,'Data - Overview'!$D$115:$D$119)</f>
        <v>3</v>
      </c>
      <c r="F116" s="68">
        <f>INDEX('Data - Knowledge'!$G:$G,MATCH('Data - Overview'!$A116,'Data - Knowledge'!$A:$A,0))</f>
        <v>0.18888569744277756</v>
      </c>
      <c r="G116" s="70">
        <f>INDEX('Data - Knowledge'!$J:$J,MATCH('Data - Overview'!$A116,'Data - Knowledge'!$A:$A,0))</f>
        <v>100.35975193343194</v>
      </c>
      <c r="H116" s="70">
        <f>RANK('Data - Overview'!$G116,'Data - Overview'!$G$115:$G$119)</f>
        <v>2</v>
      </c>
      <c r="I116" s="70">
        <f>'Data - Overview'!$G116-100</f>
        <v>0.35975193343193723</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1.8956521739130434E-2</v>
      </c>
      <c r="E117" s="85">
        <f>RANK('Data - Overview'!$D117,'Data - Overview'!$D$115:$D$119)</f>
        <v>5</v>
      </c>
      <c r="F117" s="84">
        <f>INDEX('Data - Knowledge'!$G:$G,MATCH('Data - Overview'!$A117,'Data - Knowledge'!$A:$A,0))</f>
        <v>3.043571225294606E-2</v>
      </c>
      <c r="G117" s="75">
        <f>INDEX('Data - Knowledge'!$J:$J,MATCH('Data - Overview'!$A117,'Data - Knowledge'!$A:$A,0))</f>
        <v>62.283811798409658</v>
      </c>
      <c r="H117" s="75">
        <f>RANK('Data - Overview'!$G117,'Data - Overview'!$G$115:$G$119)</f>
        <v>5</v>
      </c>
      <c r="I117" s="75">
        <f>'Data - Overview'!$G117-100</f>
        <v>-37.716188201590342</v>
      </c>
      <c r="J117" s="72" t="str">
        <f>"" &amp;TEXT('Data - Overview'!$B117,"0")&amp;" "</f>
        <v xml:space="preserve">Single parent </v>
      </c>
      <c r="K117" s="72" t="str">
        <f>"Index: "&amp;TEXT('Data - Overview'!$G117,"0")&amp;""</f>
        <v>Index: 62</v>
      </c>
      <c r="L117" s="72" t="str">
        <f>'Data - Overview'!$J117&amp;CHAR(10)&amp;'Data - Overview'!$K117</f>
        <v>Single parent 
Index: 62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0.12269565217391305</v>
      </c>
      <c r="E118" s="69">
        <f>RANK('Data - Overview'!$D118,'Data - Overview'!$D$115:$D$119)</f>
        <v>4</v>
      </c>
      <c r="F118" s="68">
        <f>INDEX('Data - Knowledge'!$G:$G,MATCH('Data - Overview'!$A118,'Data - Knowledge'!$A:$A,0))</f>
        <v>0.16054127681076091</v>
      </c>
      <c r="G118" s="70">
        <f>INDEX('Data - Knowledge'!$J:$J,MATCH('Data - Overview'!$A118,'Data - Knowledge'!$A:$A,0))</f>
        <v>76.426234181843071</v>
      </c>
      <c r="H118" s="70">
        <f>RANK('Data - Overview'!$G118,'Data - Overview'!$G$115:$G$119)</f>
        <v>4</v>
      </c>
      <c r="I118" s="70">
        <f>'Data - Overview'!$G118-100</f>
        <v>-23.573765818156929</v>
      </c>
      <c r="J118" s="1" t="str">
        <f>"" &amp;TEXT('Data - Overview'!$B118,"0")&amp;" "</f>
        <v xml:space="preserve">Single person, no children </v>
      </c>
      <c r="K118" s="1" t="str">
        <f>"Index: "&amp;TEXT('Data - Overview'!$G118,"0")&amp;""</f>
        <v>Index: 76</v>
      </c>
      <c r="L118" s="1" t="str">
        <f>'Data - Overview'!$J118&amp;CHAR(10)&amp;'Data - Overview'!$K118</f>
        <v>Single person, no children 
Index: 76</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0.29219875776397514</v>
      </c>
      <c r="E119" s="89">
        <f>RANK('Data - Overview'!$D119,'Data - Overview'!$D$115:$D$119)</f>
        <v>2</v>
      </c>
      <c r="F119" s="88">
        <f>INDEX('Data - Knowledge'!$G:$G,MATCH('Data - Overview'!$A119,'Data - Knowledge'!$A:$A,0))</f>
        <v>0.31733822940079798</v>
      </c>
      <c r="G119" s="80">
        <f>INDEX('Data - Knowledge'!$J:$J,MATCH('Data - Overview'!$A119,'Data - Knowledge'!$A:$A,0))</f>
        <v>92.078019819959451</v>
      </c>
      <c r="H119" s="80">
        <f>RANK('Data - Overview'!$G119,'Data - Overview'!$G$115:$G$119)</f>
        <v>3</v>
      </c>
      <c r="I119" s="80">
        <f>'Data - Overview'!$G119-100</f>
        <v>-7.9219801800405492</v>
      </c>
      <c r="J119" s="57" t="str">
        <f>"" &amp;TEXT('Data - Overview'!$B119,"0")&amp;" "</f>
        <v xml:space="preserve">Other: two or more adults, may include a couple, may have children </v>
      </c>
      <c r="K119" s="57" t="str">
        <f>"Index: "&amp;TEXT('Data - Overview'!$G119,"0")&amp;""</f>
        <v>Index: 92</v>
      </c>
      <c r="L119" s="57" t="str">
        <f>'Data - Overview'!$J119&amp;CHAR(10)&amp;'Data - Overview'!$K119</f>
        <v>Other: two or more adults, may include a couple, may have children 
Index: 92</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24.442338832364214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0.75914906832298135</v>
      </c>
      <c r="E128" s="63">
        <f>RANK('Data - Overview'!$D128,'Data - Overview'!$D$128:$D$131)</f>
        <v>1</v>
      </c>
      <c r="F128" s="62">
        <f>INDEX('Data - Knowledge'!$G:$G,MATCH('Data - Overview'!$A128,'Data - Knowledge'!$A:$A,0))</f>
        <v>0.72502948385110844</v>
      </c>
      <c r="G128" s="64">
        <f>INDEX('Data - Knowledge'!$J:$J,MATCH('Data - Overview'!$A128,'Data - Knowledge'!$A:$A,0))</f>
        <v>104.70595820333284</v>
      </c>
      <c r="H128" s="64">
        <f>RANK('Data - Overview'!$G128,'Data - Overview'!$G$128:$G$131)</f>
        <v>1</v>
      </c>
      <c r="I128" s="64">
        <f>'Data - Overview'!$G128 - 100</f>
        <v>4.7059582033328411</v>
      </c>
      <c r="J128" s="61" t="str">
        <f>"" &amp;TEXT('Data - Overview'!$C128,"0")&amp;" "</f>
        <v xml:space="preserve">0 </v>
      </c>
      <c r="K128" s="61" t="str">
        <f>"Index: "&amp;TEXT('Data - Overview'!$G128,"0")&amp;""</f>
        <v>Index: 105</v>
      </c>
      <c r="L128" s="61" t="str">
        <f>'Data - Overview'!$J128&amp;CHAR(10)&amp;'Data - Overview'!$K128</f>
        <v>0 
Index: 105</v>
      </c>
      <c r="M128" s="61">
        <v>1</v>
      </c>
    </row>
    <row r="129" spans="1:13">
      <c r="A129" s="86" t="s">
        <v>170</v>
      </c>
      <c r="B129" s="1" t="str">
        <f>INDEX('Data - Knowledge'!$D:$D,MATCH('Data - Overview'!$A129,'Data - Knowledge'!$A:$A,0))</f>
        <v>Children at home : 1</v>
      </c>
      <c r="C129" s="1">
        <v>1</v>
      </c>
      <c r="D129" s="68">
        <f>INDEX('Data - Knowledge'!$E:$E,MATCH('Data - Overview'!$A129,'Data - Knowledge'!$A:$A,0))</f>
        <v>0.11212422360248447</v>
      </c>
      <c r="E129" s="69">
        <f>RANK('Data - Overview'!$D129,'Data - Overview'!$D$128:$D$131)</f>
        <v>2</v>
      </c>
      <c r="F129" s="68">
        <f>INDEX('Data - Knowledge'!$G:$G,MATCH('Data - Overview'!$A129,'Data - Knowledge'!$A:$A,0))</f>
        <v>0.12684393857555221</v>
      </c>
      <c r="G129" s="70">
        <f>INDEX('Data - Knowledge'!$J:$J,MATCH('Data - Overview'!$A129,'Data - Knowledge'!$A:$A,0))</f>
        <v>88.395413183815478</v>
      </c>
      <c r="H129" s="70">
        <f>RANK('Data - Overview'!$G129,'Data - Overview'!$G$128:$G$131)</f>
        <v>3</v>
      </c>
      <c r="I129" s="70">
        <f>'Data - Overview'!$G129 - 100</f>
        <v>-11.604586816184522</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9.8242236024844706E-2</v>
      </c>
      <c r="E130" s="85">
        <f>RANK('Data - Overview'!$D130,'Data - Overview'!$D$128:$D$131)</f>
        <v>3</v>
      </c>
      <c r="F130" s="84">
        <f>INDEX('Data - Knowledge'!$G:$G,MATCH('Data - Overview'!$A130,'Data - Knowledge'!$A:$A,0))</f>
        <v>0.10787175846067174</v>
      </c>
      <c r="G130" s="75">
        <f>INDEX('Data - Knowledge'!$J:$J,MATCH('Data - Overview'!$A130,'Data - Knowledge'!$A:$A,0))</f>
        <v>91.073175617751886</v>
      </c>
      <c r="H130" s="75">
        <f>RANK('Data - Overview'!$G130,'Data - Overview'!$G$128:$G$131)</f>
        <v>2</v>
      </c>
      <c r="I130" s="75">
        <f>'Data - Overview'!$G130 - 100</f>
        <v>-8.9268243822481139</v>
      </c>
      <c r="J130" s="72" t="str">
        <f>"" &amp;TEXT('Data - Overview'!$C130,"0")&amp;" "</f>
        <v xml:space="preserve">2 </v>
      </c>
      <c r="K130" s="72" t="str">
        <f>"Index: "&amp;TEXT('Data - Overview'!$G130,"0")&amp;""</f>
        <v>Index: 91</v>
      </c>
      <c r="L130" s="72" t="str">
        <f>'Data - Overview'!$J130&amp;CHAR(10)&amp;'Data - Overview'!$K130</f>
        <v>2 
Index: 91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3.050931677018634E-2</v>
      </c>
      <c r="E131" s="115">
        <f>RANK('Data - Overview'!$D131,'Data - Overview'!$D$128:$D$131)</f>
        <v>4</v>
      </c>
      <c r="F131" s="111">
        <f>INDEX('Data - Knowledge'!$G:$G,MATCH('Data - Overview'!$A131,'Data - Knowledge'!$A:$A,0))</f>
        <v>4.0459208149658213E-2</v>
      </c>
      <c r="G131" s="112">
        <f>INDEX('Data - Knowledge'!$J:$J,MATCH('Data - Overview'!$A131,'Data - Knowledge'!$A:$A,0))</f>
        <v>75.40759734429966</v>
      </c>
      <c r="H131" s="112">
        <f>RANK('Data - Overview'!$G131,'Data - Overview'!$G$128:$G$131)</f>
        <v>4</v>
      </c>
      <c r="I131" s="112">
        <f>'Data - Overview'!$G131 - 100</f>
        <v>-24.59240265570034</v>
      </c>
      <c r="J131" s="108" t="str">
        <f>"" &amp;TEXT('Data - Overview'!$C131,"0")&amp;" "</f>
        <v xml:space="preserve">3+ </v>
      </c>
      <c r="K131" s="108" t="str">
        <f>"Index: "&amp;TEXT('Data - Overview'!$G131,"0")&amp;""</f>
        <v>Index: 75</v>
      </c>
      <c r="L131" s="108" t="str">
        <f>'Data - Overview'!$J131&amp;CHAR(10)&amp;'Data - Overview'!$K131</f>
        <v>3+ 
Index: 75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0.14412422360248447</v>
      </c>
      <c r="E137" s="63">
        <f>RANK('Data - Overview'!$D137,'Data - Overview'!$D$137:$D$140)</f>
        <v>3</v>
      </c>
      <c r="F137" s="62">
        <f>INDEX('Data - Knowledge'!$G:$G,MATCH('Data - Overview'!$A137,'Data - Knowledge'!$A:$A,0))</f>
        <v>0.18364006353852674</v>
      </c>
      <c r="G137" s="64">
        <f>INDEX('Data - Knowledge'!$J:$J,MATCH('Data - Overview'!$A137,'Data - Knowledge'!$A:$A,0))</f>
        <v>78.481906848310331</v>
      </c>
      <c r="H137" s="64">
        <f>RANK('Data - Overview'!$G137,'Data - Overview'!$G$137:$G$140)</f>
        <v>4</v>
      </c>
      <c r="I137" s="61">
        <v>1</v>
      </c>
      <c r="J137" s="61" t="str">
        <f>"" &amp;TEXT('Data - Overview'!$C137,"0")&amp;" "</f>
        <v xml:space="preserve">1 person </v>
      </c>
      <c r="K137" s="61" t="str">
        <f>"Index: "&amp;TEXT('Data - Overview'!$G137,"0")&amp;""</f>
        <v>Index: 78</v>
      </c>
      <c r="L137" s="61" t="str">
        <f>'Data - Overview'!$J137&amp;CHAR(10)&amp;'Data - Overview'!$K137</f>
        <v>1 person 
Index: 78</v>
      </c>
    </row>
    <row r="138" spans="1:13">
      <c r="A138" s="1" t="s">
        <v>177</v>
      </c>
      <c r="B138" s="1" t="str">
        <f>INDEX('Data - Knowledge'!$D:$D,MATCH('Data - Overview'!$A138,'Data - Knowledge'!$A:$A,0))</f>
        <v>Household size : 2 persons</v>
      </c>
      <c r="C138" s="1" t="s">
        <v>178</v>
      </c>
      <c r="D138" s="68">
        <f>INDEX('Data - Knowledge'!$E:$E,MATCH('Data - Overview'!$A138,'Data - Knowledge'!$A:$A,0))</f>
        <v>0.4275031055900621</v>
      </c>
      <c r="E138" s="69">
        <f>RANK('Data - Overview'!$D138,'Data - Overview'!$D$137:$D$140)</f>
        <v>1</v>
      </c>
      <c r="F138" s="68">
        <f>INDEX('Data - Knowledge'!$G:$G,MATCH('Data - Overview'!$A138,'Data - Knowledge'!$A:$A,0))</f>
        <v>0.38787418326276724</v>
      </c>
      <c r="G138" s="70">
        <f>INDEX('Data - Knowledge'!$J:$J,MATCH('Data - Overview'!$A138,'Data - Knowledge'!$A:$A,0))</f>
        <v>110.21695282576928</v>
      </c>
      <c r="H138" s="70">
        <f>RANK('Data - Overview'!$G138,'Data - Overview'!$G$137:$G$140)</f>
        <v>1</v>
      </c>
      <c r="I138" s="1">
        <v>2</v>
      </c>
      <c r="J138" s="1" t="str">
        <f>"" &amp;TEXT('Data - Overview'!$C138,"0")&amp;" "</f>
        <v xml:space="preserve">2 people </v>
      </c>
      <c r="K138" s="1" t="str">
        <f>"Index: "&amp;TEXT('Data - Overview'!$G138,"0")&amp;""</f>
        <v>Index: 110</v>
      </c>
      <c r="L138" s="1" t="str">
        <f>'Data - Overview'!$J138&amp;CHAR(10)&amp;'Data - Overview'!$K138</f>
        <v>2 people 
Index: 110</v>
      </c>
    </row>
    <row r="139" spans="1:13">
      <c r="A139" s="72" t="s">
        <v>179</v>
      </c>
      <c r="B139" s="72" t="str">
        <f>INDEX('Data - Knowledge'!$D:$D,MATCH('Data - Overview'!$A139,'Data - Knowledge'!$A:$A,0))</f>
        <v>Household size : 3-4 persons</v>
      </c>
      <c r="C139" s="72" t="s">
        <v>180</v>
      </c>
      <c r="D139" s="84">
        <f>INDEX('Data - Knowledge'!$E:$E,MATCH('Data - Overview'!$A139,'Data - Knowledge'!$A:$A,0))</f>
        <v>0.34849068322981364</v>
      </c>
      <c r="E139" s="85">
        <f>RANK('Data - Overview'!$D139,'Data - Overview'!$D$137:$D$140)</f>
        <v>2</v>
      </c>
      <c r="F139" s="84">
        <f>INDEX('Data - Knowledge'!$G:$G,MATCH('Data - Overview'!$A139,'Data - Knowledge'!$A:$A,0))</f>
        <v>0.3470210449590253</v>
      </c>
      <c r="G139" s="75">
        <f>INDEX('Data - Knowledge'!$J:$J,MATCH('Data - Overview'!$A139,'Data - Knowledge'!$A:$A,0))</f>
        <v>100.42350119456354</v>
      </c>
      <c r="H139" s="75">
        <f>RANK('Data - Overview'!$G139,'Data - Overview'!$G$137:$G$140)</f>
        <v>2</v>
      </c>
      <c r="I139" s="72">
        <v>3</v>
      </c>
      <c r="J139" s="72" t="str">
        <f>"" &amp;TEXT('Data - Overview'!$C139,"0")&amp;" "</f>
        <v xml:space="preserve">3-4 people </v>
      </c>
      <c r="K139" s="72" t="str">
        <f>"Index: "&amp;TEXT('Data - Overview'!$G139,"0")&amp;""</f>
        <v>Index: 100</v>
      </c>
      <c r="L139" s="72" t="str">
        <f>'Data - Overview'!$J139&amp;CHAR(10)&amp;'Data - Overview'!$K139</f>
        <v>3-4 people 
Index: 100</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8.0677018633540376E-2</v>
      </c>
      <c r="E140" s="115">
        <f>RANK('Data - Overview'!$D140,'Data - Overview'!$D$137:$D$140)</f>
        <v>4</v>
      </c>
      <c r="F140" s="111">
        <f>INDEX('Data - Knowledge'!$G:$G,MATCH('Data - Overview'!$A140,'Data - Knowledge'!$A:$A,0))</f>
        <v>8.1627077053531491E-2</v>
      </c>
      <c r="G140" s="112">
        <f>INDEX('Data - Knowledge'!$J:$J,MATCH('Data - Overview'!$A140,'Data - Knowledge'!$A:$A,0))</f>
        <v>98.836098933974981</v>
      </c>
      <c r="H140" s="112">
        <f>RANK('Data - Overview'!$G140,'Data - Overview'!$G$137:$G$140)</f>
        <v>3</v>
      </c>
      <c r="I140" s="108">
        <v>4</v>
      </c>
      <c r="J140" s="108" t="str">
        <f>"" &amp;TEXT('Data - Overview'!$C140,"0")&amp;" "</f>
        <v xml:space="preserve">5+ people </v>
      </c>
      <c r="K140" s="108" t="str">
        <f>"Index: "&amp;TEXT('Data - Overview'!$G140,"0")&amp;""</f>
        <v>Index: 99</v>
      </c>
      <c r="L140" s="108" t="str">
        <f>'Data - Overview'!$J140&amp;CHAR(10)&amp;'Data - Overview'!$K140</f>
        <v>5+ people 
Index: 99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0.10533540372670808</v>
      </c>
      <c r="E146" s="63">
        <f>RANK('Data - Overview'!$D146,'Data - Overview'!$D$146:$D$151)</f>
        <v>5</v>
      </c>
      <c r="F146" s="62">
        <f>INDEX('Data - Knowledge'!$G:$G,MATCH('Data - Overview'!$A146,'Data - Knowledge'!$A:$A,0))</f>
        <v>0.16121802891177203</v>
      </c>
      <c r="G146" s="64">
        <f>INDEX('Data - Knowledge'!$J:$J,MATCH('Data - Overview'!$A146,'Data - Knowledge'!$A:$A,0))</f>
        <v>65.337235815203883</v>
      </c>
      <c r="H146" s="64">
        <f>RANK('Data - Overview'!$G146,'Data - Overview'!$G$146:$G$151)</f>
        <v>6</v>
      </c>
      <c r="I146" s="64">
        <f xml:space="preserve"> 'Data - Overview'!$G146 - 100</f>
        <v>-34.662764184796117</v>
      </c>
      <c r="J146" s="61" t="str">
        <f>"" &amp;TEXT('Data - Overview'!$C146,"0")&amp;" "</f>
        <v xml:space="preserve">&lt;20k </v>
      </c>
      <c r="K146" s="61" t="str">
        <f>"Index: "&amp;TEXT('Data - Overview'!$G146,"0")&amp;""</f>
        <v>Index: 65</v>
      </c>
      <c r="L146" s="61" t="str">
        <f>'Data - Overview'!$J146&amp;CHAR(10)&amp;'Data - Overview'!$K146</f>
        <v>&lt;20k 
Index: 65</v>
      </c>
      <c r="M146" s="61">
        <v>1</v>
      </c>
    </row>
    <row r="147" spans="1:13">
      <c r="A147" s="86" t="s">
        <v>186</v>
      </c>
      <c r="B147" s="1" t="str">
        <f>INDEX('Data - Knowledge'!$D:$D,MATCH('Data - Overview'!$A147,'Data - Knowledge'!$A:$A,0))</f>
        <v>£20,000-£40,000</v>
      </c>
      <c r="C147" s="1" t="s">
        <v>187</v>
      </c>
      <c r="D147" s="68">
        <f>INDEX('Data - Knowledge'!$E:$E,MATCH('Data - Overview'!$A147,'Data - Knowledge'!$A:$A,0))</f>
        <v>0.25121118012422361</v>
      </c>
      <c r="E147" s="69">
        <f>RANK('Data - Overview'!$D147,'Data - Overview'!$D$146:$D$151)</f>
        <v>1</v>
      </c>
      <c r="F147" s="68">
        <f>INDEX('Data - Knowledge'!$G:$G,MATCH('Data - Overview'!$A147,'Data - Knowledge'!$A:$A,0))</f>
        <v>0.31110931065925584</v>
      </c>
      <c r="G147" s="70">
        <f>INDEX('Data - Knowledge'!$J:$J,MATCH('Data - Overview'!$A147,'Data - Knowledge'!$A:$A,0))</f>
        <v>80.746918050088183</v>
      </c>
      <c r="H147" s="70">
        <f>RANK('Data - Overview'!$G147,'Data - Overview'!$G$146:$G$151)</f>
        <v>5</v>
      </c>
      <c r="I147" s="70">
        <f xml:space="preserve"> 'Data - Overview'!$G147 - 100</f>
        <v>-19.253081949911817</v>
      </c>
      <c r="J147" s="1" t="str">
        <f>"" &amp;TEXT('Data - Overview'!$C147,"0")&amp;" "</f>
        <v xml:space="preserve">20k - 40k </v>
      </c>
      <c r="K147" s="1" t="str">
        <f>"Index: "&amp;TEXT('Data - Overview'!$G147,"0")&amp;""</f>
        <v>Index: 81</v>
      </c>
      <c r="L147" s="1" t="str">
        <f>'Data - Overview'!$J147&amp;CHAR(10)&amp;'Data - Overview'!$K147</f>
        <v>20k - 40k 
Index: 81</v>
      </c>
      <c r="M147" s="1">
        <v>2</v>
      </c>
    </row>
    <row r="148" spans="1:13">
      <c r="A148" s="56" t="s">
        <v>188</v>
      </c>
      <c r="B148" s="72" t="str">
        <f>INDEX('Data - Knowledge'!$D:$D,MATCH('Data - Overview'!$A148,'Data - Knowledge'!$A:$A,0))</f>
        <v>£40,000-£60,000</v>
      </c>
      <c r="C148" s="72" t="s">
        <v>189</v>
      </c>
      <c r="D148" s="84">
        <f>INDEX('Data - Knowledge'!$E:$E,MATCH('Data - Overview'!$A148,'Data - Knowledge'!$A:$A,0))</f>
        <v>0.21057142857142858</v>
      </c>
      <c r="E148" s="85">
        <f>RANK('Data - Overview'!$D148,'Data - Overview'!$D$146:$D$151)</f>
        <v>2</v>
      </c>
      <c r="F148" s="84">
        <f>INDEX('Data - Knowledge'!$G:$G,MATCH('Data - Overview'!$A148,'Data - Knowledge'!$A:$A,0))</f>
        <v>0.21309835113457506</v>
      </c>
      <c r="G148" s="75">
        <f>INDEX('Data - Knowledge'!$J:$J,MATCH('Data - Overview'!$A148,'Data - Knowledge'!$A:$A,0))</f>
        <v>98.814198913462874</v>
      </c>
      <c r="H148" s="75">
        <f>RANK('Data - Overview'!$G148,'Data - Overview'!$G$146:$G$151)</f>
        <v>4</v>
      </c>
      <c r="I148" s="75">
        <f xml:space="preserve"> 'Data - Overview'!$G148 - 100</f>
        <v>-1.1858010865371256</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0.14944099378881989</v>
      </c>
      <c r="E149" s="69">
        <f>RANK('Data - Overview'!$D149,'Data - Overview'!$D$146:$D$151)</f>
        <v>4</v>
      </c>
      <c r="F149" s="68">
        <f>INDEX('Data - Knowledge'!$G:$G,MATCH('Data - Overview'!$A149,'Data - Knowledge'!$A:$A,0))</f>
        <v>0.14212792500827628</v>
      </c>
      <c r="G149" s="70">
        <f>INDEX('Data - Knowledge'!$J:$J,MATCH('Data - Overview'!$A149,'Data - Knowledge'!$A:$A,0))</f>
        <v>105.14541303555775</v>
      </c>
      <c r="H149" s="70">
        <f>RANK('Data - Overview'!$G149,'Data - Overview'!$G$146:$G$151)</f>
        <v>3</v>
      </c>
      <c r="I149" s="70">
        <f xml:space="preserve"> 'Data - Overview'!$G149 - 100</f>
        <v>5.1454130355577519</v>
      </c>
      <c r="J149" s="1" t="str">
        <f>"" &amp;TEXT('Data - Overview'!$C149,"0")&amp;" "</f>
        <v xml:space="preserve">60k - 80k </v>
      </c>
      <c r="K149" s="1" t="str">
        <f>"Index: "&amp;TEXT('Data - Overview'!$G149,"0")&amp;""</f>
        <v>Index: 105</v>
      </c>
      <c r="L149" s="1" t="str">
        <f>'Data - Overview'!$J149&amp;CHAR(10)&amp;'Data - Overview'!$K149</f>
        <v>60k - 80k 
Index: 105</v>
      </c>
      <c r="M149" s="1">
        <v>4</v>
      </c>
    </row>
    <row r="150" spans="1:13">
      <c r="A150" s="56" t="s">
        <v>192</v>
      </c>
      <c r="B150" s="72" t="str">
        <f>INDEX('Data - Knowledge'!$D:$D,MATCH('Data - Overview'!$A150,'Data - Knowledge'!$A:$A,0))</f>
        <v>£80,000-£100,000</v>
      </c>
      <c r="C150" s="72" t="s">
        <v>193</v>
      </c>
      <c r="D150" s="84">
        <f>INDEX('Data - Knowledge'!$E:$E,MATCH('Data - Overview'!$A150,'Data - Knowledge'!$A:$A,0))</f>
        <v>0.10219875776397516</v>
      </c>
      <c r="E150" s="85">
        <f>RANK('Data - Overview'!$D150,'Data - Overview'!$D$146:$D$151)</f>
        <v>6</v>
      </c>
      <c r="F150" s="84">
        <f>INDEX('Data - Knowledge'!$G:$G,MATCH('Data - Overview'!$A150,'Data - Knowledge'!$A:$A,0))</f>
        <v>7.5628836850022363E-2</v>
      </c>
      <c r="G150" s="75">
        <f>INDEX('Data - Knowledge'!$J:$J,MATCH('Data - Overview'!$A150,'Data - Knowledge'!$A:$A,0))</f>
        <v>135.13199729177765</v>
      </c>
      <c r="H150" s="75">
        <f>RANK('Data - Overview'!$G150,'Data - Overview'!$G$146:$G$151)</f>
        <v>2</v>
      </c>
      <c r="I150" s="75">
        <f xml:space="preserve"> 'Data - Overview'!$G150 - 100</f>
        <v>35.131997291777651</v>
      </c>
      <c r="J150" s="72" t="str">
        <f>"" &amp;TEXT('Data - Overview'!$C150,"0")&amp;" "</f>
        <v xml:space="preserve">80k - 100k </v>
      </c>
      <c r="K150" s="72" t="str">
        <f>"Index: "&amp;TEXT('Data - Overview'!$G150,"0")&amp;""</f>
        <v>Index: 135</v>
      </c>
      <c r="L150" s="72" t="str">
        <f>'Data - Overview'!$J150&amp;CHAR(10)&amp;'Data - Overview'!$K150</f>
        <v>80k - 100k 
Index: 135</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0.18090062111801242</v>
      </c>
      <c r="E151" s="115">
        <f>RANK('Data - Overview'!$D151,'Data - Overview'!$D$146:$D$151)</f>
        <v>3</v>
      </c>
      <c r="F151" s="111">
        <f>INDEX('Data - Knowledge'!$G:$G,MATCH('Data - Overview'!$A151,'Data - Knowledge'!$A:$A,0))</f>
        <v>9.6759790682952054E-2</v>
      </c>
      <c r="G151" s="112">
        <f>INDEX('Data - Knowledge'!$J:$J,MATCH('Data - Overview'!$A151,'Data - Knowledge'!$A:$A,0))</f>
        <v>186.95846677754852</v>
      </c>
      <c r="H151" s="112">
        <f>RANK('Data - Overview'!$G151,'Data - Overview'!$G$146:$G$151)</f>
        <v>1</v>
      </c>
      <c r="I151" s="112">
        <f xml:space="preserve"> 'Data - Overview'!$G151 - 100</f>
        <v>86.958466777548523</v>
      </c>
      <c r="J151" s="108" t="str">
        <f>"" &amp;TEXT('Data - Overview'!$C151,"0")&amp;" "</f>
        <v xml:space="preserve">100k+ </v>
      </c>
      <c r="K151" s="108" t="str">
        <f>"Index: "&amp;TEXT('Data - Overview'!$G151,"0")&amp;""</f>
        <v>Index: 187</v>
      </c>
      <c r="L151" s="108" t="str">
        <f>'Data - Overview'!$J151&amp;CHAR(10)&amp;'Data - Overview'!$K151</f>
        <v>100k+ 
Index: 187</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0.25121118012422361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51C7C-8835-4077-A468-238A4CA97BA3}">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161</v>
      </c>
      <c r="K2" s="123">
        <f>'Input Sheet'!B8</f>
        <v>2</v>
      </c>
      <c r="L2" s="123">
        <f>'Input Sheet'!B9</f>
        <v>1</v>
      </c>
      <c r="M2" s="123">
        <f>'Input Sheet'!B10</f>
        <v>0</v>
      </c>
      <c r="N2" s="123">
        <f>'Input Sheet'!B11</f>
        <v>1</v>
      </c>
      <c r="O2" s="123">
        <f>'Input Sheet'!B12</f>
        <v>4</v>
      </c>
      <c r="P2" s="123">
        <f>'Input Sheet'!B13</f>
        <v>0</v>
      </c>
      <c r="Q2" s="123">
        <f>'Input Sheet'!B14</f>
        <v>0</v>
      </c>
      <c r="R2" s="123">
        <f>'Input Sheet'!B15</f>
        <v>0</v>
      </c>
      <c r="S2" s="123">
        <f>'Input Sheet'!B16</f>
        <v>0</v>
      </c>
      <c r="T2" s="123">
        <f>'Input Sheet'!B17</f>
        <v>0</v>
      </c>
      <c r="U2" s="123">
        <f>'Input Sheet'!B18</f>
        <v>0</v>
      </c>
      <c r="V2" s="123">
        <f>'Input Sheet'!B19</f>
        <v>0</v>
      </c>
      <c r="W2" s="123">
        <f>'Input Sheet'!B20</f>
        <v>0</v>
      </c>
      <c r="X2" s="123">
        <f>'Input Sheet'!B21</f>
        <v>0</v>
      </c>
      <c r="Y2" s="123">
        <f>'Input Sheet'!B22</f>
        <v>0</v>
      </c>
      <c r="Z2" s="123">
        <f>'Input Sheet'!B23</f>
        <v>4</v>
      </c>
      <c r="AA2" s="123">
        <f>'Input Sheet'!B24</f>
        <v>4</v>
      </c>
      <c r="AB2" s="123">
        <f>'Input Sheet'!B25</f>
        <v>0</v>
      </c>
      <c r="AC2" s="123">
        <f>'Input Sheet'!B26</f>
        <v>68</v>
      </c>
      <c r="AD2" s="123">
        <f>'Input Sheet'!B27</f>
        <v>4</v>
      </c>
      <c r="AE2" s="123">
        <f>'Input Sheet'!B28</f>
        <v>0</v>
      </c>
      <c r="AF2" s="123">
        <f>'Input Sheet'!B29</f>
        <v>0</v>
      </c>
      <c r="AG2" s="123">
        <f>'Input Sheet'!B30</f>
        <v>2</v>
      </c>
      <c r="AH2" s="123">
        <f>'Input Sheet'!B31</f>
        <v>71</v>
      </c>
      <c r="AI2" s="123">
        <f>'Input Sheet'!B32</f>
        <v>0</v>
      </c>
      <c r="AJ2" s="123">
        <f>'Input Sheet'!B32</f>
        <v>0</v>
      </c>
      <c r="AK2" s="123">
        <f>'Input Sheet'!B32</f>
        <v>0</v>
      </c>
      <c r="AL2" s="123">
        <f>'Input Sheet'!B32</f>
        <v>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1.2422360248447204E-2</v>
      </c>
      <c r="L4" s="126">
        <f t="shared" si="0"/>
        <v>6.2111801242236021E-3</v>
      </c>
      <c r="M4" s="126">
        <f t="shared" si="0"/>
        <v>0</v>
      </c>
      <c r="N4" s="126">
        <f t="shared" si="0"/>
        <v>6.2111801242236021E-3</v>
      </c>
      <c r="O4" s="126">
        <f t="shared" si="0"/>
        <v>2.4844720496894408E-2</v>
      </c>
      <c r="P4" s="126">
        <f t="shared" si="0"/>
        <v>0</v>
      </c>
      <c r="Q4" s="126">
        <f t="shared" si="0"/>
        <v>0</v>
      </c>
      <c r="R4" s="126">
        <f t="shared" si="0"/>
        <v>0</v>
      </c>
      <c r="S4" s="126">
        <f t="shared" si="0"/>
        <v>0</v>
      </c>
      <c r="T4" s="126">
        <f t="shared" si="0"/>
        <v>0</v>
      </c>
      <c r="U4" s="126">
        <f t="shared" si="0"/>
        <v>0</v>
      </c>
      <c r="V4" s="126">
        <f t="shared" si="0"/>
        <v>0</v>
      </c>
      <c r="W4" s="126">
        <f t="shared" si="0"/>
        <v>0</v>
      </c>
      <c r="X4" s="126">
        <f t="shared" si="0"/>
        <v>0</v>
      </c>
      <c r="Y4" s="126">
        <f t="shared" si="0"/>
        <v>0</v>
      </c>
      <c r="Z4" s="126">
        <f t="shared" si="0"/>
        <v>2.4844720496894408E-2</v>
      </c>
      <c r="AA4" s="126">
        <f t="shared" si="0"/>
        <v>2.4844720496894408E-2</v>
      </c>
      <c r="AB4" s="126">
        <f t="shared" si="0"/>
        <v>0</v>
      </c>
      <c r="AC4" s="126">
        <f t="shared" si="0"/>
        <v>0.42236024844720499</v>
      </c>
      <c r="AD4" s="126">
        <f t="shared" si="0"/>
        <v>2.4844720496894408E-2</v>
      </c>
      <c r="AE4" s="126">
        <f t="shared" si="0"/>
        <v>0</v>
      </c>
      <c r="AF4" s="126">
        <f t="shared" si="0"/>
        <v>0</v>
      </c>
      <c r="AG4" s="126">
        <f t="shared" si="0"/>
        <v>1.2422360248447204E-2</v>
      </c>
      <c r="AH4" s="126">
        <f t="shared" si="0"/>
        <v>0.44099378881987578</v>
      </c>
      <c r="AI4" s="126">
        <f t="shared" si="0"/>
        <v>0</v>
      </c>
      <c r="AJ4" s="126">
        <f t="shared" si="0"/>
        <v>0</v>
      </c>
      <c r="AK4" s="126">
        <f t="shared" si="0"/>
        <v>0</v>
      </c>
      <c r="AL4" s="126">
        <f t="shared" si="0"/>
        <v>0</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0.11943478260869565</v>
      </c>
      <c r="F9" s="128">
        <f t="shared" ref="F9:F72" si="2">SUMPRODUCT($K$2:$AI$2,$K9:$AI9)</f>
        <v>19.228999999999999</v>
      </c>
      <c r="G9" s="122">
        <f t="shared" ref="G9:G72" si="3">SUMPRODUCT($K$3:$AI$3,$K9:$AI9)/$J$3</f>
        <v>0.12982592244118041</v>
      </c>
      <c r="H9" s="128">
        <f t="shared" ref="H9:H72" si="4">SUMPRODUCT($K$3:$AI$3,$K9:$AI9)</f>
        <v>44706.595000000001</v>
      </c>
      <c r="I9" s="122">
        <f t="shared" ref="I9:I72" si="5">CORREL($K$4:$AI$4,$K9:$AI9)</f>
        <v>-0.34582264298322296</v>
      </c>
      <c r="J9" s="128">
        <f>$E9/$G9*100</f>
        <v>91.996097823073342</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6.6708074534161492E-3</v>
      </c>
      <c r="F10" s="128">
        <f t="shared" si="2"/>
        <v>1.0740000000000001</v>
      </c>
      <c r="G10" s="122">
        <f t="shared" si="3"/>
        <v>7.0691983342916383E-3</v>
      </c>
      <c r="H10" s="128">
        <f t="shared" si="4"/>
        <v>2434.335</v>
      </c>
      <c r="I10" s="122">
        <f t="shared" si="5"/>
        <v>-0.10962539590861194</v>
      </c>
      <c r="J10" s="128">
        <f t="shared" ref="J10:J73" si="6">$E10/$G10*100</f>
        <v>94.364412171844819</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1.9559006211180126E-2</v>
      </c>
      <c r="F11" s="128">
        <f t="shared" si="2"/>
        <v>3.1490000000000005</v>
      </c>
      <c r="G11" s="122">
        <f t="shared" si="3"/>
        <v>1.8556278640252298E-2</v>
      </c>
      <c r="H11" s="128">
        <f t="shared" si="4"/>
        <v>6390.0030000000006</v>
      </c>
      <c r="I11" s="122">
        <f t="shared" si="5"/>
        <v>4.3531540264033095E-2</v>
      </c>
      <c r="J11" s="128">
        <f t="shared" si="6"/>
        <v>105.40371046570031</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1.7273291925465842E-2</v>
      </c>
      <c r="F12" s="128">
        <f t="shared" si="2"/>
        <v>2.7810000000000006</v>
      </c>
      <c r="G12" s="122">
        <f t="shared" si="3"/>
        <v>2.0246307621719261E-2</v>
      </c>
      <c r="H12" s="128">
        <f t="shared" si="4"/>
        <v>6971.978000000001</v>
      </c>
      <c r="I12" s="122">
        <f t="shared" si="5"/>
        <v>-0.2067944213868031</v>
      </c>
      <c r="J12" s="128">
        <f t="shared" si="6"/>
        <v>85.315763487342693</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1.7962732919254661E-2</v>
      </c>
      <c r="F13" s="128">
        <f t="shared" si="2"/>
        <v>2.8920000000000003</v>
      </c>
      <c r="G13" s="122">
        <f t="shared" si="3"/>
        <v>1.9254357383885378E-2</v>
      </c>
      <c r="H13" s="128">
        <f t="shared" si="4"/>
        <v>6630.3920000000007</v>
      </c>
      <c r="I13" s="122">
        <f t="shared" si="5"/>
        <v>-0.13501897870770094</v>
      </c>
      <c r="J13" s="128">
        <f t="shared" si="6"/>
        <v>93.291780977786772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1.7540372670807457E-2</v>
      </c>
      <c r="F14" s="128">
        <f t="shared" si="2"/>
        <v>2.8240000000000003</v>
      </c>
      <c r="G14" s="122">
        <f t="shared" si="3"/>
        <v>1.9234430447383249E-2</v>
      </c>
      <c r="H14" s="128">
        <f t="shared" si="4"/>
        <v>6623.5300000000007</v>
      </c>
      <c r="I14" s="122">
        <f t="shared" si="5"/>
        <v>-9.4487566815949831E-2</v>
      </c>
      <c r="J14" s="128">
        <f t="shared" si="6"/>
        <v>91.192576347867586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4.2422360248447208E-3</v>
      </c>
      <c r="F15" s="128">
        <f t="shared" si="2"/>
        <v>0.68300000000000005</v>
      </c>
      <c r="G15" s="122">
        <f t="shared" si="3"/>
        <v>5.0529710359567661E-3</v>
      </c>
      <c r="H15" s="128">
        <f t="shared" si="4"/>
        <v>1740.0309999999999</v>
      </c>
      <c r="I15" s="122">
        <f t="shared" si="5"/>
        <v>-0.17464368966217841</v>
      </c>
      <c r="J15" s="128">
        <f t="shared" si="6"/>
        <v>83.955280856690379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3.8291925465838518E-2</v>
      </c>
      <c r="F16" s="128">
        <f t="shared" si="2"/>
        <v>6.1650000000000009</v>
      </c>
      <c r="G16" s="122">
        <f t="shared" si="3"/>
        <v>3.8942423292039098E-2</v>
      </c>
      <c r="H16" s="128">
        <f t="shared" si="4"/>
        <v>13410.135</v>
      </c>
      <c r="I16" s="122">
        <f t="shared" si="5"/>
        <v>-6.3076986151896761E-2</v>
      </c>
      <c r="J16" s="128">
        <f t="shared" si="6"/>
        <v>98.329590787603706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7.4534161490683228E-3</v>
      </c>
      <c r="F17" s="128">
        <f t="shared" si="2"/>
        <v>1.2</v>
      </c>
      <c r="G17" s="122">
        <f t="shared" si="3"/>
        <v>8.80491523356507E-3</v>
      </c>
      <c r="H17" s="128">
        <f t="shared" si="4"/>
        <v>3032.0430000000001</v>
      </c>
      <c r="I17" s="122">
        <f t="shared" si="5"/>
        <v>-0.17591808418626301</v>
      </c>
      <c r="J17" s="128">
        <f t="shared" si="6"/>
        <v>84.650629237806626</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1.2869565217391304E-2</v>
      </c>
      <c r="F18" s="128">
        <f t="shared" si="2"/>
        <v>2.0720000000000001</v>
      </c>
      <c r="G18" s="122">
        <f t="shared" si="3"/>
        <v>1.434271020275411E-2</v>
      </c>
      <c r="H18" s="128">
        <f t="shared" si="4"/>
        <v>4939.027</v>
      </c>
      <c r="I18" s="122">
        <f t="shared" si="5"/>
        <v>-0.26115542326167768</v>
      </c>
      <c r="J18" s="128">
        <f t="shared" si="6"/>
        <v>89.728963602151495</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9.7826086956521747E-3</v>
      </c>
      <c r="F19" s="128">
        <f t="shared" si="2"/>
        <v>1.5750000000000002</v>
      </c>
      <c r="G19" s="122">
        <f t="shared" si="3"/>
        <v>1.0960927290784593E-2</v>
      </c>
      <c r="H19" s="128">
        <f t="shared" si="4"/>
        <v>3774.4830000000006</v>
      </c>
      <c r="I19" s="122">
        <f t="shared" si="5"/>
        <v>-0.31917960863887851</v>
      </c>
      <c r="J19" s="128">
        <f t="shared" si="6"/>
        <v>89.24982746557319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0.17771428571428571</v>
      </c>
      <c r="F20" s="128">
        <f t="shared" si="2"/>
        <v>28.612000000000002</v>
      </c>
      <c r="G20" s="122">
        <f t="shared" si="3"/>
        <v>0.17472912782627387</v>
      </c>
      <c r="H20" s="128">
        <f t="shared" si="4"/>
        <v>60169.373000000014</v>
      </c>
      <c r="I20" s="122">
        <f t="shared" si="5"/>
        <v>4.0303486757338053E-2</v>
      </c>
      <c r="J20" s="128">
        <f t="shared" si="6"/>
        <v>101.70844891469947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3.0372670807453416E-3</v>
      </c>
      <c r="F21" s="128">
        <f t="shared" si="2"/>
        <v>0.48899999999999999</v>
      </c>
      <c r="G21" s="122">
        <f t="shared" si="3"/>
        <v>3.046129318906487E-3</v>
      </c>
      <c r="H21" s="128">
        <f t="shared" si="4"/>
        <v>1048.9590000000001</v>
      </c>
      <c r="I21" s="122">
        <f t="shared" si="5"/>
        <v>-5.4370833994047171E-2</v>
      </c>
      <c r="J21" s="128">
        <f t="shared" si="6"/>
        <v>99.709065596587124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1.9875776397515532E-2</v>
      </c>
      <c r="F22" s="128">
        <f t="shared" si="2"/>
        <v>3.2000000000000006</v>
      </c>
      <c r="G22" s="122">
        <f t="shared" si="3"/>
        <v>2.6724092368988091E-2</v>
      </c>
      <c r="H22" s="128">
        <f t="shared" si="4"/>
        <v>9202.6550000000007</v>
      </c>
      <c r="I22" s="122">
        <f t="shared" si="5"/>
        <v>-0.21508102851276356</v>
      </c>
      <c r="J22" s="128">
        <f t="shared" si="6"/>
        <v>74.373999771757752</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9.0459627329192549E-2</v>
      </c>
      <c r="F23" s="128">
        <f t="shared" si="2"/>
        <v>14.564</v>
      </c>
      <c r="G23" s="122">
        <f t="shared" si="3"/>
        <v>8.9439841676394932E-2</v>
      </c>
      <c r="H23" s="128">
        <f t="shared" si="4"/>
        <v>30799.325000000004</v>
      </c>
      <c r="I23" s="122">
        <f t="shared" si="5"/>
        <v>9.0488059031403002E-4</v>
      </c>
      <c r="J23" s="128">
        <f t="shared" si="6"/>
        <v>101.14019170168854</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2.2068322981366458E-2</v>
      </c>
      <c r="F24" s="128">
        <f t="shared" si="2"/>
        <v>3.5529999999999999</v>
      </c>
      <c r="G24" s="122">
        <f t="shared" si="3"/>
        <v>2.4920193519534912E-2</v>
      </c>
      <c r="H24" s="128">
        <f t="shared" si="4"/>
        <v>8581.4680000000026</v>
      </c>
      <c r="I24" s="122">
        <f t="shared" si="5"/>
        <v>-0.15086238572134694</v>
      </c>
      <c r="J24" s="128">
        <f t="shared" si="6"/>
        <v>88.555985586817883</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1.1062111801242237E-2</v>
      </c>
      <c r="F25" s="128">
        <f t="shared" si="2"/>
        <v>1.7810000000000001</v>
      </c>
      <c r="G25" s="122">
        <f t="shared" si="3"/>
        <v>1.0892370730460744E-2</v>
      </c>
      <c r="H25" s="128">
        <f t="shared" si="4"/>
        <v>3750.8750000000009</v>
      </c>
      <c r="I25" s="122">
        <f t="shared" si="5"/>
        <v>0.11775339707460336</v>
      </c>
      <c r="J25" s="128">
        <f t="shared" si="6"/>
        <v>101.55834826946175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5.1242236024844727E-3</v>
      </c>
      <c r="F26" s="128">
        <f t="shared" si="2"/>
        <v>0.82500000000000007</v>
      </c>
      <c r="G26" s="122">
        <f t="shared" si="3"/>
        <v>5.0388868561206659E-3</v>
      </c>
      <c r="H26" s="128">
        <f t="shared" si="4"/>
        <v>1735.1810000000003</v>
      </c>
      <c r="I26" s="122">
        <f t="shared" si="5"/>
        <v>0.1263338239252294</v>
      </c>
      <c r="J26" s="128">
        <f t="shared" si="6"/>
        <v>101.69356345559038</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1.0248447204968946E-3</v>
      </c>
      <c r="F27" s="128">
        <f t="shared" si="2"/>
        <v>0.16500000000000004</v>
      </c>
      <c r="G27" s="122">
        <f t="shared" si="3"/>
        <v>1.0219945521811604E-3</v>
      </c>
      <c r="H27" s="128">
        <f t="shared" si="4"/>
        <v>351.93200000000002</v>
      </c>
      <c r="I27" s="122">
        <f t="shared" si="5"/>
        <v>-4.8577350240590844E-2</v>
      </c>
      <c r="J27" s="128">
        <f t="shared" si="6"/>
        <v>100.27888292649421</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1.3614906832298134E-2</v>
      </c>
      <c r="F28" s="128">
        <f t="shared" si="2"/>
        <v>2.1919999999999997</v>
      </c>
      <c r="G28" s="122">
        <f t="shared" si="3"/>
        <v>1.1544662821830769E-2</v>
      </c>
      <c r="H28" s="128">
        <f t="shared" si="4"/>
        <v>3975.4969999999998</v>
      </c>
      <c r="I28" s="122">
        <f t="shared" si="5"/>
        <v>0.51797891833865262</v>
      </c>
      <c r="J28" s="128">
        <f t="shared" si="6"/>
        <v>117.93247704517249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9.6211180124223597E-3</v>
      </c>
      <c r="F29" s="128">
        <f t="shared" si="2"/>
        <v>1.5489999999999999</v>
      </c>
      <c r="G29" s="122">
        <f t="shared" si="3"/>
        <v>7.5321816249368399E-3</v>
      </c>
      <c r="H29" s="128">
        <f t="shared" si="4"/>
        <v>2593.7670000000003</v>
      </c>
      <c r="I29" s="122">
        <f t="shared" si="5"/>
        <v>0.72893218293319628</v>
      </c>
      <c r="J29" s="128">
        <f t="shared" si="6"/>
        <v>127.73348402234042</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1.2422360248447205E-5</v>
      </c>
      <c r="F30" s="128">
        <f t="shared" si="2"/>
        <v>2E-3</v>
      </c>
      <c r="G30" s="122">
        <f t="shared" si="3"/>
        <v>1.0997276090580152E-5</v>
      </c>
      <c r="H30" s="128">
        <f t="shared" si="4"/>
        <v>3.7869999999999999</v>
      </c>
      <c r="I30" s="122">
        <f t="shared" si="5"/>
        <v>-4.8577350240590844E-2</v>
      </c>
      <c r="J30" s="128">
        <f t="shared" si="6"/>
        <v>112.95851941998369</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1.036024844720497E-2</v>
      </c>
      <c r="F31" s="128">
        <f t="shared" si="2"/>
        <v>1.6680000000000001</v>
      </c>
      <c r="G31" s="122">
        <f t="shared" si="3"/>
        <v>9.5585117813438338E-3</v>
      </c>
      <c r="H31" s="128">
        <f t="shared" si="4"/>
        <v>3291.55</v>
      </c>
      <c r="I31" s="122">
        <f t="shared" si="5"/>
        <v>0.27009526528562094</v>
      </c>
      <c r="J31" s="128">
        <f t="shared" si="6"/>
        <v>108.38767251849764</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1.8490683229813665E-2</v>
      </c>
      <c r="F32" s="128">
        <f t="shared" si="2"/>
        <v>2.9770000000000003</v>
      </c>
      <c r="G32" s="122">
        <f t="shared" si="3"/>
        <v>1.6170046869827332E-2</v>
      </c>
      <c r="H32" s="128">
        <f t="shared" si="4"/>
        <v>5568.2849999999999</v>
      </c>
      <c r="I32" s="122">
        <f t="shared" si="5"/>
        <v>0.48031870408721761</v>
      </c>
      <c r="J32" s="128">
        <f t="shared" si="6"/>
        <v>114.35145104196667</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8.0496894409937906E-3</v>
      </c>
      <c r="F33" s="128">
        <f t="shared" si="2"/>
        <v>1.2960000000000003</v>
      </c>
      <c r="G33" s="122">
        <f t="shared" si="3"/>
        <v>7.9948280568478153E-3</v>
      </c>
      <c r="H33" s="128">
        <f t="shared" si="4"/>
        <v>2753.0830000000001</v>
      </c>
      <c r="I33" s="122">
        <f t="shared" si="5"/>
        <v>1.7505351438050775E-2</v>
      </c>
      <c r="J33" s="128">
        <f t="shared" si="6"/>
        <v>100.68621093231624</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4.9366459627329197E-2</v>
      </c>
      <c r="F34" s="128">
        <f t="shared" si="2"/>
        <v>7.9480000000000004</v>
      </c>
      <c r="G34" s="122">
        <f t="shared" si="3"/>
        <v>5.8360807647854854E-2</v>
      </c>
      <c r="H34" s="128">
        <f t="shared" si="4"/>
        <v>20097.011000000002</v>
      </c>
      <c r="I34" s="122">
        <f t="shared" si="5"/>
        <v>-0.27475863635488401</v>
      </c>
      <c r="J34" s="128">
        <f t="shared" si="6"/>
        <v>84.588376372724412</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1.0000000000000002E-3</v>
      </c>
      <c r="F35" s="128">
        <f t="shared" si="2"/>
        <v>0.16100000000000003</v>
      </c>
      <c r="G35" s="122">
        <f t="shared" si="3"/>
        <v>1.0438990817695538E-3</v>
      </c>
      <c r="H35" s="128">
        <f t="shared" si="4"/>
        <v>359.47500000000002</v>
      </c>
      <c r="I35" s="122">
        <f t="shared" si="5"/>
        <v>-7.0459039538154286E-2</v>
      </c>
      <c r="J35" s="128">
        <f t="shared" si="6"/>
        <v>95.794700605049044</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0.16100000000000003</v>
      </c>
      <c r="G36" s="122">
        <f t="shared" si="3"/>
        <v>1E-3</v>
      </c>
      <c r="H36" s="128">
        <f t="shared" si="4"/>
        <v>344.358</v>
      </c>
      <c r="I36" s="122">
        <f t="shared" si="5"/>
        <v>-7.0459039538154355E-2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3.6844720496894412E-2</v>
      </c>
      <c r="F37" s="128">
        <f t="shared" si="2"/>
        <v>5.9320000000000004</v>
      </c>
      <c r="G37" s="122">
        <f t="shared" si="3"/>
        <v>4.4351785060895925E-2</v>
      </c>
      <c r="H37" s="128">
        <f t="shared" si="4"/>
        <v>15272.892</v>
      </c>
      <c r="I37" s="122">
        <f t="shared" si="5"/>
        <v>-0.47074040281287471</v>
      </c>
      <c r="J37" s="128">
        <f t="shared" si="6"/>
        <v>83.073816411911821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4.2745341614906833E-2</v>
      </c>
      <c r="F38" s="128">
        <f t="shared" si="2"/>
        <v>6.8819999999999997</v>
      </c>
      <c r="G38" s="122">
        <f t="shared" si="3"/>
        <v>4.7773079179226276E-2</v>
      </c>
      <c r="H38" s="128">
        <f t="shared" si="4"/>
        <v>16451.042000000001</v>
      </c>
      <c r="I38" s="122">
        <f t="shared" si="5"/>
        <v>-0.29477166647847108</v>
      </c>
      <c r="J38" s="128">
        <f t="shared" si="6"/>
        <v>89.47579337421962</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2.1242236024844722E-3</v>
      </c>
      <c r="F39" s="128">
        <f t="shared" si="2"/>
        <v>0.34200000000000003</v>
      </c>
      <c r="G39" s="122">
        <f t="shared" si="3"/>
        <v>2.5975786826500325E-3</v>
      </c>
      <c r="H39" s="128">
        <f t="shared" si="4"/>
        <v>894.49699999999996</v>
      </c>
      <c r="I39" s="122">
        <f t="shared" si="5"/>
        <v>-0.19727601147652254</v>
      </c>
      <c r="J39" s="128">
        <f t="shared" si="6"/>
        <v>81.777064797796754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2.1180124223602486E-3</v>
      </c>
      <c r="F40" s="128">
        <f t="shared" si="2"/>
        <v>0.34100000000000003</v>
      </c>
      <c r="G40" s="122">
        <f t="shared" si="3"/>
        <v>2.8797152962904888E-3</v>
      </c>
      <c r="H40" s="128">
        <f t="shared" si="4"/>
        <v>991.65300000000013</v>
      </c>
      <c r="I40" s="122">
        <f t="shared" si="5"/>
        <v>-0.31687398688937396</v>
      </c>
      <c r="J40" s="128">
        <f t="shared" si="6"/>
        <v>73.549368754910276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2.9937888198757765E-3</v>
      </c>
      <c r="F41" s="128">
        <f t="shared" si="2"/>
        <v>0.48199999999999998</v>
      </c>
      <c r="G41" s="122">
        <f t="shared" si="3"/>
        <v>3.0277008229807351E-3</v>
      </c>
      <c r="H41" s="128">
        <f t="shared" si="4"/>
        <v>1042.6130000000001</v>
      </c>
      <c r="I41" s="122">
        <f t="shared" si="5"/>
        <v>-4.6356810557614626E-2</v>
      </c>
      <c r="J41" s="128">
        <f t="shared" si="6"/>
        <v>98.879942071965601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5.2173913043478265E-3</v>
      </c>
      <c r="F42" s="128">
        <f t="shared" si="2"/>
        <v>0.84000000000000008</v>
      </c>
      <c r="G42" s="122">
        <f t="shared" si="3"/>
        <v>6.3439850388258738E-3</v>
      </c>
      <c r="H42" s="128">
        <f t="shared" si="4"/>
        <v>2184.6020000000003</v>
      </c>
      <c r="I42" s="122">
        <f t="shared" si="5"/>
        <v>-0.31215482247933563</v>
      </c>
      <c r="J42" s="128">
        <f t="shared" si="6"/>
        <v>82.241544903035361</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5.1366459627329199E-3</v>
      </c>
      <c r="F43" s="128">
        <f t="shared" si="2"/>
        <v>0.82700000000000007</v>
      </c>
      <c r="G43" s="122">
        <f t="shared" si="3"/>
        <v>5.7393962097584501E-3</v>
      </c>
      <c r="H43" s="128">
        <f t="shared" si="4"/>
        <v>1976.4070000000004</v>
      </c>
      <c r="I43" s="122">
        <f t="shared" si="5"/>
        <v>-0.36771406194479572</v>
      </c>
      <c r="J43" s="128">
        <f t="shared" si="6"/>
        <v>89.498019913650509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9.8993788819875778E-2</v>
      </c>
      <c r="F44" s="128">
        <f t="shared" si="2"/>
        <v>15.938000000000001</v>
      </c>
      <c r="G44" s="122">
        <f t="shared" si="3"/>
        <v>0.18653765557936797</v>
      </c>
      <c r="H44" s="128">
        <f t="shared" si="4"/>
        <v>64235.733999999997</v>
      </c>
      <c r="I44" s="122">
        <f t="shared" si="5"/>
        <v>-0.41408558471982104</v>
      </c>
      <c r="J44" s="128">
        <f t="shared" si="6"/>
        <v>53.069064534134199</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0.18310559006211177</v>
      </c>
      <c r="F45" s="128">
        <f t="shared" si="2"/>
        <v>29.479999999999997</v>
      </c>
      <c r="G45" s="122">
        <f t="shared" si="3"/>
        <v>0.2151952735234843</v>
      </c>
      <c r="H45" s="128">
        <f t="shared" si="4"/>
        <v>74104.214000000007</v>
      </c>
      <c r="I45" s="122">
        <f t="shared" si="5"/>
        <v>-0.19048604484262313</v>
      </c>
      <c r="J45" s="128">
        <f t="shared" si="6"/>
        <v>85.088109540718804</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0.3101739130434783</v>
      </c>
      <c r="F46" s="128">
        <f t="shared" si="2"/>
        <v>49.938000000000002</v>
      </c>
      <c r="G46" s="122">
        <f t="shared" si="3"/>
        <v>0.27938740787204014</v>
      </c>
      <c r="H46" s="128">
        <f t="shared" si="4"/>
        <v>96209.28899999999</v>
      </c>
      <c r="I46" s="122">
        <f t="shared" si="5"/>
        <v>0.35563833963512881</v>
      </c>
      <c r="J46" s="128">
        <f t="shared" si="6"/>
        <v>111.01928873814471</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0.33093167701863357</v>
      </c>
      <c r="F47" s="128">
        <f t="shared" si="2"/>
        <v>53.28</v>
      </c>
      <c r="G47" s="122">
        <f t="shared" si="3"/>
        <v>0.30211903600322926</v>
      </c>
      <c r="H47" s="128">
        <f t="shared" si="4"/>
        <v>104037.10700000002</v>
      </c>
      <c r="I47" s="122">
        <f t="shared" si="5"/>
        <v>0.26597605292676219</v>
      </c>
      <c r="J47" s="128">
        <f t="shared" si="6"/>
        <v>109.53685057273132</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0.40550931677018631</v>
      </c>
      <c r="F48" s="128">
        <f t="shared" si="2"/>
        <v>65.286999999999992</v>
      </c>
      <c r="G48" s="122">
        <f t="shared" si="3"/>
        <v>0.42035953281178312</v>
      </c>
      <c r="H48" s="128">
        <f t="shared" si="4"/>
        <v>144754.16800000001</v>
      </c>
      <c r="I48" s="122">
        <f t="shared" si="5"/>
        <v>-2.1745534492775186E-2</v>
      </c>
      <c r="J48" s="128">
        <f t="shared" si="6"/>
        <v>96.467258410374626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3.2447204968944099E-2</v>
      </c>
      <c r="F49" s="128">
        <f t="shared" si="2"/>
        <v>5.2240000000000002</v>
      </c>
      <c r="G49" s="122">
        <f t="shared" si="3"/>
        <v>3.8788836036915075E-2</v>
      </c>
      <c r="H49" s="128">
        <f t="shared" si="4"/>
        <v>13357.246000000001</v>
      </c>
      <c r="I49" s="122">
        <f t="shared" si="5"/>
        <v>-0.17153401049173653</v>
      </c>
      <c r="J49" s="128">
        <f t="shared" si="6"/>
        <v>83.650885883928851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8.4534161490683237E-3</v>
      </c>
      <c r="F50" s="128">
        <f t="shared" si="2"/>
        <v>1.3610000000000002</v>
      </c>
      <c r="G50" s="122">
        <f t="shared" si="3"/>
        <v>1.4211495013909942E-2</v>
      </c>
      <c r="H50" s="128">
        <f t="shared" si="4"/>
        <v>4893.8419999999996</v>
      </c>
      <c r="I50" s="122">
        <f t="shared" si="5"/>
        <v>-0.22678350205877881</v>
      </c>
      <c r="J50" s="128">
        <f t="shared" si="6"/>
        <v>59.482947717986598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0.19826086956521741</v>
      </c>
      <c r="F51" s="128">
        <f t="shared" si="2"/>
        <v>31.92</v>
      </c>
      <c r="G51" s="122">
        <f t="shared" si="3"/>
        <v>0.20031148107492786</v>
      </c>
      <c r="H51" s="128">
        <f t="shared" si="4"/>
        <v>68978.861000000004</v>
      </c>
      <c r="I51" s="122">
        <f t="shared" si="5"/>
        <v>8.4524638498163236E-3</v>
      </c>
      <c r="J51" s="128">
        <f t="shared" si="6"/>
        <v>98.976288578814206</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0.13965838509316769</v>
      </c>
      <c r="F52" s="128">
        <f t="shared" si="2"/>
        <v>22.484999999999999</v>
      </c>
      <c r="G52" s="122">
        <f t="shared" si="3"/>
        <v>0.16209498254723281</v>
      </c>
      <c r="H52" s="128">
        <f t="shared" si="4"/>
        <v>55818.703999999998</v>
      </c>
      <c r="I52" s="122">
        <f t="shared" si="5"/>
        <v>-0.15791999938679435</v>
      </c>
      <c r="J52" s="128">
        <f t="shared" si="6"/>
        <v>86.158364002706051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5.9906832298136641E-2</v>
      </c>
      <c r="F53" s="128">
        <f t="shared" si="2"/>
        <v>9.6449999999999996</v>
      </c>
      <c r="G53" s="122">
        <f t="shared" si="3"/>
        <v>6.8823645740769782E-2</v>
      </c>
      <c r="H53" s="128">
        <f t="shared" si="4"/>
        <v>23699.972999999998</v>
      </c>
      <c r="I53" s="122">
        <f t="shared" si="5"/>
        <v>-8.9400829804018533E-2</v>
      </c>
      <c r="J53" s="128">
        <f t="shared" si="6"/>
        <v>87.043968178874024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2.5341614906832299E-2</v>
      </c>
      <c r="F54" s="128">
        <f t="shared" si="2"/>
        <v>4.08</v>
      </c>
      <c r="G54" s="122">
        <f t="shared" si="3"/>
        <v>3.3393201261477885E-2</v>
      </c>
      <c r="H54" s="128">
        <f t="shared" si="4"/>
        <v>11499.216000000002</v>
      </c>
      <c r="I54" s="122">
        <f t="shared" si="5"/>
        <v>-0.21896824808141832</v>
      </c>
      <c r="J54" s="128">
        <f t="shared" si="6"/>
        <v>75.888546019893482</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0.16749068322981367</v>
      </c>
      <c r="F55" s="128">
        <f t="shared" si="2"/>
        <v>26.966000000000001</v>
      </c>
      <c r="G55" s="122">
        <f t="shared" si="3"/>
        <v>0.17084342457558702</v>
      </c>
      <c r="H55" s="128">
        <f t="shared" si="4"/>
        <v>58831.299999999996</v>
      </c>
      <c r="I55" s="122">
        <f t="shared" si="5"/>
        <v>-4.946830384437545E-2</v>
      </c>
      <c r="J55" s="128">
        <f t="shared" si="6"/>
        <v>98.037535624152767</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0.16103726708074534</v>
      </c>
      <c r="F56" s="128">
        <f t="shared" si="2"/>
        <v>25.927</v>
      </c>
      <c r="G56" s="122">
        <f t="shared" si="3"/>
        <v>0.21211815900893838</v>
      </c>
      <c r="H56" s="128">
        <f t="shared" si="4"/>
        <v>73044.585000000006</v>
      </c>
      <c r="I56" s="122">
        <f t="shared" si="5"/>
        <v>-0.32455229644566802</v>
      </c>
      <c r="J56" s="128">
        <f t="shared" si="6"/>
        <v>75.918661482423786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0.2125776397515528</v>
      </c>
      <c r="F57" s="128">
        <f t="shared" si="2"/>
        <v>34.225000000000001</v>
      </c>
      <c r="G57" s="122">
        <f t="shared" si="3"/>
        <v>0.25784976100453599</v>
      </c>
      <c r="H57" s="128">
        <f t="shared" si="4"/>
        <v>88792.627999999997</v>
      </c>
      <c r="I57" s="122">
        <f t="shared" si="5"/>
        <v>-0.26610885513104987</v>
      </c>
      <c r="J57" s="128">
        <f t="shared" si="6"/>
        <v>82.442442034225209</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0.24249068322981365</v>
      </c>
      <c r="F58" s="128">
        <f t="shared" si="2"/>
        <v>39.040999999999997</v>
      </c>
      <c r="G58" s="122">
        <f t="shared" si="3"/>
        <v>0.29780462774205912</v>
      </c>
      <c r="H58" s="128">
        <f t="shared" si="4"/>
        <v>102551.406</v>
      </c>
      <c r="I58" s="122">
        <f t="shared" si="5"/>
        <v>-0.30724597180161906</v>
      </c>
      <c r="J58" s="128">
        <f t="shared" si="6"/>
        <v>81.426096386871748</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9.0192546583850938E-2</v>
      </c>
      <c r="F59" s="128">
        <f t="shared" si="2"/>
        <v>14.521000000000001</v>
      </c>
      <c r="G59" s="122">
        <f t="shared" si="3"/>
        <v>0.11472561404120134</v>
      </c>
      <c r="H59" s="128">
        <f t="shared" si="4"/>
        <v>39506.683000000012</v>
      </c>
      <c r="I59" s="122">
        <f t="shared" si="5"/>
        <v>-0.25801722433442437</v>
      </c>
      <c r="J59" s="128">
        <f t="shared" si="6"/>
        <v>78.615876094993169</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7.3478260869565229E-2</v>
      </c>
      <c r="F60" s="128">
        <f t="shared" si="2"/>
        <v>11.830000000000002</v>
      </c>
      <c r="G60" s="122">
        <f t="shared" si="3"/>
        <v>9.9069352243885744E-2</v>
      </c>
      <c r="H60" s="128">
        <f t="shared" si="4"/>
        <v>34115.324000000008</v>
      </c>
      <c r="I60" s="122">
        <f t="shared" si="5"/>
        <v>-0.24267214676075854</v>
      </c>
      <c r="J60" s="128">
        <f t="shared" si="6"/>
        <v>74.168508429003154</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5.56583850931677E-2</v>
      </c>
      <c r="F61" s="128">
        <f t="shared" si="2"/>
        <v>8.9610000000000003</v>
      </c>
      <c r="G61" s="122">
        <f t="shared" si="3"/>
        <v>8.4653052927476644E-2</v>
      </c>
      <c r="H61" s="128">
        <f t="shared" si="4"/>
        <v>29150.956000000002</v>
      </c>
      <c r="I61" s="122">
        <f t="shared" si="5"/>
        <v>-0.40953374015853672</v>
      </c>
      <c r="J61" s="128">
        <f t="shared" si="6"/>
        <v>65.748822007460205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3.5850931677018638E-2</v>
      </c>
      <c r="F62" s="128">
        <f t="shared" si="2"/>
        <v>5.7720000000000002</v>
      </c>
      <c r="G62" s="122">
        <f t="shared" si="3"/>
        <v>5.8125680251366316E-2</v>
      </c>
      <c r="H62" s="128">
        <f t="shared" si="4"/>
        <v>20016.043000000001</v>
      </c>
      <c r="I62" s="122">
        <f t="shared" si="5"/>
        <v>-0.38961008235854083</v>
      </c>
      <c r="J62" s="128">
        <f t="shared" si="6"/>
        <v>61.678300403505247</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6.9875776397515521E-2</v>
      </c>
      <c r="F63" s="128">
        <f t="shared" si="2"/>
        <v>11.25</v>
      </c>
      <c r="G63" s="122">
        <f t="shared" si="3"/>
        <v>0.10038879886629613</v>
      </c>
      <c r="H63" s="128">
        <f t="shared" si="4"/>
        <v>34569.686000000002</v>
      </c>
      <c r="I63" s="122">
        <f t="shared" si="5"/>
        <v>-0.30710763526607249</v>
      </c>
      <c r="J63" s="128">
        <f t="shared" si="6"/>
        <v>69.605152354278388</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0.13536024844720496</v>
      </c>
      <c r="F64" s="128">
        <f t="shared" si="2"/>
        <v>21.792999999999999</v>
      </c>
      <c r="G64" s="122">
        <f t="shared" si="3"/>
        <v>0.16148858455444623</v>
      </c>
      <c r="H64" s="128">
        <f t="shared" si="4"/>
        <v>55609.885999999991</v>
      </c>
      <c r="I64" s="122">
        <f t="shared" si="5"/>
        <v>-0.39413597847431447</v>
      </c>
      <c r="J64" s="128">
        <f t="shared" si="6"/>
        <v>83.820320068238601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0.1915217391304348</v>
      </c>
      <c r="F65" s="128">
        <f t="shared" si="2"/>
        <v>30.835000000000001</v>
      </c>
      <c r="G65" s="122">
        <f t="shared" si="3"/>
        <v>0.23452032187432845</v>
      </c>
      <c r="H65" s="128">
        <f t="shared" si="4"/>
        <v>80758.948999999993</v>
      </c>
      <c r="I65" s="122">
        <f t="shared" si="5"/>
        <v>-0.33958035902352446</v>
      </c>
      <c r="J65" s="128">
        <f t="shared" si="6"/>
        <v>81.665306272718169</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6.1124223602484477E-2</v>
      </c>
      <c r="F66" s="128">
        <f t="shared" si="2"/>
        <v>9.8410000000000011</v>
      </c>
      <c r="G66" s="122">
        <f t="shared" si="3"/>
        <v>8.5511563547238614E-2</v>
      </c>
      <c r="H66" s="128">
        <f t="shared" si="4"/>
        <v>29446.590999999997</v>
      </c>
      <c r="I66" s="122">
        <f t="shared" si="5"/>
        <v>-0.42684977965853027</v>
      </c>
      <c r="J66" s="128">
        <f t="shared" si="6"/>
        <v>71.480652518671363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5.6931677018633546E-2</v>
      </c>
      <c r="F67" s="128">
        <f t="shared" si="2"/>
        <v>9.1660000000000004</v>
      </c>
      <c r="G67" s="122">
        <f t="shared" si="3"/>
        <v>8.3262000592406737E-2</v>
      </c>
      <c r="H67" s="128">
        <f t="shared" si="4"/>
        <v>28671.936000000002</v>
      </c>
      <c r="I67" s="122">
        <f t="shared" si="5"/>
        <v>-0.33727148940569285</v>
      </c>
      <c r="J67" s="128">
        <f t="shared" si="6"/>
        <v>68.376542256451089</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9.6155279503105595E-2</v>
      </c>
      <c r="F68" s="128">
        <f t="shared" si="2"/>
        <v>15.481000000000002</v>
      </c>
      <c r="G68" s="122">
        <f t="shared" si="3"/>
        <v>0.12921515399671274</v>
      </c>
      <c r="H68" s="128">
        <f t="shared" si="4"/>
        <v>44496.272000000004</v>
      </c>
      <c r="I68" s="122">
        <f t="shared" si="5"/>
        <v>-0.26370685313095132</v>
      </c>
      <c r="J68" s="128">
        <f t="shared" si="6"/>
        <v>74.414862753289611</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0.10566459627329193</v>
      </c>
      <c r="F69" s="128">
        <f t="shared" si="2"/>
        <v>17.012</v>
      </c>
      <c r="G69" s="122">
        <f t="shared" si="3"/>
        <v>0.13210650543910699</v>
      </c>
      <c r="H69" s="128">
        <f t="shared" si="4"/>
        <v>45491.932000000001</v>
      </c>
      <c r="I69" s="122">
        <f t="shared" si="5"/>
        <v>-0.22655788930911594</v>
      </c>
      <c r="J69" s="128">
        <f t="shared" si="6"/>
        <v>79.984400406380317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4.6260869565217397E-2</v>
      </c>
      <c r="F70" s="128">
        <f t="shared" si="2"/>
        <v>7.4480000000000004</v>
      </c>
      <c r="G70" s="122">
        <f t="shared" si="3"/>
        <v>5.6606615789381975E-2</v>
      </c>
      <c r="H70" s="128">
        <f t="shared" si="4"/>
        <v>19492.940999999999</v>
      </c>
      <c r="I70" s="122">
        <f t="shared" si="5"/>
        <v>-0.17606330878247814</v>
      </c>
      <c r="J70" s="128">
        <f t="shared" si="6"/>
        <v>81.723432712073233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4.0006211180124228E-2</v>
      </c>
      <c r="F71" s="128">
        <f t="shared" si="2"/>
        <v>6.4410000000000007</v>
      </c>
      <c r="G71" s="122">
        <f t="shared" si="3"/>
        <v>4.5053894493521277E-2</v>
      </c>
      <c r="H71" s="128">
        <f t="shared" si="4"/>
        <v>15514.669</v>
      </c>
      <c r="I71" s="122">
        <f t="shared" si="5"/>
        <v>-0.15946861929314937</v>
      </c>
      <c r="J71" s="128">
        <f t="shared" si="6"/>
        <v>88.796344089359678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2.6962732919254658E-2</v>
      </c>
      <c r="F72" s="128">
        <f t="shared" si="2"/>
        <v>4.3410000000000002</v>
      </c>
      <c r="G72" s="122">
        <f t="shared" si="3"/>
        <v>3.2582242898379021E-2</v>
      </c>
      <c r="H72" s="128">
        <f t="shared" si="4"/>
        <v>11219.956000000002</v>
      </c>
      <c r="I72" s="122">
        <f t="shared" si="5"/>
        <v>-0.19443884874177264</v>
      </c>
      <c r="J72" s="128">
        <f t="shared" si="6"/>
        <v>82.752844865066251</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2.7726708074534163E-2</v>
      </c>
      <c r="F73" s="128">
        <f t="shared" ref="F73:F136" si="8">SUMPRODUCT($K$2:$AI$2,$K73:$AI73)</f>
        <v>4.4640000000000004</v>
      </c>
      <c r="G73" s="122">
        <f t="shared" ref="G73:G136" si="9">SUMPRODUCT($K$3:$AI$3,$K73:$AI73)/$J$3</f>
        <v>3.1478400385645179E-2</v>
      </c>
      <c r="H73" s="128">
        <f t="shared" ref="H73:H136" si="10">SUMPRODUCT($K$3:$AI$3,$K73:$AI73)</f>
        <v>10839.839000000002</v>
      </c>
      <c r="I73" s="122">
        <f t="shared" ref="I73:I136" si="11">CORREL($K$4:$AI$4,$K73:$AI73)</f>
        <v>-0.16491990826129868</v>
      </c>
      <c r="J73" s="128">
        <f t="shared" si="6"/>
        <v>88.081693271739852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1.0993788819875776E-2</v>
      </c>
      <c r="F74" s="128">
        <f t="shared" si="8"/>
        <v>1.77</v>
      </c>
      <c r="G74" s="122">
        <f t="shared" si="9"/>
        <v>1.5219260188524732E-2</v>
      </c>
      <c r="H74" s="128">
        <f t="shared" si="10"/>
        <v>5240.8739999999998</v>
      </c>
      <c r="I74" s="122">
        <f t="shared" si="11"/>
        <v>-0.36625765774095076</v>
      </c>
      <c r="J74" s="128">
        <f t="shared" ref="J74:J137" si="12">$E74/$G74*100</f>
        <v>72.236026480216523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3.9801242236024846E-2</v>
      </c>
      <c r="F75" s="128">
        <f t="shared" si="8"/>
        <v>6.4080000000000004</v>
      </c>
      <c r="G75" s="122">
        <f t="shared" si="9"/>
        <v>5.433733498277956E-2</v>
      </c>
      <c r="H75" s="128">
        <f t="shared" si="10"/>
        <v>18711.496000000003</v>
      </c>
      <c r="I75" s="122">
        <f t="shared" si="11"/>
        <v>-0.30683586981724226</v>
      </c>
      <c r="J75" s="128">
        <f t="shared" si="12"/>
        <v>73.248425320525101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6.5590062111801246E-3</v>
      </c>
      <c r="F76" s="128">
        <f t="shared" si="8"/>
        <v>1.056</v>
      </c>
      <c r="G76" s="122">
        <f t="shared" si="9"/>
        <v>9.8013840247649243E-3</v>
      </c>
      <c r="H76" s="128">
        <f t="shared" si="10"/>
        <v>3375.1849999999999</v>
      </c>
      <c r="I76" s="122">
        <f t="shared" si="11"/>
        <v>-0.41716851381234882</v>
      </c>
      <c r="J76" s="128">
        <f t="shared" si="12"/>
        <v>66.919184011233909</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3.8291925465838504E-2</v>
      </c>
      <c r="F77" s="128">
        <f t="shared" si="8"/>
        <v>6.1649999999999991</v>
      </c>
      <c r="G77" s="122">
        <f t="shared" si="9"/>
        <v>5.1606203427828012E-2</v>
      </c>
      <c r="H77" s="128">
        <f t="shared" si="10"/>
        <v>17771.008999999998</v>
      </c>
      <c r="I77" s="122">
        <f t="shared" si="11"/>
        <v>-0.21557217523243391</v>
      </c>
      <c r="J77" s="128">
        <f t="shared" si="12"/>
        <v>74.200237417949751</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2.537888198757764E-2</v>
      </c>
      <c r="F78" s="128">
        <f t="shared" si="8"/>
        <v>4.0860000000000003</v>
      </c>
      <c r="G78" s="122">
        <f t="shared" si="9"/>
        <v>3.6574315102306319E-2</v>
      </c>
      <c r="H78" s="128">
        <f t="shared" si="10"/>
        <v>12594.657999999999</v>
      </c>
      <c r="I78" s="122">
        <f t="shared" si="11"/>
        <v>-0.28524044309372698</v>
      </c>
      <c r="J78" s="128">
        <f t="shared" si="12"/>
        <v>69.389903588317054</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6.4434782608695645E-2</v>
      </c>
      <c r="F79" s="128">
        <f t="shared" si="8"/>
        <v>10.373999999999999</v>
      </c>
      <c r="G79" s="122">
        <f t="shared" si="9"/>
        <v>8.3982207470132825E-2</v>
      </c>
      <c r="H79" s="128">
        <f t="shared" si="10"/>
        <v>28919.945</v>
      </c>
      <c r="I79" s="122">
        <f t="shared" si="11"/>
        <v>-0.40862748986633235</v>
      </c>
      <c r="J79" s="128">
        <f t="shared" si="12"/>
        <v>76.724325961080538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4.5838509316770193E-2</v>
      </c>
      <c r="F80" s="128">
        <f t="shared" si="8"/>
        <v>7.3800000000000008</v>
      </c>
      <c r="G80" s="122">
        <f t="shared" si="9"/>
        <v>7.7028603952863012E-2</v>
      </c>
      <c r="H80" s="128">
        <f t="shared" si="10"/>
        <v>26525.416000000001</v>
      </c>
      <c r="I80" s="122">
        <f t="shared" si="11"/>
        <v>-0.38123788467474584</v>
      </c>
      <c r="J80" s="128">
        <f t="shared" si="12"/>
        <v>59.508425395870702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0.27008074534161491</v>
      </c>
      <c r="F81" s="128">
        <f t="shared" si="8"/>
        <v>43.483000000000004</v>
      </c>
      <c r="G81" s="122">
        <f t="shared" si="9"/>
        <v>0.36675228686425176</v>
      </c>
      <c r="H81" s="128">
        <f t="shared" si="10"/>
        <v>126294.084</v>
      </c>
      <c r="I81" s="122">
        <f t="shared" si="11"/>
        <v>-0.45349304350430125</v>
      </c>
      <c r="J81" s="128">
        <f t="shared" si="12"/>
        <v>73.641189166349093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0.1346086956521739</v>
      </c>
      <c r="F82" s="128">
        <f t="shared" si="8"/>
        <v>21.671999999999997</v>
      </c>
      <c r="G82" s="122">
        <f t="shared" si="9"/>
        <v>0.229505386835793</v>
      </c>
      <c r="H82" s="128">
        <f t="shared" si="10"/>
        <v>79032.016000000003</v>
      </c>
      <c r="I82" s="122">
        <f t="shared" si="11"/>
        <v>-0.47986860420845528</v>
      </c>
      <c r="J82" s="128">
        <f t="shared" si="12"/>
        <v>58.651649753425616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7.6279503105590049E-2</v>
      </c>
      <c r="F83" s="128">
        <f t="shared" si="8"/>
        <v>12.280999999999999</v>
      </c>
      <c r="G83" s="122">
        <f t="shared" si="9"/>
        <v>0.13318458697053651</v>
      </c>
      <c r="H83" s="128">
        <f t="shared" si="10"/>
        <v>45863.178000000014</v>
      </c>
      <c r="I83" s="122">
        <f t="shared" si="11"/>
        <v>-0.3949401812103443</v>
      </c>
      <c r="J83" s="128">
        <f t="shared" si="12"/>
        <v>57.273521539294059</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1.6521739130434785E-2</v>
      </c>
      <c r="F84" s="128">
        <f t="shared" si="8"/>
        <v>2.66</v>
      </c>
      <c r="G84" s="122">
        <f t="shared" si="9"/>
        <v>3.0152416961418051E-2</v>
      </c>
      <c r="H84" s="128">
        <f t="shared" si="10"/>
        <v>10383.225999999997</v>
      </c>
      <c r="I84" s="122">
        <f t="shared" si="11"/>
        <v>-0.32696124995237613</v>
      </c>
      <c r="J84" s="128">
        <f t="shared" si="12"/>
        <v>54.794078867957452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9.9031055900621126E-2</v>
      </c>
      <c r="F85" s="128">
        <f t="shared" si="8"/>
        <v>15.944000000000001</v>
      </c>
      <c r="G85" s="122">
        <f t="shared" si="9"/>
        <v>0.13266256337880927</v>
      </c>
      <c r="H85" s="128">
        <f t="shared" si="10"/>
        <v>45683.415000000001</v>
      </c>
      <c r="I85" s="122">
        <f t="shared" si="11"/>
        <v>-0.39488832526825296</v>
      </c>
      <c r="J85" s="128">
        <f t="shared" si="12"/>
        <v>74.648833384776708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0.21660869565217392</v>
      </c>
      <c r="F86" s="128">
        <f t="shared" si="8"/>
        <v>34.874000000000002</v>
      </c>
      <c r="G86" s="122">
        <f t="shared" si="9"/>
        <v>0.29718134325324225</v>
      </c>
      <c r="H86" s="128">
        <f t="shared" si="10"/>
        <v>102336.773</v>
      </c>
      <c r="I86" s="122">
        <f t="shared" si="11"/>
        <v>-0.38979789707236628</v>
      </c>
      <c r="J86" s="128">
        <f t="shared" si="12"/>
        <v>72.887716732470452</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0.30480745341614907</v>
      </c>
      <c r="F87" s="128">
        <f t="shared" si="8"/>
        <v>49.073999999999998</v>
      </c>
      <c r="G87" s="122">
        <f t="shared" si="9"/>
        <v>0.38215443230591417</v>
      </c>
      <c r="H87" s="128">
        <f t="shared" si="10"/>
        <v>131597.93599999999</v>
      </c>
      <c r="I87" s="122">
        <f t="shared" si="11"/>
        <v>-0.37952054138238128</v>
      </c>
      <c r="J87" s="128">
        <f t="shared" si="12"/>
        <v>79.760282139590899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0.32126708074534166</v>
      </c>
      <c r="F88" s="128">
        <f t="shared" si="8"/>
        <v>51.724000000000004</v>
      </c>
      <c r="G88" s="122">
        <f t="shared" si="9"/>
        <v>0.40501082303881425</v>
      </c>
      <c r="H88" s="128">
        <f t="shared" si="10"/>
        <v>139468.717</v>
      </c>
      <c r="I88" s="122">
        <f t="shared" si="11"/>
        <v>-0.47127627227612073</v>
      </c>
      <c r="J88" s="128">
        <f t="shared" si="12"/>
        <v>79.323085327661232</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4.0621118012422368E-3</v>
      </c>
      <c r="F89" s="128">
        <f t="shared" si="8"/>
        <v>0.65400000000000014</v>
      </c>
      <c r="G89" s="122">
        <f t="shared" si="9"/>
        <v>4.0021344066349558E-3</v>
      </c>
      <c r="H89" s="128">
        <f t="shared" si="10"/>
        <v>1378.1670000000001</v>
      </c>
      <c r="I89" s="122">
        <f t="shared" si="11"/>
        <v>0.1210294468174085</v>
      </c>
      <c r="J89" s="128">
        <f t="shared" si="12"/>
        <v>101.49863519095828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2.472049689440994E-2</v>
      </c>
      <c r="F90" s="128">
        <f t="shared" si="8"/>
        <v>3.9800000000000004</v>
      </c>
      <c r="G90" s="122">
        <f t="shared" si="9"/>
        <v>2.3858075026571182E-2</v>
      </c>
      <c r="H90" s="128">
        <f t="shared" si="10"/>
        <v>8215.7189999999991</v>
      </c>
      <c r="I90" s="122">
        <f t="shared" si="11"/>
        <v>0.19640063062757493</v>
      </c>
      <c r="J90" s="128">
        <f t="shared" si="12"/>
        <v>103.61480072000052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2.4869565217391303E-2</v>
      </c>
      <c r="F91" s="128">
        <f t="shared" si="8"/>
        <v>4.0039999999999996</v>
      </c>
      <c r="G91" s="122">
        <f t="shared" si="9"/>
        <v>2.5000415265508572E-2</v>
      </c>
      <c r="H91" s="128">
        <f t="shared" si="10"/>
        <v>8609.0930000000008</v>
      </c>
      <c r="I91" s="122">
        <f t="shared" si="11"/>
        <v>-6.4210749110258877E-4</v>
      </c>
      <c r="J91" s="128">
        <f t="shared" si="12"/>
        <v>99.476608501388398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1.2782608695652176E-2</v>
      </c>
      <c r="F92" s="128">
        <f t="shared" si="8"/>
        <v>2.0580000000000003</v>
      </c>
      <c r="G92" s="122">
        <f t="shared" si="9"/>
        <v>1.3118565562583128E-2</v>
      </c>
      <c r="H92" s="128">
        <f t="shared" si="10"/>
        <v>4517.4830000000011</v>
      </c>
      <c r="I92" s="122">
        <f t="shared" si="11"/>
        <v>-6.4372084240452626E-2</v>
      </c>
      <c r="J92" s="128">
        <f t="shared" si="12"/>
        <v>97.43907315683073</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0.93406832298136644</v>
      </c>
      <c r="F93" s="128">
        <f t="shared" si="8"/>
        <v>150.38499999999999</v>
      </c>
      <c r="G93" s="122">
        <f t="shared" si="9"/>
        <v>0.93446235313249582</v>
      </c>
      <c r="H93" s="128">
        <f t="shared" si="10"/>
        <v>321789.587</v>
      </c>
      <c r="I93" s="122">
        <f t="shared" si="11"/>
        <v>-5.7533410791026959E-2</v>
      </c>
      <c r="J93" s="128">
        <f t="shared" si="12"/>
        <v>99.957833491118336</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0.95096273291925459</v>
      </c>
      <c r="F94" s="128">
        <f t="shared" si="8"/>
        <v>153.10499999999999</v>
      </c>
      <c r="G94" s="122">
        <f t="shared" si="9"/>
        <v>0.95247506664575809</v>
      </c>
      <c r="H94" s="128">
        <f t="shared" si="10"/>
        <v>327992.40899999999</v>
      </c>
      <c r="I94" s="122">
        <f t="shared" si="11"/>
        <v>-0.11964093526568599</v>
      </c>
      <c r="J94" s="128">
        <f t="shared" si="12"/>
        <v>99.841220649289085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1.6757763975155281E-2</v>
      </c>
      <c r="F95" s="128">
        <f t="shared" si="8"/>
        <v>2.6980000000000004</v>
      </c>
      <c r="G95" s="122">
        <f t="shared" si="9"/>
        <v>1.553200157975131E-2</v>
      </c>
      <c r="H95" s="128">
        <f t="shared" si="10"/>
        <v>5348.5690000000013</v>
      </c>
      <c r="I95" s="122">
        <f t="shared" si="11"/>
        <v>0.20858499199607011</v>
      </c>
      <c r="J95" s="128">
        <f t="shared" si="12"/>
        <v>107.8918508288202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1.4397515527950312E-2</v>
      </c>
      <c r="F96" s="128">
        <f t="shared" si="8"/>
        <v>2.3180000000000001</v>
      </c>
      <c r="G96" s="122">
        <f t="shared" si="9"/>
        <v>1.4419287485698023E-2</v>
      </c>
      <c r="H96" s="128">
        <f t="shared" si="10"/>
        <v>4965.3969999999999</v>
      </c>
      <c r="I96" s="122">
        <f t="shared" si="11"/>
        <v>-3.5487060866143443E-4</v>
      </c>
      <c r="J96" s="128">
        <f t="shared" si="12"/>
        <v>99.849008088858028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1.2416149068322982E-2</v>
      </c>
      <c r="F97" s="128">
        <f t="shared" si="8"/>
        <v>1.9990000000000001</v>
      </c>
      <c r="G97" s="122">
        <f t="shared" si="9"/>
        <v>1.208347127117709E-2</v>
      </c>
      <c r="H97" s="128">
        <f t="shared" si="10"/>
        <v>4161.04</v>
      </c>
      <c r="I97" s="122">
        <f t="shared" si="11"/>
        <v>6.7310309776995161E-2</v>
      </c>
      <c r="J97" s="128">
        <f t="shared" si="12"/>
        <v>102.75316413371573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3.9751552795031066E-3</v>
      </c>
      <c r="F98" s="128">
        <f t="shared" si="8"/>
        <v>0.64000000000000012</v>
      </c>
      <c r="G98" s="122">
        <f t="shared" si="9"/>
        <v>4.0144645978894061E-3</v>
      </c>
      <c r="H98" s="128">
        <f t="shared" si="10"/>
        <v>1382.413</v>
      </c>
      <c r="I98" s="122">
        <f t="shared" si="11"/>
        <v>7.265638628529263E-3</v>
      </c>
      <c r="J98" s="128">
        <f t="shared" si="12"/>
        <v>99.020807945174909</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1.5776397515527951E-3</v>
      </c>
      <c r="F99" s="128">
        <f t="shared" si="8"/>
        <v>0.254</v>
      </c>
      <c r="G99" s="122">
        <f t="shared" si="9"/>
        <v>1.8106911992751729E-3</v>
      </c>
      <c r="H99" s="128">
        <f t="shared" si="10"/>
        <v>623.52599999999995</v>
      </c>
      <c r="I99" s="122">
        <f t="shared" si="11"/>
        <v>-0.43559889095230819</v>
      </c>
      <c r="J99" s="128">
        <f t="shared" si="12"/>
        <v>87.129144504834983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0.96398757763975151</v>
      </c>
      <c r="F100" s="128">
        <f t="shared" si="8"/>
        <v>155.202</v>
      </c>
      <c r="G100" s="122">
        <f t="shared" si="9"/>
        <v>0.96633059200018601</v>
      </c>
      <c r="H100" s="128">
        <f t="shared" si="10"/>
        <v>332763.67000000004</v>
      </c>
      <c r="I100" s="122">
        <f t="shared" si="11"/>
        <v>-0.29157148013351086</v>
      </c>
      <c r="J100" s="128">
        <f t="shared" si="12"/>
        <v>99.757534907843009</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2.6559006211180122E-2</v>
      </c>
      <c r="F101" s="128">
        <f t="shared" si="8"/>
        <v>4.2759999999999998</v>
      </c>
      <c r="G101" s="122">
        <f t="shared" si="9"/>
        <v>2.451231857543603E-2</v>
      </c>
      <c r="H101" s="128">
        <f t="shared" si="10"/>
        <v>8441.0130000000008</v>
      </c>
      <c r="I101" s="122">
        <f t="shared" si="11"/>
        <v>0.29477832181616376</v>
      </c>
      <c r="J101" s="128">
        <f t="shared" si="12"/>
        <v>108.34962889963045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6.4161490683229813E-3</v>
      </c>
      <c r="F102" s="128">
        <f t="shared" si="8"/>
        <v>1.0329999999999999</v>
      </c>
      <c r="G102" s="122">
        <f t="shared" si="9"/>
        <v>5.9528136416171556E-3</v>
      </c>
      <c r="H102" s="128">
        <f t="shared" si="10"/>
        <v>2049.8990000000003</v>
      </c>
      <c r="I102" s="122">
        <f t="shared" si="11"/>
        <v>0.26392744599828932</v>
      </c>
      <c r="J102" s="128">
        <f t="shared" si="12"/>
        <v>107.78346937432354</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1.9503105590062116E-3</v>
      </c>
      <c r="F103" s="128">
        <f t="shared" si="8"/>
        <v>0.31400000000000006</v>
      </c>
      <c r="G103" s="122">
        <f t="shared" si="9"/>
        <v>1.8306123278680911E-3</v>
      </c>
      <c r="H103" s="128">
        <f t="shared" si="10"/>
        <v>630.38600000000008</v>
      </c>
      <c r="I103" s="122">
        <f t="shared" si="11"/>
        <v>0.12970951584374324</v>
      </c>
      <c r="J103" s="128">
        <f t="shared" si="12"/>
        <v>106.53869906347235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0.16100000000000003</v>
      </c>
      <c r="G104" s="122">
        <f t="shared" si="9"/>
        <v>1.0003078191881704E-3</v>
      </c>
      <c r="H104" s="128">
        <f t="shared" si="10"/>
        <v>344.464</v>
      </c>
      <c r="I104" s="122">
        <f t="shared" si="11"/>
        <v>-7.0459039538154286E-2</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0.15249068322981368</v>
      </c>
      <c r="F107" s="128">
        <f t="shared" si="8"/>
        <v>24.551000000000002</v>
      </c>
      <c r="G107" s="122">
        <f t="shared" si="9"/>
        <v>0.17124168742994203</v>
      </c>
      <c r="H107" s="128">
        <f t="shared" si="10"/>
        <v>58968.444999999978</v>
      </c>
      <c r="I107" s="122">
        <f t="shared" si="11"/>
        <v>-0.34830209370370019</v>
      </c>
      <c r="J107" s="128">
        <f t="shared" si="12"/>
        <v>89.049976976079677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0.12975776397515526</v>
      </c>
      <c r="F108" s="128">
        <f t="shared" si="8"/>
        <v>20.890999999999998</v>
      </c>
      <c r="G108" s="122">
        <f t="shared" si="9"/>
        <v>0.14742097468332377</v>
      </c>
      <c r="H108" s="128">
        <f t="shared" si="10"/>
        <v>50765.592000000004</v>
      </c>
      <c r="I108" s="122">
        <f t="shared" si="11"/>
        <v>-0.38191878475189156</v>
      </c>
      <c r="J108" s="128">
        <f t="shared" si="12"/>
        <v>88.018522638239915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0.13017391304347825</v>
      </c>
      <c r="F109" s="128">
        <f t="shared" si="8"/>
        <v>20.957999999999998</v>
      </c>
      <c r="G109" s="122">
        <f t="shared" si="9"/>
        <v>0.14819008125264987</v>
      </c>
      <c r="H109" s="128">
        <f t="shared" si="10"/>
        <v>51030.44</v>
      </c>
      <c r="I109" s="122">
        <f t="shared" si="11"/>
        <v>-0.31235402811473384</v>
      </c>
      <c r="J109" s="128">
        <f t="shared" si="12"/>
        <v>87.842527612589819</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9.1726708074534161E-2</v>
      </c>
      <c r="F110" s="128">
        <f t="shared" si="8"/>
        <v>14.768000000000001</v>
      </c>
      <c r="G110" s="122">
        <f t="shared" si="9"/>
        <v>9.978320236498063E-2</v>
      </c>
      <c r="H110" s="128">
        <f t="shared" si="10"/>
        <v>34361.144</v>
      </c>
      <c r="I110" s="122">
        <f t="shared" si="11"/>
        <v>-0.26921771086133567</v>
      </c>
      <c r="J110" s="128">
        <f t="shared" si="12"/>
        <v>91.926001471692658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0.2022360248447205</v>
      </c>
      <c r="F111" s="128">
        <f t="shared" si="8"/>
        <v>32.56</v>
      </c>
      <c r="G111" s="122">
        <f t="shared" si="9"/>
        <v>0.21484821319673128</v>
      </c>
      <c r="H111" s="128">
        <f t="shared" si="10"/>
        <v>73984.700999999986</v>
      </c>
      <c r="I111" s="122">
        <f t="shared" si="11"/>
        <v>-0.37189945967379551</v>
      </c>
      <c r="J111" s="128">
        <f t="shared" si="12"/>
        <v>94.129721553484785</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0.12199378881987577</v>
      </c>
      <c r="F112" s="128">
        <f t="shared" si="8"/>
        <v>19.640999999999998</v>
      </c>
      <c r="G112" s="122">
        <f t="shared" si="9"/>
        <v>0.1405233303712996</v>
      </c>
      <c r="H112" s="128">
        <f t="shared" si="10"/>
        <v>48390.332999999991</v>
      </c>
      <c r="I112" s="122">
        <f t="shared" si="11"/>
        <v>-0.42785790701509918</v>
      </c>
      <c r="J112" s="128">
        <f t="shared" si="12"/>
        <v>86.813903782052478</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0.15527950310559005</v>
      </c>
      <c r="F113" s="128">
        <f t="shared" si="8"/>
        <v>25</v>
      </c>
      <c r="G113" s="122">
        <f t="shared" si="9"/>
        <v>0.1724004321084453</v>
      </c>
      <c r="H113" s="128">
        <f t="shared" si="10"/>
        <v>59367.468000000008</v>
      </c>
      <c r="I113" s="122">
        <f t="shared" si="11"/>
        <v>-0.3217550205099084</v>
      </c>
      <c r="J113" s="128">
        <f t="shared" si="12"/>
        <v>90.069091594802003</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9.2242236024844729E-2</v>
      </c>
      <c r="F114" s="128">
        <f t="shared" si="8"/>
        <v>14.851000000000001</v>
      </c>
      <c r="G114" s="122">
        <f t="shared" si="9"/>
        <v>0.10936453632556818</v>
      </c>
      <c r="H114" s="128">
        <f t="shared" si="10"/>
        <v>37660.553000000007</v>
      </c>
      <c r="I114" s="122">
        <f t="shared" si="11"/>
        <v>-0.34749667652680999</v>
      </c>
      <c r="J114" s="128">
        <f t="shared" si="12"/>
        <v>84.343827646512452</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0.18304968944099378</v>
      </c>
      <c r="F115" s="128">
        <f t="shared" si="8"/>
        <v>29.471</v>
      </c>
      <c r="G115" s="122">
        <f t="shared" si="9"/>
        <v>0.2003905818944238</v>
      </c>
      <c r="H115" s="128">
        <f t="shared" si="10"/>
        <v>69006.099999999991</v>
      </c>
      <c r="I115" s="122">
        <f t="shared" si="11"/>
        <v>-0.38386539095497657</v>
      </c>
      <c r="J115" s="128">
        <f t="shared" si="12"/>
        <v>91.346453366473028</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0.14609937888198757</v>
      </c>
      <c r="F116" s="128">
        <f t="shared" si="8"/>
        <v>23.521999999999998</v>
      </c>
      <c r="G116" s="122">
        <f t="shared" si="9"/>
        <v>0.16949908235034469</v>
      </c>
      <c r="H116" s="128">
        <f t="shared" si="10"/>
        <v>58368.364999999998</v>
      </c>
      <c r="I116" s="122">
        <f t="shared" si="11"/>
        <v>-0.48296370176263287</v>
      </c>
      <c r="J116" s="128">
        <f t="shared" si="12"/>
        <v>86.19479047090573</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7.5614906832298129E-2</v>
      </c>
      <c r="F117" s="128">
        <f t="shared" si="8"/>
        <v>12.173999999999999</v>
      </c>
      <c r="G117" s="122">
        <f t="shared" si="9"/>
        <v>9.5531618257743381E-2</v>
      </c>
      <c r="H117" s="128">
        <f t="shared" si="10"/>
        <v>32897.076999999997</v>
      </c>
      <c r="I117" s="122">
        <f t="shared" si="11"/>
        <v>-0.41400694964109719</v>
      </c>
      <c r="J117" s="128">
        <f t="shared" si="12"/>
        <v>79.151707268571386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0.13522981366459627</v>
      </c>
      <c r="F118" s="128">
        <f t="shared" si="8"/>
        <v>21.771999999999998</v>
      </c>
      <c r="G118" s="122">
        <f t="shared" si="9"/>
        <v>0.14893117337189785</v>
      </c>
      <c r="H118" s="128">
        <f t="shared" si="10"/>
        <v>51285.640999999996</v>
      </c>
      <c r="I118" s="122">
        <f t="shared" si="11"/>
        <v>-0.337546966450191</v>
      </c>
      <c r="J118" s="128">
        <f t="shared" si="12"/>
        <v>90.800206970042638</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6.0975155279503104E-2</v>
      </c>
      <c r="F119" s="128">
        <f t="shared" si="8"/>
        <v>9.8170000000000002</v>
      </c>
      <c r="G119" s="122">
        <f t="shared" si="9"/>
        <v>8.0028391964176826E-2</v>
      </c>
      <c r="H119" s="128">
        <f t="shared" si="10"/>
        <v>27558.417000000001</v>
      </c>
      <c r="I119" s="122">
        <f t="shared" si="11"/>
        <v>-0.51846659421084684</v>
      </c>
      <c r="J119" s="128">
        <f t="shared" si="12"/>
        <v>76.191903626899631</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0.31169565217391304</v>
      </c>
      <c r="F120" s="128">
        <f t="shared" si="8"/>
        <v>50.183</v>
      </c>
      <c r="G120" s="122">
        <f t="shared" si="9"/>
        <v>0.36476834282926485</v>
      </c>
      <c r="H120" s="128">
        <f t="shared" si="10"/>
        <v>125610.89699999998</v>
      </c>
      <c r="I120" s="122">
        <f t="shared" si="11"/>
        <v>-0.62407502641428758</v>
      </c>
      <c r="J120" s="128">
        <f t="shared" si="12"/>
        <v>85.450302445737933</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0.12593167701863353</v>
      </c>
      <c r="F121" s="128">
        <f t="shared" si="8"/>
        <v>20.274999999999999</v>
      </c>
      <c r="G121" s="122">
        <f t="shared" si="9"/>
        <v>0.14830481069119927</v>
      </c>
      <c r="H121" s="128">
        <f t="shared" si="10"/>
        <v>51069.948000000004</v>
      </c>
      <c r="I121" s="122">
        <f t="shared" si="11"/>
        <v>-0.46572256472455242</v>
      </c>
      <c r="J121" s="128">
        <f t="shared" si="12"/>
        <v>84.91408770336443</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0.22855279503105588</v>
      </c>
      <c r="F122" s="128">
        <f t="shared" si="8"/>
        <v>36.796999999999997</v>
      </c>
      <c r="G122" s="122">
        <f t="shared" si="9"/>
        <v>0.2643738957712613</v>
      </c>
      <c r="H122" s="128">
        <f t="shared" si="10"/>
        <v>91039.266000000003</v>
      </c>
      <c r="I122" s="122">
        <f t="shared" si="11"/>
        <v>-0.5710228957941289</v>
      </c>
      <c r="J122" s="128">
        <f t="shared" si="12"/>
        <v>86.450590881636003</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0.71236024844720491</v>
      </c>
      <c r="F123" s="128">
        <f t="shared" si="8"/>
        <v>114.69</v>
      </c>
      <c r="G123" s="122">
        <f t="shared" si="9"/>
        <v>0.63960772219608653</v>
      </c>
      <c r="H123" s="128">
        <f t="shared" si="10"/>
        <v>220254.03599999996</v>
      </c>
      <c r="I123" s="122">
        <f t="shared" si="11"/>
        <v>0.57264273029640933</v>
      </c>
      <c r="J123" s="128">
        <f t="shared" si="12"/>
        <v>111.37455407844723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0.45485093167701868</v>
      </c>
      <c r="F124" s="128">
        <f t="shared" si="8"/>
        <v>73.231000000000009</v>
      </c>
      <c r="G124" s="122">
        <f t="shared" si="9"/>
        <v>0.39689604713699123</v>
      </c>
      <c r="H124" s="128">
        <f t="shared" si="10"/>
        <v>136674.32900000003</v>
      </c>
      <c r="I124" s="122">
        <f t="shared" si="11"/>
        <v>0.60588145291340978</v>
      </c>
      <c r="J124" s="128">
        <f t="shared" si="12"/>
        <v>114.60203117619459</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0.68516149068322985</v>
      </c>
      <c r="F125" s="128">
        <f t="shared" si="8"/>
        <v>110.31100000000001</v>
      </c>
      <c r="G125" s="122">
        <f t="shared" si="9"/>
        <v>0.64514814814814814</v>
      </c>
      <c r="H125" s="128">
        <f t="shared" si="10"/>
        <v>222161.92599999998</v>
      </c>
      <c r="I125" s="122">
        <f t="shared" si="11"/>
        <v>0.46276537561166498</v>
      </c>
      <c r="J125" s="128">
        <f t="shared" si="12"/>
        <v>106.20219443393539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0.54178881987577643</v>
      </c>
      <c r="F126" s="128">
        <f t="shared" si="8"/>
        <v>87.228000000000009</v>
      </c>
      <c r="G126" s="122">
        <f t="shared" si="9"/>
        <v>0.48599894005656907</v>
      </c>
      <c r="H126" s="128">
        <f t="shared" si="10"/>
        <v>167357.62300000002</v>
      </c>
      <c r="I126" s="122">
        <f t="shared" si="11"/>
        <v>0.57473343892768725</v>
      </c>
      <c r="J126" s="128">
        <f t="shared" si="12"/>
        <v>111.47942417584564</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8.5546583850931682E-2</v>
      </c>
      <c r="F127" s="128">
        <f t="shared" si="8"/>
        <v>13.773</v>
      </c>
      <c r="G127" s="122">
        <f t="shared" si="9"/>
        <v>6.5118896613408139E-2</v>
      </c>
      <c r="H127" s="128">
        <f t="shared" si="10"/>
        <v>22424.213</v>
      </c>
      <c r="I127" s="122">
        <f t="shared" si="11"/>
        <v>0.12279951651399997</v>
      </c>
      <c r="J127" s="128">
        <f t="shared" si="12"/>
        <v>131.36983011060025</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5.7546583850931678E-2</v>
      </c>
      <c r="F128" s="128">
        <f t="shared" si="8"/>
        <v>9.2650000000000006</v>
      </c>
      <c r="G128" s="122">
        <f t="shared" si="9"/>
        <v>4.3823480215357265E-2</v>
      </c>
      <c r="H128" s="128">
        <f t="shared" si="10"/>
        <v>15090.965999999997</v>
      </c>
      <c r="I128" s="122">
        <f t="shared" si="11"/>
        <v>0.58673673289241279</v>
      </c>
      <c r="J128" s="128">
        <f t="shared" si="12"/>
        <v>131.31449982551902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8.7478260869565214E-2</v>
      </c>
      <c r="F129" s="128">
        <f t="shared" si="8"/>
        <v>14.084</v>
      </c>
      <c r="G129" s="122">
        <f t="shared" si="9"/>
        <v>6.3866467455380743E-2</v>
      </c>
      <c r="H129" s="128">
        <f t="shared" si="10"/>
        <v>21992.929</v>
      </c>
      <c r="I129" s="122">
        <f t="shared" si="11"/>
        <v>0.78893680207905248</v>
      </c>
      <c r="J129" s="128">
        <f t="shared" si="12"/>
        <v>136.97056429601412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6.6515527950310557E-2</v>
      </c>
      <c r="F130" s="128">
        <f t="shared" si="8"/>
        <v>10.709</v>
      </c>
      <c r="G130" s="122">
        <f t="shared" si="9"/>
        <v>0.10414213986606963</v>
      </c>
      <c r="H130" s="128">
        <f t="shared" si="10"/>
        <v>35862.179000000004</v>
      </c>
      <c r="I130" s="122">
        <f t="shared" si="11"/>
        <v>-0.40122709204248208</v>
      </c>
      <c r="J130" s="128">
        <f t="shared" si="12"/>
        <v>63.869945476299804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0.11769565217391303</v>
      </c>
      <c r="F131" s="128">
        <f t="shared" si="8"/>
        <v>18.948999999999998</v>
      </c>
      <c r="G131" s="122">
        <f t="shared" si="9"/>
        <v>0.10852411443904308</v>
      </c>
      <c r="H131" s="128">
        <f t="shared" si="10"/>
        <v>37371.146999999997</v>
      </c>
      <c r="I131" s="122">
        <f t="shared" si="11"/>
        <v>0.20998826613159535</v>
      </c>
      <c r="J131" s="128">
        <f t="shared" si="12"/>
        <v>108.45115187742122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0.91403726708074529</v>
      </c>
      <c r="F132" s="128">
        <f t="shared" si="8"/>
        <v>147.16</v>
      </c>
      <c r="G132" s="122">
        <f t="shared" si="9"/>
        <v>0.93486268650648452</v>
      </c>
      <c r="H132" s="128">
        <f t="shared" si="10"/>
        <v>321927.44500000001</v>
      </c>
      <c r="I132" s="122">
        <f t="shared" si="11"/>
        <v>-0.1256950805440297</v>
      </c>
      <c r="J132" s="128">
        <f t="shared" si="12"/>
        <v>97.772355263898447</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0.94245341614906841</v>
      </c>
      <c r="F133" s="128">
        <f t="shared" si="8"/>
        <v>151.73500000000001</v>
      </c>
      <c r="G133" s="122">
        <f t="shared" si="9"/>
        <v>0.95618627707211667</v>
      </c>
      <c r="H133" s="128">
        <f t="shared" si="10"/>
        <v>329270.39399999997</v>
      </c>
      <c r="I133" s="122">
        <f t="shared" si="11"/>
        <v>-0.58483767264719133</v>
      </c>
      <c r="J133" s="128">
        <f t="shared" si="12"/>
        <v>98.563788118242101</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0.91122360248447198</v>
      </c>
      <c r="F134" s="128">
        <f t="shared" si="8"/>
        <v>146.70699999999999</v>
      </c>
      <c r="G134" s="122">
        <f t="shared" si="9"/>
        <v>0.93580660533514548</v>
      </c>
      <c r="H134" s="128">
        <f t="shared" si="10"/>
        <v>322252.49100000004</v>
      </c>
      <c r="I134" s="122">
        <f t="shared" si="11"/>
        <v>-0.78371734036485674</v>
      </c>
      <c r="J134" s="128">
        <f t="shared" si="12"/>
        <v>97.373068034514517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0.93384472049689449</v>
      </c>
      <c r="F135" s="128">
        <f t="shared" si="8"/>
        <v>150.34900000000002</v>
      </c>
      <c r="G135" s="122">
        <f t="shared" si="9"/>
        <v>0.89577962178895221</v>
      </c>
      <c r="H135" s="128">
        <f t="shared" si="10"/>
        <v>308468.87900000002</v>
      </c>
      <c r="I135" s="122">
        <f t="shared" si="11"/>
        <v>0.39963743798957846</v>
      </c>
      <c r="J135" s="128">
        <f t="shared" si="12"/>
        <v>104.24938207814137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0.88230434782608702</v>
      </c>
      <c r="F136" s="128">
        <f t="shared" si="8"/>
        <v>142.05100000000002</v>
      </c>
      <c r="G136" s="122">
        <f t="shared" si="9"/>
        <v>0.89147557774176867</v>
      </c>
      <c r="H136" s="128">
        <f t="shared" si="10"/>
        <v>306986.74699999997</v>
      </c>
      <c r="I136" s="122">
        <f t="shared" si="11"/>
        <v>-0.20525738581084499</v>
      </c>
      <c r="J136" s="128">
        <f t="shared" si="12"/>
        <v>98.971230379758282</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0.1160807453416149</v>
      </c>
      <c r="F137" s="128">
        <f t="shared" ref="F137:F200" si="14">SUMPRODUCT($K$2:$AI$2,$K137:$AI137)</f>
        <v>18.689</v>
      </c>
      <c r="G137" s="122">
        <f t="shared" ref="G137:G200" si="15">SUMPRODUCT($K$3:$AI$3,$K137:$AI137)/$J$3</f>
        <v>0.18608291661584747</v>
      </c>
      <c r="H137" s="128">
        <f t="shared" ref="H137:H200" si="16">SUMPRODUCT($K$3:$AI$3,$K137:$AI137)</f>
        <v>64079.141000000003</v>
      </c>
      <c r="I137" s="122">
        <f t="shared" ref="I137:I200" si="17">CORREL($K$4:$AI$4,$K137:$AI137)</f>
        <v>-0.52348216207463549</v>
      </c>
      <c r="J137" s="128">
        <f t="shared" si="12"/>
        <v>62.381194068047542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0.1098695652173913</v>
      </c>
      <c r="F138" s="128">
        <f t="shared" si="14"/>
        <v>17.689</v>
      </c>
      <c r="G138" s="122">
        <f t="shared" si="15"/>
        <v>0.10810204786878774</v>
      </c>
      <c r="H138" s="128">
        <f t="shared" si="16"/>
        <v>37225.805000000008</v>
      </c>
      <c r="I138" s="122">
        <f t="shared" si="17"/>
        <v>-1.0105207297675589E-3</v>
      </c>
      <c r="J138" s="128">
        <f t="shared" ref="J138:J201" si="18">$E138/$G138*100</f>
        <v>101.63504520353671</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9.651552795031057E-2</v>
      </c>
      <c r="F139" s="128">
        <f t="shared" si="14"/>
        <v>15.539000000000001</v>
      </c>
      <c r="G139" s="122">
        <f t="shared" si="15"/>
        <v>0.1136869275579484</v>
      </c>
      <c r="H139" s="128">
        <f t="shared" si="16"/>
        <v>39149.002999999997</v>
      </c>
      <c r="I139" s="122">
        <f t="shared" si="17"/>
        <v>-0.27196569228824297</v>
      </c>
      <c r="J139" s="128">
        <f t="shared" si="18"/>
        <v>84.895889108371549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2.3807453416149069E-2</v>
      </c>
      <c r="F140" s="128">
        <f t="shared" si="14"/>
        <v>3.8330000000000002</v>
      </c>
      <c r="G140" s="122">
        <f t="shared" si="15"/>
        <v>6.2180007434123781E-2</v>
      </c>
      <c r="H140" s="128">
        <f t="shared" si="16"/>
        <v>21412.182999999997</v>
      </c>
      <c r="I140" s="122">
        <f t="shared" si="17"/>
        <v>-0.44442538599953135</v>
      </c>
      <c r="J140" s="128">
        <f t="shared" si="18"/>
        <v>38.287955242481644</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0.88391925465838517</v>
      </c>
      <c r="F141" s="128">
        <f t="shared" si="14"/>
        <v>142.31100000000001</v>
      </c>
      <c r="G141" s="122">
        <f t="shared" si="15"/>
        <v>0.81393719617374949</v>
      </c>
      <c r="H141" s="128">
        <f t="shared" si="16"/>
        <v>280285.78500000003</v>
      </c>
      <c r="I141" s="122">
        <f t="shared" si="17"/>
        <v>0.52370318418855999</v>
      </c>
      <c r="J141" s="128">
        <f t="shared" si="18"/>
        <v>108.59796785472091</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0.89013043478260856</v>
      </c>
      <c r="F142" s="128">
        <f t="shared" si="14"/>
        <v>143.31099999999998</v>
      </c>
      <c r="G142" s="122">
        <f t="shared" si="15"/>
        <v>0.8918982599504004</v>
      </c>
      <c r="H142" s="128">
        <f t="shared" si="16"/>
        <v>307132.30099999998</v>
      </c>
      <c r="I142" s="122">
        <f t="shared" si="17"/>
        <v>2.1100449279833709E-4</v>
      </c>
      <c r="J142" s="128">
        <f t="shared" si="18"/>
        <v>99.801790714572064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0.90390683229813662</v>
      </c>
      <c r="F143" s="128">
        <f t="shared" si="14"/>
        <v>145.529</v>
      </c>
      <c r="G143" s="122">
        <f t="shared" si="15"/>
        <v>0.88632339309671904</v>
      </c>
      <c r="H143" s="128">
        <f t="shared" si="16"/>
        <v>305212.55099999998</v>
      </c>
      <c r="I143" s="122">
        <f t="shared" si="17"/>
        <v>0.27421006445683294</v>
      </c>
      <c r="J143" s="128">
        <f t="shared" si="18"/>
        <v>101.98386270049613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0.97622360248447204</v>
      </c>
      <c r="F144" s="128">
        <f t="shared" si="14"/>
        <v>157.172</v>
      </c>
      <c r="G144" s="122">
        <f t="shared" si="15"/>
        <v>0.93792488050226797</v>
      </c>
      <c r="H144" s="128">
        <f t="shared" si="16"/>
        <v>322981.93599999999</v>
      </c>
      <c r="I144" s="122">
        <f t="shared" si="17"/>
        <v>0.44043626382456014</v>
      </c>
      <c r="J144" s="128">
        <f t="shared" si="18"/>
        <v>104.08334641487438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4.6055900621118008E-2</v>
      </c>
      <c r="F145" s="128">
        <f t="shared" si="14"/>
        <v>7.4149999999999991</v>
      </c>
      <c r="G145" s="122">
        <f t="shared" si="15"/>
        <v>6.4293035155274458E-2</v>
      </c>
      <c r="H145" s="128">
        <f t="shared" si="16"/>
        <v>22139.821</v>
      </c>
      <c r="I145" s="122">
        <f t="shared" si="17"/>
        <v>-0.39788349257463335</v>
      </c>
      <c r="J145" s="128">
        <f t="shared" si="18"/>
        <v>71.634354343185308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8.5322981366459619E-2</v>
      </c>
      <c r="F146" s="128">
        <f t="shared" si="14"/>
        <v>13.736999999999998</v>
      </c>
      <c r="G146" s="122">
        <f t="shared" si="15"/>
        <v>0.1048782226636233</v>
      </c>
      <c r="H146" s="128">
        <f t="shared" si="16"/>
        <v>36115.654999999992</v>
      </c>
      <c r="I146" s="122">
        <f t="shared" si="17"/>
        <v>-0.34038186036883689</v>
      </c>
      <c r="J146" s="128">
        <f t="shared" si="18"/>
        <v>81.354335723362368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7.4683229813664598E-2</v>
      </c>
      <c r="F147" s="128">
        <f t="shared" si="14"/>
        <v>12.024000000000001</v>
      </c>
      <c r="G147" s="122">
        <f t="shared" si="15"/>
        <v>9.7278898704255434E-2</v>
      </c>
      <c r="H147" s="128">
        <f t="shared" si="16"/>
        <v>33498.766999999993</v>
      </c>
      <c r="I147" s="122">
        <f t="shared" si="17"/>
        <v>-0.37818790034581851</v>
      </c>
      <c r="J147" s="128">
        <f t="shared" si="18"/>
        <v>76.772281356427001</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3.8801242236024845E-2</v>
      </c>
      <c r="F148" s="128">
        <f t="shared" si="14"/>
        <v>6.2469999999999999</v>
      </c>
      <c r="G148" s="122">
        <f t="shared" si="15"/>
        <v>4.264172169660644E-2</v>
      </c>
      <c r="H148" s="128">
        <f t="shared" si="16"/>
        <v>14684.018</v>
      </c>
      <c r="I148" s="122">
        <f t="shared" si="17"/>
        <v>-0.25510556991532291</v>
      </c>
      <c r="J148" s="128">
        <f t="shared" si="18"/>
        <v>90.993610699149528</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6.697515527950311E-2</v>
      </c>
      <c r="F149" s="128">
        <f t="shared" si="14"/>
        <v>10.783000000000001</v>
      </c>
      <c r="G149" s="122">
        <f t="shared" si="15"/>
        <v>8.4415721429442619E-2</v>
      </c>
      <c r="H149" s="128">
        <f t="shared" si="16"/>
        <v>29069.229000000003</v>
      </c>
      <c r="I149" s="122">
        <f t="shared" si="17"/>
        <v>-0.53043019664050617</v>
      </c>
      <c r="J149" s="128">
        <f t="shared" si="18"/>
        <v>79.339670555896518</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0.32907453416149063</v>
      </c>
      <c r="F150" s="128">
        <f t="shared" si="14"/>
        <v>52.980999999999995</v>
      </c>
      <c r="G150" s="122">
        <f t="shared" si="15"/>
        <v>0.38498194901817295</v>
      </c>
      <c r="H150" s="128">
        <f t="shared" si="16"/>
        <v>132571.614</v>
      </c>
      <c r="I150" s="122">
        <f t="shared" si="17"/>
        <v>-0.53438460772266361</v>
      </c>
      <c r="J150" s="128">
        <f t="shared" si="18"/>
        <v>85.477912665966784</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0.35455279503105591</v>
      </c>
      <c r="F151" s="128">
        <f t="shared" si="14"/>
        <v>57.083000000000006</v>
      </c>
      <c r="G151" s="122">
        <f t="shared" si="15"/>
        <v>0.40192443910116799</v>
      </c>
      <c r="H151" s="128">
        <f t="shared" si="16"/>
        <v>138405.89600000001</v>
      </c>
      <c r="I151" s="122">
        <f t="shared" si="17"/>
        <v>-0.52564718855479819</v>
      </c>
      <c r="J151" s="128">
        <f t="shared" si="18"/>
        <v>88.213793573724885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0.35431677018633539</v>
      </c>
      <c r="F152" s="128">
        <f t="shared" si="14"/>
        <v>57.045000000000002</v>
      </c>
      <c r="G152" s="122">
        <f t="shared" si="15"/>
        <v>0.44306829230045469</v>
      </c>
      <c r="H152" s="128">
        <f t="shared" si="16"/>
        <v>152574.11099999998</v>
      </c>
      <c r="I152" s="122">
        <f t="shared" si="17"/>
        <v>-0.60322058838612569</v>
      </c>
      <c r="J152" s="128">
        <f t="shared" si="18"/>
        <v>79.968884333087217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0.35852795031055901</v>
      </c>
      <c r="F153" s="128">
        <f t="shared" si="14"/>
        <v>57.722999999999999</v>
      </c>
      <c r="G153" s="122">
        <f t="shared" si="15"/>
        <v>0.37604821145435852</v>
      </c>
      <c r="H153" s="128">
        <f t="shared" si="16"/>
        <v>129495.20999999999</v>
      </c>
      <c r="I153" s="122">
        <f t="shared" si="17"/>
        <v>-0.55548065794597812</v>
      </c>
      <c r="J153" s="128">
        <f t="shared" si="18"/>
        <v>95.3409534708222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0.40891304347826085</v>
      </c>
      <c r="F154" s="128">
        <f t="shared" si="14"/>
        <v>65.834999999999994</v>
      </c>
      <c r="G154" s="122">
        <f t="shared" si="15"/>
        <v>0.46382709854279563</v>
      </c>
      <c r="H154" s="128">
        <f t="shared" si="16"/>
        <v>159722.57200000001</v>
      </c>
      <c r="I154" s="122">
        <f t="shared" si="17"/>
        <v>-0.53072273416365068</v>
      </c>
      <c r="J154" s="128">
        <f t="shared" si="18"/>
        <v>88.160662618234653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0.62532298136645958</v>
      </c>
      <c r="F155" s="128">
        <f t="shared" si="14"/>
        <v>100.67699999999999</v>
      </c>
      <c r="G155" s="122">
        <f t="shared" si="15"/>
        <v>0.5511633677742348</v>
      </c>
      <c r="H155" s="128">
        <f t="shared" si="16"/>
        <v>189797.51499999996</v>
      </c>
      <c r="I155" s="122">
        <f t="shared" si="17"/>
        <v>0.51263772879469449</v>
      </c>
      <c r="J155" s="128">
        <f t="shared" si="18"/>
        <v>113.45510567795966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0.56008695652173912</v>
      </c>
      <c r="F156" s="128">
        <f t="shared" si="14"/>
        <v>90.174000000000007</v>
      </c>
      <c r="G156" s="122">
        <f t="shared" si="15"/>
        <v>0.49322110710365374</v>
      </c>
      <c r="H156" s="128">
        <f t="shared" si="16"/>
        <v>169844.63399999999</v>
      </c>
      <c r="I156" s="122">
        <f t="shared" si="17"/>
        <v>0.46880549744171712</v>
      </c>
      <c r="J156" s="128">
        <f t="shared" si="18"/>
        <v>113.55697241157058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0.5709875776397515</v>
      </c>
      <c r="F157" s="128">
        <f t="shared" si="14"/>
        <v>91.928999999999988</v>
      </c>
      <c r="G157" s="122">
        <f t="shared" si="15"/>
        <v>0.45963988639729592</v>
      </c>
      <c r="H157" s="128">
        <f t="shared" si="16"/>
        <v>158280.67200000002</v>
      </c>
      <c r="I157" s="122">
        <f t="shared" si="17"/>
        <v>0.55073548774332404</v>
      </c>
      <c r="J157" s="128">
        <f t="shared" si="18"/>
        <v>124.22498450149966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0.60263975155279503</v>
      </c>
      <c r="F158" s="128">
        <f t="shared" si="14"/>
        <v>97.025000000000006</v>
      </c>
      <c r="G158" s="122">
        <f t="shared" si="15"/>
        <v>0.58125503400530854</v>
      </c>
      <c r="H158" s="128">
        <f t="shared" si="16"/>
        <v>200159.82100000003</v>
      </c>
      <c r="I158" s="122">
        <f t="shared" si="17"/>
        <v>0.51196448974262754</v>
      </c>
      <c r="J158" s="128">
        <f t="shared" si="18"/>
        <v>103.67905932790444</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0.52369565217391312</v>
      </c>
      <c r="F159" s="128">
        <f t="shared" si="14"/>
        <v>84.315000000000012</v>
      </c>
      <c r="G159" s="122">
        <f t="shared" si="15"/>
        <v>0.45169437620151126</v>
      </c>
      <c r="H159" s="128">
        <f t="shared" si="16"/>
        <v>155544.57200000001</v>
      </c>
      <c r="I159" s="122">
        <f t="shared" si="17"/>
        <v>0.5421567292482401</v>
      </c>
      <c r="J159" s="128">
        <f t="shared" si="18"/>
        <v>115.94026398510671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4.2714285714285719E-2</v>
      </c>
      <c r="F160" s="128">
        <f t="shared" si="14"/>
        <v>6.8770000000000007</v>
      </c>
      <c r="G160" s="122">
        <f t="shared" si="15"/>
        <v>5.268175271084162E-2</v>
      </c>
      <c r="H160" s="128">
        <f t="shared" si="16"/>
        <v>18141.382999999998</v>
      </c>
      <c r="I160" s="122">
        <f t="shared" si="17"/>
        <v>-0.38808415114026429</v>
      </c>
      <c r="J160" s="128">
        <f t="shared" si="18"/>
        <v>81.079849314685674</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0.15360869565217389</v>
      </c>
      <c r="F161" s="128">
        <f t="shared" si="14"/>
        <v>24.730999999999995</v>
      </c>
      <c r="G161" s="122">
        <f t="shared" si="15"/>
        <v>0.15599186602315032</v>
      </c>
      <c r="H161" s="128">
        <f t="shared" si="16"/>
        <v>53717.046999999999</v>
      </c>
      <c r="I161" s="122">
        <f t="shared" si="17"/>
        <v>-3.4289678233794779E-2</v>
      </c>
      <c r="J161" s="128">
        <f t="shared" si="18"/>
        <v>98.472247026891296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5.4546583850931675E-2</v>
      </c>
      <c r="F162" s="128">
        <f t="shared" si="14"/>
        <v>8.782</v>
      </c>
      <c r="G162" s="122">
        <f t="shared" si="15"/>
        <v>7.2341385999454069E-2</v>
      </c>
      <c r="H162" s="128">
        <f t="shared" si="16"/>
        <v>24911.335000000006</v>
      </c>
      <c r="I162" s="122">
        <f t="shared" si="17"/>
        <v>-0.30464864965430027</v>
      </c>
      <c r="J162" s="128">
        <f t="shared" si="18"/>
        <v>75.401629506163061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8.2242236024844706E-2</v>
      </c>
      <c r="F163" s="128">
        <f t="shared" si="14"/>
        <v>13.240999999999998</v>
      </c>
      <c r="G163" s="122">
        <f t="shared" si="15"/>
        <v>0.11770483043809059</v>
      </c>
      <c r="H163" s="128">
        <f t="shared" si="16"/>
        <v>40532.6</v>
      </c>
      <c r="I163" s="122">
        <f t="shared" si="17"/>
        <v>-0.48213983936827148</v>
      </c>
      <c r="J163" s="128">
        <f t="shared" si="18"/>
        <v>69.871589567517191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0.17952795031055899</v>
      </c>
      <c r="F164" s="128">
        <f t="shared" si="14"/>
        <v>28.903999999999996</v>
      </c>
      <c r="G164" s="122">
        <f t="shared" si="15"/>
        <v>0.18513943338037742</v>
      </c>
      <c r="H164" s="128">
        <f t="shared" si="16"/>
        <v>63754.24500000001</v>
      </c>
      <c r="I164" s="122">
        <f t="shared" si="17"/>
        <v>-0.17992113613831714</v>
      </c>
      <c r="J164" s="128">
        <f t="shared" si="18"/>
        <v>96.969050316639255</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0.24416770186335404</v>
      </c>
      <c r="F165" s="128">
        <f t="shared" si="14"/>
        <v>39.311</v>
      </c>
      <c r="G165" s="122">
        <f t="shared" si="15"/>
        <v>0.20978183169840689</v>
      </c>
      <c r="H165" s="128">
        <f t="shared" si="16"/>
        <v>72240.051999999996</v>
      </c>
      <c r="I165" s="122">
        <f t="shared" si="17"/>
        <v>0.56739205640460078</v>
      </c>
      <c r="J165" s="128">
        <f t="shared" si="18"/>
        <v>116.39125270599318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0.13647826086956522</v>
      </c>
      <c r="F166" s="128">
        <f t="shared" si="14"/>
        <v>21.972999999999999</v>
      </c>
      <c r="G166" s="122">
        <f t="shared" si="15"/>
        <v>0.11245917039824832</v>
      </c>
      <c r="H166" s="128">
        <f t="shared" si="16"/>
        <v>38726.214999999997</v>
      </c>
      <c r="I166" s="122">
        <f t="shared" si="17"/>
        <v>0.37229880913108893</v>
      </c>
      <c r="J166" s="128">
        <f t="shared" si="18"/>
        <v>121.35805411533698</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0.10757763975155279</v>
      </c>
      <c r="F167" s="128">
        <f t="shared" si="14"/>
        <v>17.32</v>
      </c>
      <c r="G167" s="122">
        <f t="shared" si="15"/>
        <v>9.4001954361449411E-2</v>
      </c>
      <c r="H167" s="128">
        <f t="shared" si="16"/>
        <v>32370.324999999997</v>
      </c>
      <c r="I167" s="122">
        <f t="shared" si="17"/>
        <v>0.20378378339299147</v>
      </c>
      <c r="J167" s="128">
        <f t="shared" si="18"/>
        <v>114.44191823704341</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0.84666459627329183</v>
      </c>
      <c r="F168" s="128">
        <f t="shared" si="14"/>
        <v>136.31299999999999</v>
      </c>
      <c r="G168" s="122">
        <f t="shared" si="15"/>
        <v>0.83938482335244124</v>
      </c>
      <c r="H168" s="128">
        <f t="shared" si="16"/>
        <v>289048.87899999996</v>
      </c>
      <c r="I168" s="122">
        <f t="shared" si="17"/>
        <v>-8.4582531360315738E-3</v>
      </c>
      <c r="J168" s="128">
        <f t="shared" si="18"/>
        <v>100.8672747848568</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4.4397515527950321E-2</v>
      </c>
      <c r="F169" s="128">
        <f t="shared" si="14"/>
        <v>7.1480000000000015</v>
      </c>
      <c r="G169" s="122">
        <f t="shared" si="15"/>
        <v>4.9000816011244112E-2</v>
      </c>
      <c r="H169" s="128">
        <f t="shared" si="16"/>
        <v>16873.823</v>
      </c>
      <c r="I169" s="122">
        <f t="shared" si="17"/>
        <v>-3.1225904149861702E-2</v>
      </c>
      <c r="J169" s="128">
        <f t="shared" si="18"/>
        <v>90.605665664348351</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8.2298136645962736E-2</v>
      </c>
      <c r="F170" s="128">
        <f t="shared" si="14"/>
        <v>13.25</v>
      </c>
      <c r="G170" s="122">
        <f t="shared" si="15"/>
        <v>8.3300428623699754E-2</v>
      </c>
      <c r="H170" s="128">
        <f t="shared" si="16"/>
        <v>28685.168999999998</v>
      </c>
      <c r="I170" s="122">
        <f t="shared" si="17"/>
        <v>1.5759509467090191E-2</v>
      </c>
      <c r="J170" s="128">
        <f t="shared" si="18"/>
        <v>98.796774525297153</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2.7055900621118012E-2</v>
      </c>
      <c r="F171" s="128">
        <f t="shared" si="14"/>
        <v>4.3559999999999999</v>
      </c>
      <c r="G171" s="122">
        <f t="shared" si="15"/>
        <v>2.8529173127965664E-2</v>
      </c>
      <c r="H171" s="128">
        <f t="shared" si="16"/>
        <v>9824.2489999999998</v>
      </c>
      <c r="I171" s="122">
        <f t="shared" si="17"/>
        <v>5.6528355435146865E-2</v>
      </c>
      <c r="J171" s="128">
        <f t="shared" si="18"/>
        <v>94.835908842365015</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0.95434782608695656</v>
      </c>
      <c r="F172" s="128">
        <f t="shared" si="14"/>
        <v>153.65</v>
      </c>
      <c r="G172" s="122">
        <f t="shared" si="15"/>
        <v>0.93777282943913021</v>
      </c>
      <c r="H172" s="128">
        <f t="shared" si="16"/>
        <v>322929.576</v>
      </c>
      <c r="I172" s="122">
        <f t="shared" si="17"/>
        <v>0.18478260086895892</v>
      </c>
      <c r="J172" s="128">
        <f t="shared" si="18"/>
        <v>101.76748527228494</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1.065217391304348E-2</v>
      </c>
      <c r="F173" s="128">
        <f t="shared" si="14"/>
        <v>1.7150000000000003</v>
      </c>
      <c r="G173" s="122">
        <f t="shared" si="15"/>
        <v>1.179429547157319E-2</v>
      </c>
      <c r="H173" s="128">
        <f t="shared" si="16"/>
        <v>4061.4600000000005</v>
      </c>
      <c r="I173" s="122">
        <f t="shared" si="17"/>
        <v>-0.19262570396893075</v>
      </c>
      <c r="J173" s="128">
        <f t="shared" si="18"/>
        <v>90.316322316305616</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2.4968944099378883E-2</v>
      </c>
      <c r="F174" s="128">
        <f t="shared" si="14"/>
        <v>4.0200000000000005</v>
      </c>
      <c r="G174" s="122">
        <f t="shared" si="15"/>
        <v>3.2582733666707324E-2</v>
      </c>
      <c r="H174" s="128">
        <f t="shared" si="16"/>
        <v>11220.125</v>
      </c>
      <c r="I174" s="122">
        <f t="shared" si="17"/>
        <v>-0.16438064537119726</v>
      </c>
      <c r="J174" s="128">
        <f t="shared" si="18"/>
        <v>76.632440834428422</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6.4099378881987577E-3</v>
      </c>
      <c r="F175" s="128">
        <f t="shared" si="14"/>
        <v>1.032</v>
      </c>
      <c r="G175" s="122">
        <f t="shared" si="15"/>
        <v>1.2716873137839107E-2</v>
      </c>
      <c r="H175" s="128">
        <f t="shared" si="16"/>
        <v>4379.1569999999992</v>
      </c>
      <c r="I175" s="122">
        <f t="shared" si="17"/>
        <v>-0.21409676342827993</v>
      </c>
      <c r="J175" s="128">
        <f t="shared" si="18"/>
        <v>50.404984139740783</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3.9875776397515538E-3</v>
      </c>
      <c r="F176" s="128">
        <f t="shared" si="14"/>
        <v>0.64200000000000013</v>
      </c>
      <c r="G176" s="122">
        <f t="shared" si="15"/>
        <v>4.8937936682173777E-3</v>
      </c>
      <c r="H176" s="128">
        <f t="shared" si="16"/>
        <v>1685.2169999999999</v>
      </c>
      <c r="I176" s="122">
        <f t="shared" si="17"/>
        <v>-0.12960409130492639</v>
      </c>
      <c r="J176" s="128">
        <f t="shared" si="18"/>
        <v>81.482340901472369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0.93383850931677026</v>
      </c>
      <c r="F177" s="128">
        <f t="shared" si="14"/>
        <v>150.34800000000001</v>
      </c>
      <c r="G177" s="122">
        <f t="shared" si="15"/>
        <v>0.91786566886786447</v>
      </c>
      <c r="H177" s="128">
        <f t="shared" si="16"/>
        <v>316074.38600000006</v>
      </c>
      <c r="I177" s="122">
        <f t="shared" si="17"/>
        <v>0.24460910754739021</v>
      </c>
      <c r="J177" s="128">
        <f t="shared" si="18"/>
        <v>101.74021547930946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1.2012422360248447E-2</v>
      </c>
      <c r="F178" s="128">
        <f t="shared" si="14"/>
        <v>1.9340000000000002</v>
      </c>
      <c r="G178" s="122">
        <f t="shared" si="15"/>
        <v>1.6008598609586536E-2</v>
      </c>
      <c r="H178" s="128">
        <f t="shared" si="16"/>
        <v>5512.6890000000003</v>
      </c>
      <c r="I178" s="122">
        <f t="shared" si="17"/>
        <v>-0.47201801601198656</v>
      </c>
      <c r="J178" s="128">
        <f t="shared" si="18"/>
        <v>75.037313716236014</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2.8260869565217392E-3</v>
      </c>
      <c r="F179" s="128">
        <f t="shared" si="14"/>
        <v>0.45500000000000002</v>
      </c>
      <c r="G179" s="122">
        <f t="shared" si="15"/>
        <v>2.2442254862671987E-3</v>
      </c>
      <c r="H179" s="128">
        <f t="shared" si="16"/>
        <v>772.81700000000001</v>
      </c>
      <c r="I179" s="122">
        <f t="shared" si="17"/>
        <v>0.11403524697747965</v>
      </c>
      <c r="J179" s="128">
        <f t="shared" si="18"/>
        <v>125.92705028149136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4.0807453416149067E-3</v>
      </c>
      <c r="F180" s="128">
        <f t="shared" si="14"/>
        <v>0.65700000000000003</v>
      </c>
      <c r="G180" s="122">
        <f t="shared" si="15"/>
        <v>4.2483665255344727E-3</v>
      </c>
      <c r="H180" s="128">
        <f t="shared" si="16"/>
        <v>1462.9590000000001</v>
      </c>
      <c r="I180" s="122">
        <f t="shared" si="17"/>
        <v>-4.6022764126444328E-2</v>
      </c>
      <c r="J180" s="128">
        <f t="shared" si="18"/>
        <v>96.054455685212375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1.4950310559006211E-2</v>
      </c>
      <c r="F181" s="128">
        <f t="shared" si="14"/>
        <v>2.407</v>
      </c>
      <c r="G181" s="122">
        <f t="shared" si="15"/>
        <v>1.8297391087182528E-2</v>
      </c>
      <c r="H181" s="128">
        <f t="shared" si="16"/>
        <v>6300.853000000001</v>
      </c>
      <c r="I181" s="122">
        <f t="shared" si="17"/>
        <v>-0.17081971828670872</v>
      </c>
      <c r="J181" s="128">
        <f t="shared" si="18"/>
        <v>81.707334601811212</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7.3975155279503123E-3</v>
      </c>
      <c r="F182" s="128">
        <f t="shared" si="14"/>
        <v>1.1910000000000003</v>
      </c>
      <c r="G182" s="122">
        <f t="shared" si="15"/>
        <v>8.2434094750230853E-3</v>
      </c>
      <c r="H182" s="128">
        <f t="shared" si="16"/>
        <v>2838.6839999999997</v>
      </c>
      <c r="I182" s="122">
        <f t="shared" si="17"/>
        <v>-0.20519332562116216</v>
      </c>
      <c r="J182" s="128">
        <f t="shared" si="18"/>
        <v>89.738542654762341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2.4894409937888204E-2</v>
      </c>
      <c r="F183" s="128">
        <f t="shared" si="14"/>
        <v>4.0080000000000009</v>
      </c>
      <c r="G183" s="122">
        <f t="shared" si="15"/>
        <v>3.3192413128197977E-2</v>
      </c>
      <c r="H183" s="128">
        <f t="shared" si="16"/>
        <v>11430.072999999999</v>
      </c>
      <c r="I183" s="122">
        <f t="shared" si="17"/>
        <v>-0.24417472214835753</v>
      </c>
      <c r="J183" s="128">
        <f t="shared" si="18"/>
        <v>75.000301550054033</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0.48896273291925474</v>
      </c>
      <c r="F184" s="128">
        <f t="shared" si="14"/>
        <v>78.723000000000013</v>
      </c>
      <c r="G184" s="122">
        <f t="shared" si="15"/>
        <v>0.4366581145203538</v>
      </c>
      <c r="H184" s="128">
        <f t="shared" si="16"/>
        <v>150366.715</v>
      </c>
      <c r="I184" s="122">
        <f t="shared" si="17"/>
        <v>0.44921892024331417</v>
      </c>
      <c r="J184" s="128">
        <f t="shared" si="18"/>
        <v>111.97839148285492</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5.6832298136645963E-3</v>
      </c>
      <c r="F185" s="128">
        <f t="shared" si="14"/>
        <v>0.91500000000000004</v>
      </c>
      <c r="G185" s="122">
        <f t="shared" si="15"/>
        <v>4.0487864373704103E-3</v>
      </c>
      <c r="H185" s="128">
        <f t="shared" si="16"/>
        <v>1394.2319999999997</v>
      </c>
      <c r="I185" s="122">
        <f t="shared" si="17"/>
        <v>0.10328595887454804</v>
      </c>
      <c r="J185" s="128">
        <f t="shared" si="18"/>
        <v>140.36872286491155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3.0745341614906831E-3</v>
      </c>
      <c r="F186" s="128">
        <f t="shared" si="14"/>
        <v>0.495</v>
      </c>
      <c r="G186" s="122">
        <f t="shared" si="15"/>
        <v>3.3570905859599594E-3</v>
      </c>
      <c r="H186" s="128">
        <f t="shared" si="16"/>
        <v>1156.0409999999997</v>
      </c>
      <c r="I186" s="122">
        <f t="shared" si="17"/>
        <v>-0.18544350155006897</v>
      </c>
      <c r="J186" s="128">
        <f t="shared" si="18"/>
        <v>91.583294604828808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7.9689440993788822E-3</v>
      </c>
      <c r="F187" s="128">
        <f t="shared" si="14"/>
        <v>1.2829999999999999</v>
      </c>
      <c r="G187" s="122">
        <f t="shared" si="15"/>
        <v>1.6552404764808716E-2</v>
      </c>
      <c r="H187" s="128">
        <f t="shared" si="16"/>
        <v>5699.9530000000004</v>
      </c>
      <c r="I187" s="122">
        <f t="shared" si="17"/>
        <v>-0.17369488255176416</v>
      </c>
      <c r="J187" s="128">
        <f t="shared" si="18"/>
        <v>48.143724205689296</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1.0111801242236025E-2</v>
      </c>
      <c r="F188" s="128">
        <f t="shared" si="14"/>
        <v>1.6279999999999999</v>
      </c>
      <c r="G188" s="122">
        <f t="shared" si="15"/>
        <v>9.6218818787424717E-3</v>
      </c>
      <c r="H188" s="128">
        <f t="shared" si="16"/>
        <v>3313.3719999999998</v>
      </c>
      <c r="I188" s="122">
        <f t="shared" si="17"/>
        <v>-2.6856992989732751E-3</v>
      </c>
      <c r="J188" s="128">
        <f t="shared" si="18"/>
        <v>105.09172082621308</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3.3975155279503109E-3</v>
      </c>
      <c r="F189" s="128">
        <f t="shared" si="14"/>
        <v>0.54700000000000004</v>
      </c>
      <c r="G189" s="122">
        <f t="shared" si="15"/>
        <v>3.2523275196162131E-3</v>
      </c>
      <c r="H189" s="128">
        <f t="shared" si="16"/>
        <v>1119.9649999999999</v>
      </c>
      <c r="I189" s="122">
        <f t="shared" si="17"/>
        <v>5.2331318387596845E-2</v>
      </c>
      <c r="J189" s="128">
        <f t="shared" si="18"/>
        <v>104.46412630518928</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7.8571428571428577E-3</v>
      </c>
      <c r="F190" s="128">
        <f t="shared" si="14"/>
        <v>1.2650000000000001</v>
      </c>
      <c r="G190" s="122">
        <f t="shared" si="15"/>
        <v>9.6768943947868214E-3</v>
      </c>
      <c r="H190" s="128">
        <f t="shared" si="16"/>
        <v>3332.3160000000003</v>
      </c>
      <c r="I190" s="122">
        <f t="shared" si="17"/>
        <v>-0.42264720517236015</v>
      </c>
      <c r="J190" s="128">
        <f t="shared" si="18"/>
        <v>81.194880677582788</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0.47339751552795023</v>
      </c>
      <c r="F191" s="128">
        <f t="shared" si="14"/>
        <v>76.216999999999985</v>
      </c>
      <c r="G191" s="122">
        <f t="shared" si="15"/>
        <v>0.51704123905935095</v>
      </c>
      <c r="H191" s="128">
        <f t="shared" si="16"/>
        <v>178047.28699999998</v>
      </c>
      <c r="I191" s="122">
        <f t="shared" si="17"/>
        <v>-0.28497463344335006</v>
      </c>
      <c r="J191" s="128">
        <f t="shared" si="18"/>
        <v>91.558947288072929</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0.56650931677018634</v>
      </c>
      <c r="F192" s="128">
        <f t="shared" si="14"/>
        <v>91.207999999999998</v>
      </c>
      <c r="G192" s="122">
        <f t="shared" si="15"/>
        <v>0.29350770999947728</v>
      </c>
      <c r="H192" s="128">
        <f t="shared" si="16"/>
        <v>101071.728</v>
      </c>
      <c r="I192" s="122">
        <f t="shared" si="17"/>
        <v>0.63286586533779454</v>
      </c>
      <c r="J192" s="128">
        <f t="shared" si="18"/>
        <v>193.01343626414285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8.1304347826086962E-2</v>
      </c>
      <c r="F193" s="128">
        <f t="shared" si="14"/>
        <v>13.09</v>
      </c>
      <c r="G193" s="122">
        <f t="shared" si="15"/>
        <v>0.13181830827220509</v>
      </c>
      <c r="H193" s="128">
        <f t="shared" si="16"/>
        <v>45392.688999999998</v>
      </c>
      <c r="I193" s="122">
        <f t="shared" si="17"/>
        <v>-0.24631507472965178</v>
      </c>
      <c r="J193" s="128">
        <f t="shared" si="18"/>
        <v>61.67910125063456</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0.25036645962732917</v>
      </c>
      <c r="F194" s="128">
        <f t="shared" si="14"/>
        <v>40.308999999999997</v>
      </c>
      <c r="G194" s="122">
        <f t="shared" si="15"/>
        <v>0.35478123929166738</v>
      </c>
      <c r="H194" s="128">
        <f t="shared" si="16"/>
        <v>122171.758</v>
      </c>
      <c r="I194" s="122">
        <f t="shared" si="17"/>
        <v>-0.13292312309670301</v>
      </c>
      <c r="J194" s="128">
        <f t="shared" si="18"/>
        <v>70.569249977026459</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0.10183229813664596</v>
      </c>
      <c r="F195" s="128">
        <f t="shared" si="14"/>
        <v>16.395</v>
      </c>
      <c r="G195" s="122">
        <f t="shared" si="15"/>
        <v>0.22008117133912963</v>
      </c>
      <c r="H195" s="128">
        <f t="shared" si="16"/>
        <v>75786.712</v>
      </c>
      <c r="I195" s="122">
        <f t="shared" si="17"/>
        <v>-0.32125605800049167</v>
      </c>
      <c r="J195" s="128">
        <f t="shared" si="18"/>
        <v>46.270336311382835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0.49414285714285705</v>
      </c>
      <c r="F196" s="128">
        <f t="shared" si="14"/>
        <v>79.556999999999988</v>
      </c>
      <c r="G196" s="122">
        <f t="shared" si="15"/>
        <v>0.38643580517949344</v>
      </c>
      <c r="H196" s="128">
        <f t="shared" si="16"/>
        <v>133072.261</v>
      </c>
      <c r="I196" s="122">
        <f t="shared" si="17"/>
        <v>0.43980569396187869</v>
      </c>
      <c r="J196" s="128">
        <f t="shared" si="18"/>
        <v>127.87191314048536</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0.3022919254658385</v>
      </c>
      <c r="F197" s="128">
        <f t="shared" si="14"/>
        <v>48.668999999999997</v>
      </c>
      <c r="G197" s="122">
        <f t="shared" si="15"/>
        <v>0.27757508465027669</v>
      </c>
      <c r="H197" s="128">
        <f t="shared" si="16"/>
        <v>95585.200999999986</v>
      </c>
      <c r="I197" s="122">
        <f t="shared" si="17"/>
        <v>0.27186209201300754</v>
      </c>
      <c r="J197" s="128">
        <f t="shared" si="18"/>
        <v>108.90456030904328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7.0993788819875793E-3</v>
      </c>
      <c r="F198" s="128">
        <f t="shared" si="14"/>
        <v>1.1430000000000002</v>
      </c>
      <c r="G198" s="122">
        <f t="shared" si="15"/>
        <v>7.6805708013172351E-3</v>
      </c>
      <c r="H198" s="128">
        <f t="shared" si="16"/>
        <v>2644.8660000000004</v>
      </c>
      <c r="I198" s="122">
        <f t="shared" si="17"/>
        <v>-0.23939250613835864</v>
      </c>
      <c r="J198" s="128">
        <f t="shared" si="18"/>
        <v>92.432959289562433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0.13353416149068326</v>
      </c>
      <c r="F199" s="128">
        <f t="shared" si="14"/>
        <v>21.499000000000002</v>
      </c>
      <c r="G199" s="122">
        <f t="shared" si="15"/>
        <v>0.16752396633735822</v>
      </c>
      <c r="H199" s="128">
        <f t="shared" si="16"/>
        <v>57688.218000000001</v>
      </c>
      <c r="I199" s="122">
        <f t="shared" si="17"/>
        <v>-0.20276958478256682</v>
      </c>
      <c r="J199" s="128">
        <f t="shared" si="18"/>
        <v>79.710482273189129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6.2981366459627333E-2</v>
      </c>
      <c r="F200" s="128">
        <f t="shared" si="14"/>
        <v>10.14</v>
      </c>
      <c r="G200" s="122">
        <f t="shared" si="15"/>
        <v>0.16080312639752808</v>
      </c>
      <c r="H200" s="128">
        <f t="shared" si="16"/>
        <v>55373.842999999972</v>
      </c>
      <c r="I200" s="122">
        <f t="shared" si="17"/>
        <v>-0.27308202916034191</v>
      </c>
      <c r="J200" s="128">
        <f t="shared" si="18"/>
        <v>39.166754944756782</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4.3919254658385094E-2</v>
      </c>
      <c r="F201" s="128">
        <f t="shared" ref="F201:F264" si="20">SUMPRODUCT($K$2:$AI$2,$K201:$AI201)</f>
        <v>7.0710000000000006</v>
      </c>
      <c r="G201" s="122">
        <f t="shared" ref="G201:G264" si="21">SUMPRODUCT($K$3:$AI$3,$K201:$AI201)/$J$3</f>
        <v>6.5015161546994701E-2</v>
      </c>
      <c r="H201" s="128">
        <f t="shared" ref="H201:H264" si="22">SUMPRODUCT($K$3:$AI$3,$K201:$AI201)</f>
        <v>22388.491000000002</v>
      </c>
      <c r="I201" s="122">
        <f t="shared" ref="I201:I264" si="23">CORREL($K$4:$AI$4,$K201:$AI201)</f>
        <v>-0.20395040494702463</v>
      </c>
      <c r="J201" s="128">
        <f t="shared" si="18"/>
        <v>67.55232720084696</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0.14560248447204968</v>
      </c>
      <c r="F202" s="128">
        <f t="shared" si="20"/>
        <v>23.442</v>
      </c>
      <c r="G202" s="122">
        <f t="shared" si="21"/>
        <v>0.23300681558145886</v>
      </c>
      <c r="H202" s="128">
        <f t="shared" si="22"/>
        <v>80237.761000000013</v>
      </c>
      <c r="I202" s="122">
        <f t="shared" si="23"/>
        <v>-0.4816961833686349</v>
      </c>
      <c r="J202" s="128">
        <f t="shared" ref="J202:J265" si="24">$E202/$G202*100</f>
        <v>62.488508805506271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0.34513664596273291</v>
      </c>
      <c r="F203" s="128">
        <f t="shared" si="20"/>
        <v>55.567</v>
      </c>
      <c r="G203" s="122">
        <f t="shared" si="21"/>
        <v>0.44726367907816866</v>
      </c>
      <c r="H203" s="128">
        <f t="shared" si="22"/>
        <v>154018.826</v>
      </c>
      <c r="I203" s="122">
        <f t="shared" si="23"/>
        <v>-0.22383155321818346</v>
      </c>
      <c r="J203" s="128">
        <f t="shared" si="24"/>
        <v>77.166258318599816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0.33298757763975156</v>
      </c>
      <c r="F204" s="128">
        <f t="shared" si="20"/>
        <v>53.611000000000004</v>
      </c>
      <c r="G204" s="122">
        <f t="shared" si="21"/>
        <v>0.19577649422984222</v>
      </c>
      <c r="H204" s="128">
        <f t="shared" si="22"/>
        <v>67417.202000000005</v>
      </c>
      <c r="I204" s="122">
        <f t="shared" si="23"/>
        <v>0.60225988508209383</v>
      </c>
      <c r="J204" s="128">
        <f t="shared" si="24"/>
        <v>170.08557587553034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0.13101863354037266</v>
      </c>
      <c r="F205" s="128">
        <f t="shared" si="20"/>
        <v>21.093999999999998</v>
      </c>
      <c r="G205" s="122">
        <f t="shared" si="21"/>
        <v>5.854904198537568E-2</v>
      </c>
      <c r="H205" s="128">
        <f t="shared" si="22"/>
        <v>20161.830999999998</v>
      </c>
      <c r="I205" s="122">
        <f t="shared" si="23"/>
        <v>0.75810030905132342</v>
      </c>
      <c r="J205" s="128">
        <f t="shared" si="24"/>
        <v>223.77587932710901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1.6260869565217391E-2</v>
      </c>
      <c r="F206" s="128">
        <f t="shared" si="20"/>
        <v>2.6179999999999999</v>
      </c>
      <c r="G206" s="122">
        <f t="shared" si="21"/>
        <v>0.1032161123017325</v>
      </c>
      <c r="H206" s="128">
        <f t="shared" si="22"/>
        <v>35543.294000000002</v>
      </c>
      <c r="I206" s="122">
        <f t="shared" si="23"/>
        <v>-0.26202179614954552</v>
      </c>
      <c r="J206" s="128">
        <f t="shared" si="24"/>
        <v>15.754196900656225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3.1118012422360248E-2</v>
      </c>
      <c r="F207" s="128">
        <f t="shared" si="20"/>
        <v>5.01</v>
      </c>
      <c r="G207" s="122">
        <f t="shared" si="21"/>
        <v>0.13243182676168405</v>
      </c>
      <c r="H207" s="128">
        <f t="shared" si="22"/>
        <v>45603.958999999995</v>
      </c>
      <c r="I207" s="122">
        <f t="shared" si="23"/>
        <v>-0.39220584076191867</v>
      </c>
      <c r="J207" s="128">
        <f t="shared" si="24"/>
        <v>23.497382149955733</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0.11552173913043479</v>
      </c>
      <c r="F208" s="128">
        <f t="shared" si="20"/>
        <v>18.599</v>
      </c>
      <c r="G208" s="122">
        <f t="shared" si="21"/>
        <v>0.2541451425551316</v>
      </c>
      <c r="H208" s="128">
        <f t="shared" si="22"/>
        <v>87516.913000000015</v>
      </c>
      <c r="I208" s="122">
        <f t="shared" si="23"/>
        <v>-0.42471597531863242</v>
      </c>
      <c r="J208" s="128">
        <f t="shared" si="24"/>
        <v>45.455025411463332</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0.36205590062111803</v>
      </c>
      <c r="F209" s="128">
        <f t="shared" si="20"/>
        <v>58.291000000000004</v>
      </c>
      <c r="G209" s="122">
        <f t="shared" si="21"/>
        <v>0.33113147364080403</v>
      </c>
      <c r="H209" s="128">
        <f t="shared" si="22"/>
        <v>114027.772</v>
      </c>
      <c r="I209" s="122">
        <f t="shared" si="23"/>
        <v>0.13954077069993009</v>
      </c>
      <c r="J209" s="128">
        <f t="shared" si="24"/>
        <v>109.33901771411176</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0.22639751552795032</v>
      </c>
      <c r="F210" s="128">
        <f t="shared" si="20"/>
        <v>36.450000000000003</v>
      </c>
      <c r="G210" s="122">
        <f t="shared" si="21"/>
        <v>0.10414279035190122</v>
      </c>
      <c r="H210" s="128">
        <f t="shared" si="22"/>
        <v>35862.402999999998</v>
      </c>
      <c r="I210" s="122">
        <f t="shared" si="23"/>
        <v>0.61085511473461596</v>
      </c>
      <c r="J210" s="128">
        <f t="shared" si="24"/>
        <v>217.39144376960436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0.11369565217391304</v>
      </c>
      <c r="F211" s="128">
        <f t="shared" si="20"/>
        <v>18.305</v>
      </c>
      <c r="G211" s="122">
        <f t="shared" si="21"/>
        <v>3.8617874421387047E-2</v>
      </c>
      <c r="H211" s="128">
        <f t="shared" si="22"/>
        <v>13298.374</v>
      </c>
      <c r="I211" s="122">
        <f t="shared" si="23"/>
        <v>0.66120252025124526</v>
      </c>
      <c r="J211" s="128">
        <f t="shared" si="24"/>
        <v>294.41198894920797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0.13540372670807455</v>
      </c>
      <c r="F212" s="128">
        <f t="shared" si="20"/>
        <v>21.8</v>
      </c>
      <c r="G212" s="122">
        <f t="shared" si="21"/>
        <v>3.6489534147602198E-2</v>
      </c>
      <c r="H212" s="128">
        <f t="shared" si="22"/>
        <v>12565.462999999998</v>
      </c>
      <c r="I212" s="122">
        <f t="shared" si="23"/>
        <v>0.29693372616843361</v>
      </c>
      <c r="J212" s="128">
        <f t="shared" si="24"/>
        <v>371.07551485957299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0.14610559006211177</v>
      </c>
      <c r="F213" s="128">
        <f t="shared" si="20"/>
        <v>23.522999999999996</v>
      </c>
      <c r="G213" s="122">
        <f t="shared" si="21"/>
        <v>0.15845168400327569</v>
      </c>
      <c r="H213" s="128">
        <f t="shared" si="22"/>
        <v>54564.10500000001</v>
      </c>
      <c r="I213" s="122">
        <f t="shared" si="23"/>
        <v>-0.20004934764754789</v>
      </c>
      <c r="J213" s="128">
        <f t="shared" si="24"/>
        <v>92.208291114843121</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0.12269565217391305</v>
      </c>
      <c r="F214" s="128">
        <f t="shared" si="20"/>
        <v>19.754000000000001</v>
      </c>
      <c r="G214" s="122">
        <f t="shared" si="21"/>
        <v>0.16054127681076091</v>
      </c>
      <c r="H214" s="128">
        <f t="shared" si="22"/>
        <v>55283.673000000003</v>
      </c>
      <c r="I214" s="122">
        <f t="shared" si="23"/>
        <v>-0.26263444683353904</v>
      </c>
      <c r="J214" s="128">
        <f t="shared" si="24"/>
        <v>76.426234181843071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1.8956521739130434E-2</v>
      </c>
      <c r="F215" s="128">
        <f t="shared" si="20"/>
        <v>3.052</v>
      </c>
      <c r="G215" s="122">
        <f t="shared" si="21"/>
        <v>3.043571225294606E-2</v>
      </c>
      <c r="H215" s="128">
        <f t="shared" si="22"/>
        <v>10480.780999999999</v>
      </c>
      <c r="I215" s="122">
        <f t="shared" si="23"/>
        <v>-0.38283315101144727</v>
      </c>
      <c r="J215" s="128">
        <f t="shared" si="24"/>
        <v>62.283811798409658</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0.37703726708074525</v>
      </c>
      <c r="F216" s="128">
        <f t="shared" si="20"/>
        <v>60.702999999999989</v>
      </c>
      <c r="G216" s="122">
        <f t="shared" si="21"/>
        <v>0.30298150180916372</v>
      </c>
      <c r="H216" s="128">
        <f t="shared" si="22"/>
        <v>104334.10400000001</v>
      </c>
      <c r="I216" s="122">
        <f t="shared" si="23"/>
        <v>0.4968110651310107</v>
      </c>
      <c r="J216" s="128">
        <f t="shared" si="24"/>
        <v>124.44233883236421</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0.18956521739130436</v>
      </c>
      <c r="F217" s="128">
        <f t="shared" si="20"/>
        <v>30.52</v>
      </c>
      <c r="G217" s="122">
        <f t="shared" si="21"/>
        <v>0.18888569744277756</v>
      </c>
      <c r="H217" s="128">
        <f t="shared" si="22"/>
        <v>65044.300999999992</v>
      </c>
      <c r="I217" s="122">
        <f t="shared" si="23"/>
        <v>9.6314866987467995E-2</v>
      </c>
      <c r="J217" s="128">
        <f t="shared" si="24"/>
        <v>100.35975193343194</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0.29219875776397514</v>
      </c>
      <c r="F218" s="128">
        <f t="shared" si="20"/>
        <v>47.043999999999997</v>
      </c>
      <c r="G218" s="122">
        <f t="shared" si="21"/>
        <v>0.31733822940079798</v>
      </c>
      <c r="H218" s="128">
        <f t="shared" si="22"/>
        <v>109277.958</v>
      </c>
      <c r="I218" s="122">
        <f t="shared" si="23"/>
        <v>-0.15403602897217908</v>
      </c>
      <c r="J218" s="128">
        <f t="shared" si="24"/>
        <v>92.078019819959451</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0.92149068322981376</v>
      </c>
      <c r="F219" s="128">
        <f t="shared" si="20"/>
        <v>148.36000000000001</v>
      </c>
      <c r="G219" s="122">
        <f t="shared" si="21"/>
        <v>0.90004425626818607</v>
      </c>
      <c r="H219" s="128">
        <f t="shared" si="22"/>
        <v>309937.44</v>
      </c>
      <c r="I219" s="122">
        <f t="shared" si="23"/>
        <v>0.38184679836666335</v>
      </c>
      <c r="J219" s="128">
        <f t="shared" si="24"/>
        <v>102.38281915719899</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5.5397515527950303E-2</v>
      </c>
      <c r="F220" s="128">
        <f t="shared" si="20"/>
        <v>8.9189999999999987</v>
      </c>
      <c r="G220" s="122">
        <f t="shared" si="21"/>
        <v>7.416665214689365E-2</v>
      </c>
      <c r="H220" s="128">
        <f t="shared" si="22"/>
        <v>25539.880000000005</v>
      </c>
      <c r="I220" s="122">
        <f t="shared" si="23"/>
        <v>-0.39306642494735977</v>
      </c>
      <c r="J220" s="128">
        <f t="shared" si="24"/>
        <v>74.693293986400505</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2.2695652173913047E-2</v>
      </c>
      <c r="F221" s="128">
        <f t="shared" si="20"/>
        <v>3.6540000000000008</v>
      </c>
      <c r="G221" s="122">
        <f t="shared" si="21"/>
        <v>2.5704426788400448E-2</v>
      </c>
      <c r="H221" s="128">
        <f t="shared" si="22"/>
        <v>8851.5250000000015</v>
      </c>
      <c r="I221" s="122">
        <f t="shared" si="23"/>
        <v>-0.19564922139635849</v>
      </c>
      <c r="J221" s="128">
        <f t="shared" si="24"/>
        <v>88.294721997671004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0.79720496894409931</v>
      </c>
      <c r="F222" s="128">
        <f t="shared" si="20"/>
        <v>128.35</v>
      </c>
      <c r="G222" s="122">
        <f t="shared" si="21"/>
        <v>0.78385046376155032</v>
      </c>
      <c r="H222" s="128">
        <f t="shared" si="22"/>
        <v>269925.17799999996</v>
      </c>
      <c r="I222" s="122">
        <f t="shared" si="23"/>
        <v>0.11406934065922039</v>
      </c>
      <c r="J222" s="128">
        <f t="shared" si="24"/>
        <v>101.70370571938724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0.11074534161490682</v>
      </c>
      <c r="F223" s="128">
        <f t="shared" si="20"/>
        <v>17.829999999999998</v>
      </c>
      <c r="G223" s="122">
        <f t="shared" si="21"/>
        <v>0.1229460358115682</v>
      </c>
      <c r="H223" s="128">
        <f t="shared" si="22"/>
        <v>42337.451000000001</v>
      </c>
      <c r="I223" s="122">
        <f t="shared" si="23"/>
        <v>-0.19458517247417412</v>
      </c>
      <c r="J223" s="128">
        <f t="shared" si="24"/>
        <v>90.076382604673299</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9.2080745341614909E-2</v>
      </c>
      <c r="F224" s="128">
        <f t="shared" si="20"/>
        <v>14.824999999999999</v>
      </c>
      <c r="G224" s="122">
        <f t="shared" si="21"/>
        <v>9.3375937251348892E-2</v>
      </c>
      <c r="H224" s="128">
        <f t="shared" si="22"/>
        <v>32154.751</v>
      </c>
      <c r="I224" s="122">
        <f t="shared" si="23"/>
        <v>-2.9500049678365187E-2</v>
      </c>
      <c r="J224" s="128">
        <f t="shared" si="24"/>
        <v>98.612927540156733</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0.75914906832298135</v>
      </c>
      <c r="F225" s="128">
        <f t="shared" si="20"/>
        <v>122.223</v>
      </c>
      <c r="G225" s="122">
        <f t="shared" si="21"/>
        <v>0.72502948385110844</v>
      </c>
      <c r="H225" s="128">
        <f t="shared" si="22"/>
        <v>249669.70300000001</v>
      </c>
      <c r="I225" s="122">
        <f t="shared" si="23"/>
        <v>0.24098425764403811</v>
      </c>
      <c r="J225" s="128">
        <f t="shared" si="24"/>
        <v>104.70595820333284</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0.11212422360248447</v>
      </c>
      <c r="F226" s="128">
        <f t="shared" si="20"/>
        <v>18.052</v>
      </c>
      <c r="G226" s="122">
        <f t="shared" si="21"/>
        <v>0.12684393857555221</v>
      </c>
      <c r="H226" s="128">
        <f t="shared" si="22"/>
        <v>43679.725000000006</v>
      </c>
      <c r="I226" s="122">
        <f t="shared" si="23"/>
        <v>-0.27611658815506701</v>
      </c>
      <c r="J226" s="128">
        <f t="shared" si="24"/>
        <v>88.395413183815478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9.8242236024844706E-2</v>
      </c>
      <c r="F227" s="128">
        <f t="shared" si="20"/>
        <v>15.816999999999998</v>
      </c>
      <c r="G227" s="122">
        <f t="shared" si="21"/>
        <v>0.10787175846067174</v>
      </c>
      <c r="H227" s="128">
        <f t="shared" si="22"/>
        <v>37146.502999999997</v>
      </c>
      <c r="I227" s="122">
        <f t="shared" si="23"/>
        <v>-0.15317756013851419</v>
      </c>
      <c r="J227" s="128">
        <f t="shared" si="24"/>
        <v>91.073175617751886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3.050931677018634E-2</v>
      </c>
      <c r="F228" s="128">
        <f t="shared" si="20"/>
        <v>4.9120000000000008</v>
      </c>
      <c r="G228" s="122">
        <f t="shared" si="21"/>
        <v>4.0459208149658213E-2</v>
      </c>
      <c r="H228" s="128">
        <f t="shared" si="22"/>
        <v>13932.452000000003</v>
      </c>
      <c r="I228" s="122">
        <f t="shared" si="23"/>
        <v>-0.25303695809412796</v>
      </c>
      <c r="J228" s="128">
        <f t="shared" si="24"/>
        <v>75.40759734429966</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0.14412422360248447</v>
      </c>
      <c r="F229" s="128">
        <f t="shared" si="20"/>
        <v>23.204000000000001</v>
      </c>
      <c r="G229" s="122">
        <f t="shared" si="21"/>
        <v>0.18364006353852674</v>
      </c>
      <c r="H229" s="128">
        <f t="shared" si="22"/>
        <v>63237.924999999996</v>
      </c>
      <c r="I229" s="122">
        <f t="shared" si="23"/>
        <v>-0.25320961304507172</v>
      </c>
      <c r="J229" s="128">
        <f t="shared" si="24"/>
        <v>78.481906848310331</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0.4275031055900621</v>
      </c>
      <c r="F230" s="128">
        <f t="shared" si="20"/>
        <v>68.828000000000003</v>
      </c>
      <c r="G230" s="122">
        <f t="shared" si="21"/>
        <v>0.38787418326276724</v>
      </c>
      <c r="H230" s="128">
        <f t="shared" si="22"/>
        <v>133567.57800000001</v>
      </c>
      <c r="I230" s="122">
        <f t="shared" si="23"/>
        <v>0.41210078461185207</v>
      </c>
      <c r="J230" s="128">
        <f t="shared" si="24"/>
        <v>110.21695282576928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0.34849068322981364</v>
      </c>
      <c r="F231" s="128">
        <f t="shared" si="20"/>
        <v>56.106999999999999</v>
      </c>
      <c r="G231" s="122">
        <f t="shared" si="21"/>
        <v>0.3470210449590253</v>
      </c>
      <c r="H231" s="128">
        <f t="shared" si="22"/>
        <v>119499.47300000003</v>
      </c>
      <c r="I231" s="122">
        <f t="shared" si="23"/>
        <v>3.0990069410684419E-2</v>
      </c>
      <c r="J231" s="128">
        <f t="shared" si="24"/>
        <v>100.42350119456354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8.0677018633540376E-2</v>
      </c>
      <c r="F232" s="128">
        <f t="shared" si="20"/>
        <v>12.989000000000001</v>
      </c>
      <c r="G232" s="122">
        <f t="shared" si="21"/>
        <v>8.1627077053531491E-2</v>
      </c>
      <c r="H232" s="128">
        <f t="shared" si="22"/>
        <v>28108.936999999998</v>
      </c>
      <c r="I232" s="122">
        <f t="shared" si="23"/>
        <v>-8.9602958702361429E-2</v>
      </c>
      <c r="J232" s="128">
        <f t="shared" si="24"/>
        <v>98.836098933974981</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0.18975776397515529</v>
      </c>
      <c r="F233" s="128">
        <f t="shared" si="20"/>
        <v>30.551000000000002</v>
      </c>
      <c r="G233" s="122">
        <f t="shared" si="21"/>
        <v>0.13349452894952346</v>
      </c>
      <c r="H233" s="128">
        <f t="shared" si="22"/>
        <v>45969.909</v>
      </c>
      <c r="I233" s="122">
        <f t="shared" si="23"/>
        <v>0.41969334429225791</v>
      </c>
      <c r="J233" s="128">
        <f t="shared" si="24"/>
        <v>142.14647256960313</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0.3388447204968944</v>
      </c>
      <c r="F234" s="128">
        <f t="shared" si="20"/>
        <v>54.553999999999995</v>
      </c>
      <c r="G234" s="122">
        <f t="shared" si="21"/>
        <v>0.29174248020954935</v>
      </c>
      <c r="H234" s="128">
        <f t="shared" si="22"/>
        <v>100463.857</v>
      </c>
      <c r="I234" s="122">
        <f t="shared" si="23"/>
        <v>0.39044016265487247</v>
      </c>
      <c r="J234" s="128">
        <f t="shared" si="24"/>
        <v>116.14514288543548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0.12572670807453415</v>
      </c>
      <c r="F235" s="128">
        <f t="shared" si="20"/>
        <v>20.241999999999997</v>
      </c>
      <c r="G235" s="122">
        <f t="shared" si="21"/>
        <v>0.1326178831332509</v>
      </c>
      <c r="H235" s="128">
        <f t="shared" si="22"/>
        <v>45668.02900000001</v>
      </c>
      <c r="I235" s="122">
        <f t="shared" si="23"/>
        <v>-0.57421422750051132</v>
      </c>
      <c r="J235" s="128">
        <f t="shared" si="24"/>
        <v>94.803736196126223</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0.11737888198757764</v>
      </c>
      <c r="F236" s="128">
        <f t="shared" si="20"/>
        <v>18.898</v>
      </c>
      <c r="G236" s="122">
        <f t="shared" si="21"/>
        <v>0.10271696606438648</v>
      </c>
      <c r="H236" s="128">
        <f t="shared" si="22"/>
        <v>35371.409</v>
      </c>
      <c r="I236" s="122">
        <f t="shared" si="23"/>
        <v>0.44116864214188106</v>
      </c>
      <c r="J236" s="128">
        <f t="shared" si="24"/>
        <v>114.27409364291444</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4.7378881987577649E-2</v>
      </c>
      <c r="F237" s="128">
        <f t="shared" si="20"/>
        <v>7.628000000000001</v>
      </c>
      <c r="G237" s="122">
        <f t="shared" si="21"/>
        <v>6.6082640740159945E-2</v>
      </c>
      <c r="H237" s="128">
        <f t="shared" si="22"/>
        <v>22756.085999999999</v>
      </c>
      <c r="I237" s="122">
        <f t="shared" si="23"/>
        <v>-0.47532990324859031</v>
      </c>
      <c r="J237" s="128">
        <f t="shared" si="24"/>
        <v>71.696411428038488</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0.11349689440993789</v>
      </c>
      <c r="F238" s="128">
        <f t="shared" si="20"/>
        <v>18.273</v>
      </c>
      <c r="G238" s="122">
        <f t="shared" si="21"/>
        <v>0.17460777446726952</v>
      </c>
      <c r="H238" s="128">
        <f t="shared" si="22"/>
        <v>60127.583999999995</v>
      </c>
      <c r="I238" s="122">
        <f t="shared" si="23"/>
        <v>-0.43872462385147259</v>
      </c>
      <c r="J238" s="128">
        <f t="shared" si="24"/>
        <v>65.001054366690326</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6.7819875776397517E-2</v>
      </c>
      <c r="F239" s="128">
        <f t="shared" si="20"/>
        <v>10.919</v>
      </c>
      <c r="G239" s="122">
        <f t="shared" si="21"/>
        <v>9.8905998989423802E-2</v>
      </c>
      <c r="H239" s="128">
        <f t="shared" si="22"/>
        <v>34059.072</v>
      </c>
      <c r="I239" s="122">
        <f t="shared" si="23"/>
        <v>-0.32891416581897565</v>
      </c>
      <c r="J239" s="128">
        <f t="shared" si="24"/>
        <v>68.57003262628146</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0.11278881987577639</v>
      </c>
      <c r="F240" s="128">
        <f t="shared" si="20"/>
        <v>18.158999999999999</v>
      </c>
      <c r="G240" s="122">
        <f t="shared" si="21"/>
        <v>5.8213884968550178E-2</v>
      </c>
      <c r="H240" s="128">
        <f t="shared" si="22"/>
        <v>20046.417000000001</v>
      </c>
      <c r="I240" s="122">
        <f t="shared" si="23"/>
        <v>0.67963089385639774</v>
      </c>
      <c r="J240" s="128">
        <f t="shared" si="24"/>
        <v>193.74899980770931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0.35454037267080746</v>
      </c>
      <c r="F241" s="128">
        <f t="shared" si="20"/>
        <v>57.081000000000003</v>
      </c>
      <c r="G241" s="122">
        <f t="shared" si="21"/>
        <v>0.25331704505195174</v>
      </c>
      <c r="H241" s="128">
        <f t="shared" si="22"/>
        <v>87231.750999999989</v>
      </c>
      <c r="I241" s="122">
        <f t="shared" si="23"/>
        <v>0.46641135947707751</v>
      </c>
      <c r="J241" s="128">
        <f t="shared" si="24"/>
        <v>139.95914589880687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0.26279503105590063</v>
      </c>
      <c r="F242" s="128">
        <f t="shared" si="20"/>
        <v>42.31</v>
      </c>
      <c r="G242" s="122">
        <f t="shared" si="21"/>
        <v>0.27332509771807256</v>
      </c>
      <c r="H242" s="128">
        <f t="shared" si="22"/>
        <v>94121.684000000023</v>
      </c>
      <c r="I242" s="122">
        <f t="shared" si="23"/>
        <v>-3.9235232158916167E-2</v>
      </c>
      <c r="J242" s="128">
        <f t="shared" si="24"/>
        <v>96.147420507635417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0.14949068322981365</v>
      </c>
      <c r="F243" s="128">
        <f t="shared" si="20"/>
        <v>24.067999999999998</v>
      </c>
      <c r="G243" s="122">
        <f t="shared" si="21"/>
        <v>0.2046240424209689</v>
      </c>
      <c r="H243" s="128">
        <f t="shared" si="22"/>
        <v>70463.926000000007</v>
      </c>
      <c r="I243" s="122">
        <f t="shared" si="23"/>
        <v>-0.44276247861548446</v>
      </c>
      <c r="J243" s="128">
        <f t="shared" si="24"/>
        <v>73.056265266360782</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6.5304347826086961E-2</v>
      </c>
      <c r="F244" s="128">
        <f t="shared" si="20"/>
        <v>10.514000000000001</v>
      </c>
      <c r="G244" s="122">
        <f t="shared" si="21"/>
        <v>0.122620119178297</v>
      </c>
      <c r="H244" s="128">
        <f t="shared" si="22"/>
        <v>42225.218999999997</v>
      </c>
      <c r="I244" s="122">
        <f t="shared" si="23"/>
        <v>-0.4690346928845272</v>
      </c>
      <c r="J244" s="128">
        <f t="shared" si="24"/>
        <v>53.257449318843456</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5.4608695652173911E-2</v>
      </c>
      <c r="F245" s="128">
        <f t="shared" si="20"/>
        <v>8.7919999999999998</v>
      </c>
      <c r="G245" s="122">
        <f t="shared" si="21"/>
        <v>8.7677292236567769E-2</v>
      </c>
      <c r="H245" s="128">
        <f t="shared" si="22"/>
        <v>30192.377000000004</v>
      </c>
      <c r="I245" s="122">
        <f t="shared" si="23"/>
        <v>-0.27950249990450232</v>
      </c>
      <c r="J245" s="128">
        <f t="shared" si="24"/>
        <v>62.283738764229469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8.9440993788819881E-2</v>
      </c>
      <c r="F246" s="128">
        <f t="shared" si="20"/>
        <v>14.4</v>
      </c>
      <c r="G246" s="122">
        <f t="shared" si="21"/>
        <v>6.5192233083012446E-2</v>
      </c>
      <c r="H246" s="128">
        <f t="shared" si="22"/>
        <v>22449.467000000001</v>
      </c>
      <c r="I246" s="122">
        <f t="shared" si="23"/>
        <v>0.41757892341686864</v>
      </c>
      <c r="J246" s="128">
        <f t="shared" si="24"/>
        <v>137.19578170444063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0.24619254658385092</v>
      </c>
      <c r="F247" s="128">
        <f t="shared" si="20"/>
        <v>39.637</v>
      </c>
      <c r="G247" s="122">
        <f t="shared" si="21"/>
        <v>0.21612501234180714</v>
      </c>
      <c r="H247" s="128">
        <f t="shared" si="22"/>
        <v>74424.377000000022</v>
      </c>
      <c r="I247" s="122">
        <f t="shared" si="23"/>
        <v>0.26846061797246962</v>
      </c>
      <c r="J247" s="128">
        <f t="shared" si="24"/>
        <v>113.91210296126727</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0.14580124223602486</v>
      </c>
      <c r="F248" s="128">
        <f t="shared" si="20"/>
        <v>23.474000000000004</v>
      </c>
      <c r="G248" s="122">
        <f t="shared" si="21"/>
        <v>0.14994920112208807</v>
      </c>
      <c r="H248" s="128">
        <f t="shared" si="22"/>
        <v>51636.207000000002</v>
      </c>
      <c r="I248" s="122">
        <f t="shared" si="23"/>
        <v>-6.9545207796447031E-2</v>
      </c>
      <c r="J248" s="128">
        <f t="shared" si="24"/>
        <v>97.233757262443859</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5.2416149068322995E-2</v>
      </c>
      <c r="F249" s="128">
        <f t="shared" si="20"/>
        <v>8.4390000000000018</v>
      </c>
      <c r="G249" s="122">
        <f t="shared" si="21"/>
        <v>5.5160829717909851E-2</v>
      </c>
      <c r="H249" s="128">
        <f t="shared" si="22"/>
        <v>18995.073</v>
      </c>
      <c r="I249" s="122">
        <f t="shared" si="23"/>
        <v>-0.1351972155387372</v>
      </c>
      <c r="J249" s="128">
        <f t="shared" si="24"/>
        <v>95.024221601409835</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0.16085714285714287</v>
      </c>
      <c r="F250" s="128">
        <f t="shared" si="20"/>
        <v>25.898000000000003</v>
      </c>
      <c r="G250" s="122">
        <f t="shared" si="21"/>
        <v>0.14900477410137125</v>
      </c>
      <c r="H250" s="128">
        <f t="shared" si="22"/>
        <v>51310.985999999997</v>
      </c>
      <c r="I250" s="122">
        <f t="shared" si="23"/>
        <v>0.12821227308717892</v>
      </c>
      <c r="J250" s="128">
        <f t="shared" si="24"/>
        <v>107.95435503811991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9.2869565217391314E-2</v>
      </c>
      <c r="F251" s="128">
        <f t="shared" si="20"/>
        <v>14.952000000000002</v>
      </c>
      <c r="G251" s="122">
        <f t="shared" si="21"/>
        <v>7.5218162493683904E-2</v>
      </c>
      <c r="H251" s="128">
        <f t="shared" si="22"/>
        <v>25901.976000000002</v>
      </c>
      <c r="I251" s="122">
        <f t="shared" si="23"/>
        <v>0.37937031107245528</v>
      </c>
      <c r="J251" s="128">
        <f t="shared" si="24"/>
        <v>123.46694220985471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5.6981366459627328E-2</v>
      </c>
      <c r="F252" s="128">
        <f t="shared" si="20"/>
        <v>9.1739999999999995</v>
      </c>
      <c r="G252" s="122">
        <f t="shared" si="21"/>
        <v>8.3948245721022913E-2</v>
      </c>
      <c r="H252" s="128">
        <f t="shared" si="22"/>
        <v>28908.250000000007</v>
      </c>
      <c r="I252" s="122">
        <f t="shared" si="23"/>
        <v>-0.4688528298862753</v>
      </c>
      <c r="J252" s="128">
        <f t="shared" si="24"/>
        <v>67.876780473755218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8.9310559006211182E-2</v>
      </c>
      <c r="F253" s="128">
        <f t="shared" si="20"/>
        <v>14.379000000000001</v>
      </c>
      <c r="G253" s="122">
        <f t="shared" si="21"/>
        <v>0.13087668647163708</v>
      </c>
      <c r="H253" s="128">
        <f t="shared" si="22"/>
        <v>45068.434000000001</v>
      </c>
      <c r="I253" s="122">
        <f t="shared" si="23"/>
        <v>-0.46143276158249119</v>
      </c>
      <c r="J253" s="128">
        <f t="shared" si="24"/>
        <v>68.240235456729806</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5.0223602484472052E-2</v>
      </c>
      <c r="F254" s="128">
        <f t="shared" si="20"/>
        <v>8.0860000000000003</v>
      </c>
      <c r="G254" s="122">
        <f t="shared" si="21"/>
        <v>4.8195828178813904E-2</v>
      </c>
      <c r="H254" s="128">
        <f t="shared" si="22"/>
        <v>16596.618999999999</v>
      </c>
      <c r="I254" s="122">
        <f t="shared" si="23"/>
        <v>-5.2644431141025717E-2</v>
      </c>
      <c r="J254" s="128">
        <f t="shared" si="24"/>
        <v>104.20736479127362</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1.5509316770186335E-2</v>
      </c>
      <c r="F255" s="128">
        <f t="shared" si="20"/>
        <v>2.4969999999999999</v>
      </c>
      <c r="G255" s="122">
        <f t="shared" si="21"/>
        <v>2.5939565800707408E-2</v>
      </c>
      <c r="H255" s="128">
        <f t="shared" si="22"/>
        <v>8932.4970000000012</v>
      </c>
      <c r="I255" s="122">
        <f t="shared" si="23"/>
        <v>-0.43680432377310041</v>
      </c>
      <c r="J255" s="128">
        <f t="shared" si="24"/>
        <v>59.790194212747281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0.33943478260869564</v>
      </c>
      <c r="F256" s="128">
        <f t="shared" si="20"/>
        <v>54.649000000000001</v>
      </c>
      <c r="G256" s="122">
        <f t="shared" si="21"/>
        <v>0.23229407477102318</v>
      </c>
      <c r="H256" s="128">
        <f t="shared" si="22"/>
        <v>79992.323000000004</v>
      </c>
      <c r="I256" s="122">
        <f t="shared" si="23"/>
        <v>0.35848683830728978</v>
      </c>
      <c r="J256" s="128">
        <f t="shared" si="24"/>
        <v>146.12287590343541</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0.1081801242236025</v>
      </c>
      <c r="F257" s="128">
        <f t="shared" si="20"/>
        <v>17.417000000000002</v>
      </c>
      <c r="G257" s="122">
        <f t="shared" si="21"/>
        <v>9.996658709831048E-2</v>
      </c>
      <c r="H257" s="128">
        <f t="shared" si="22"/>
        <v>34424.294000000002</v>
      </c>
      <c r="I257" s="122">
        <f t="shared" si="23"/>
        <v>0.32891151239853683</v>
      </c>
      <c r="J257" s="128">
        <f t="shared" si="24"/>
        <v>108.21628242366077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8.8211180124223604E-2</v>
      </c>
      <c r="F258" s="128">
        <f t="shared" si="20"/>
        <v>14.202</v>
      </c>
      <c r="G258" s="122">
        <f t="shared" si="21"/>
        <v>8.8307145470702009E-2</v>
      </c>
      <c r="H258" s="128">
        <f t="shared" si="22"/>
        <v>30409.272000000004</v>
      </c>
      <c r="I258" s="122">
        <f t="shared" si="23"/>
        <v>5.245697946204559E-2</v>
      </c>
      <c r="J258" s="128">
        <f t="shared" si="24"/>
        <v>99.891327767456545</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0.32227329192546583</v>
      </c>
      <c r="F259" s="128">
        <f t="shared" si="20"/>
        <v>51.885999999999996</v>
      </c>
      <c r="G259" s="122">
        <f t="shared" si="21"/>
        <v>0.36958190023173554</v>
      </c>
      <c r="H259" s="128">
        <f t="shared" si="22"/>
        <v>127268.48399999998</v>
      </c>
      <c r="I259" s="122">
        <f t="shared" si="23"/>
        <v>-0.3378785884750824</v>
      </c>
      <c r="J259" s="128">
        <f t="shared" si="24"/>
        <v>87.199425005227198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0.14233540372670805</v>
      </c>
      <c r="F260" s="128">
        <f t="shared" si="20"/>
        <v>22.915999999999997</v>
      </c>
      <c r="G260" s="122">
        <f t="shared" si="21"/>
        <v>0.20991243124887471</v>
      </c>
      <c r="H260" s="128">
        <f t="shared" si="22"/>
        <v>72285.024999999994</v>
      </c>
      <c r="I260" s="122">
        <f t="shared" si="23"/>
        <v>-0.31631929235236123</v>
      </c>
      <c r="J260" s="128">
        <f t="shared" si="24"/>
        <v>67.807038811319131</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0.94065838509316768</v>
      </c>
      <c r="F261" s="128">
        <f t="shared" si="20"/>
        <v>151.446</v>
      </c>
      <c r="G261" s="122">
        <f t="shared" si="21"/>
        <v>0.91283120763856218</v>
      </c>
      <c r="H261" s="128">
        <f t="shared" si="22"/>
        <v>314340.72899999999</v>
      </c>
      <c r="I261" s="122">
        <f t="shared" si="23"/>
        <v>0.45861344215201605</v>
      </c>
      <c r="J261" s="128">
        <f t="shared" si="24"/>
        <v>103.04844720707923</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0.91087577639751538</v>
      </c>
      <c r="F262" s="128">
        <f t="shared" si="20"/>
        <v>146.65099999999998</v>
      </c>
      <c r="G262" s="122">
        <f t="shared" si="21"/>
        <v>0.87550123418070724</v>
      </c>
      <c r="H262" s="128">
        <f t="shared" si="22"/>
        <v>301485.85399999999</v>
      </c>
      <c r="I262" s="122">
        <f t="shared" si="23"/>
        <v>0.46218373664081758</v>
      </c>
      <c r="J262" s="128">
        <f t="shared" si="24"/>
        <v>104.04049027411271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0.95950310559006224</v>
      </c>
      <c r="F263" s="128">
        <f t="shared" si="20"/>
        <v>154.48000000000002</v>
      </c>
      <c r="G263" s="122">
        <f t="shared" si="21"/>
        <v>0.93762756201395048</v>
      </c>
      <c r="H263" s="128">
        <f t="shared" si="22"/>
        <v>322879.55199999997</v>
      </c>
      <c r="I263" s="122">
        <f t="shared" si="23"/>
        <v>0.45947392629068046</v>
      </c>
      <c r="J263" s="128">
        <f t="shared" si="24"/>
        <v>102.33307386241131</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0.95501242236024853</v>
      </c>
      <c r="F264" s="128">
        <f t="shared" si="20"/>
        <v>153.75700000000001</v>
      </c>
      <c r="G264" s="122">
        <f t="shared" si="21"/>
        <v>0.9249960070624178</v>
      </c>
      <c r="H264" s="128">
        <f t="shared" si="22"/>
        <v>318529.77500000008</v>
      </c>
      <c r="I264" s="122">
        <f t="shared" si="23"/>
        <v>0.48357679924721009</v>
      </c>
      <c r="J264" s="128">
        <f t="shared" si="24"/>
        <v>103.24503187783007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0.93435403726708066</v>
      </c>
      <c r="F265" s="128">
        <f t="shared" ref="F265:F328" si="26">SUMPRODUCT($K$2:$AI$2,$K265:$AI265)</f>
        <v>150.43099999999998</v>
      </c>
      <c r="G265" s="122">
        <f t="shared" ref="G265:G328" si="27">SUMPRODUCT($K$3:$AI$3,$K265:$AI265)/$J$3</f>
        <v>0.90354200279941232</v>
      </c>
      <c r="H265" s="128">
        <f t="shared" ref="H265:H328" si="28">SUMPRODUCT($K$3:$AI$3,$K265:$AI265)</f>
        <v>311141.91700000002</v>
      </c>
      <c r="I265" s="122">
        <f t="shared" ref="I265:I328" si="29">CORREL($K$4:$AI$4,$K265:$AI265)</f>
        <v>0.45775378029606223</v>
      </c>
      <c r="J265" s="128">
        <f t="shared" si="24"/>
        <v>103.41013858483663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0.89760869565217383</v>
      </c>
      <c r="F266" s="128">
        <f t="shared" si="26"/>
        <v>144.51499999999999</v>
      </c>
      <c r="G266" s="122">
        <f t="shared" si="27"/>
        <v>0.86316153537887885</v>
      </c>
      <c r="H266" s="128">
        <f t="shared" si="28"/>
        <v>297236.57999999996</v>
      </c>
      <c r="I266" s="122">
        <f t="shared" si="29"/>
        <v>0.43057556794794172</v>
      </c>
      <c r="J266" s="128">
        <f t="shared" ref="J266:J329" si="30">$E266/$G266*100</f>
        <v>103.99081271133967</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0.90103105590062116</v>
      </c>
      <c r="F267" s="128">
        <f t="shared" si="26"/>
        <v>145.066</v>
      </c>
      <c r="G267" s="122">
        <f t="shared" si="27"/>
        <v>0.8701977970600363</v>
      </c>
      <c r="H267" s="128">
        <f t="shared" si="28"/>
        <v>299659.57299999997</v>
      </c>
      <c r="I267" s="122">
        <f t="shared" si="29"/>
        <v>0.42813487215718199</v>
      </c>
      <c r="J267" s="128">
        <f t="shared" si="30"/>
        <v>103.54324717262615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0.83572670807453397</v>
      </c>
      <c r="F268" s="128">
        <f t="shared" si="26"/>
        <v>134.55199999999996</v>
      </c>
      <c r="G268" s="122">
        <f t="shared" si="27"/>
        <v>0.79146784741460918</v>
      </c>
      <c r="H268" s="128">
        <f t="shared" si="28"/>
        <v>272548.28499999997</v>
      </c>
      <c r="I268" s="122">
        <f t="shared" si="29"/>
        <v>0.43396873369360089</v>
      </c>
      <c r="J268" s="128">
        <f t="shared" si="30"/>
        <v>105.59199730026934</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0.75299378881987578</v>
      </c>
      <c r="F269" s="128">
        <f t="shared" si="26"/>
        <v>121.232</v>
      </c>
      <c r="G269" s="122">
        <f t="shared" si="27"/>
        <v>0.66628576946085183</v>
      </c>
      <c r="H269" s="128">
        <f t="shared" si="28"/>
        <v>229440.83500000002</v>
      </c>
      <c r="I269" s="122">
        <f t="shared" si="29"/>
        <v>0.4784511998021444</v>
      </c>
      <c r="J269" s="128">
        <f t="shared" si="30"/>
        <v>113.01363819149053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0.66941614906832292</v>
      </c>
      <c r="F270" s="128">
        <f t="shared" si="26"/>
        <v>107.776</v>
      </c>
      <c r="G270" s="122">
        <f t="shared" si="27"/>
        <v>0.5808994592836525</v>
      </c>
      <c r="H270" s="128">
        <f t="shared" si="28"/>
        <v>200037.37599999999</v>
      </c>
      <c r="I270" s="122">
        <f t="shared" si="29"/>
        <v>0.48855149652102714</v>
      </c>
      <c r="J270" s="128">
        <f t="shared" si="30"/>
        <v>115.23786747776053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0.57880745341614903</v>
      </c>
      <c r="F271" s="128">
        <f t="shared" si="26"/>
        <v>93.188000000000002</v>
      </c>
      <c r="G271" s="122">
        <f t="shared" si="27"/>
        <v>0.44194884683962615</v>
      </c>
      <c r="H271" s="128">
        <f t="shared" si="28"/>
        <v>152188.62099999998</v>
      </c>
      <c r="I271" s="122">
        <f t="shared" si="29"/>
        <v>0.48906048654854012</v>
      </c>
      <c r="J271" s="128">
        <f t="shared" si="30"/>
        <v>130.96706950480763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0.50987577639751558</v>
      </c>
      <c r="F272" s="128">
        <f t="shared" si="26"/>
        <v>82.09</v>
      </c>
      <c r="G272" s="122">
        <f t="shared" si="27"/>
        <v>0.37146843401343954</v>
      </c>
      <c r="H272" s="128">
        <f t="shared" si="28"/>
        <v>127918.12700000001</v>
      </c>
      <c r="I272" s="122">
        <f t="shared" si="29"/>
        <v>0.44525517249259533</v>
      </c>
      <c r="J272" s="128">
        <f t="shared" si="30"/>
        <v>137.25951647861109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0.28810559006211184</v>
      </c>
      <c r="F273" s="128">
        <f t="shared" si="26"/>
        <v>46.385000000000005</v>
      </c>
      <c r="G273" s="122">
        <f t="shared" si="27"/>
        <v>0.18240576957700996</v>
      </c>
      <c r="H273" s="128">
        <f t="shared" si="28"/>
        <v>62812.885999999999</v>
      </c>
      <c r="I273" s="122">
        <f t="shared" si="29"/>
        <v>0.44725119246005351</v>
      </c>
      <c r="J273" s="128">
        <f t="shared" si="30"/>
        <v>157.94763001752335</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7.2229813664596285E-2</v>
      </c>
      <c r="F274" s="128">
        <f t="shared" si="26"/>
        <v>11.629000000000001</v>
      </c>
      <c r="G274" s="122">
        <f t="shared" si="27"/>
        <v>6.6422028818845513E-2</v>
      </c>
      <c r="H274" s="128">
        <f t="shared" si="28"/>
        <v>22872.957000000002</v>
      </c>
      <c r="I274" s="122">
        <f t="shared" si="29"/>
        <v>-8.4938858913575527E-2</v>
      </c>
      <c r="J274" s="128">
        <f t="shared" si="30"/>
        <v>108.74376309942366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0.68981366459627336</v>
      </c>
      <c r="F275" s="128">
        <f t="shared" si="26"/>
        <v>111.06</v>
      </c>
      <c r="G275" s="122">
        <f t="shared" si="27"/>
        <v>0.6675979881402494</v>
      </c>
      <c r="H275" s="128">
        <f t="shared" si="28"/>
        <v>229892.70799999998</v>
      </c>
      <c r="I275" s="122">
        <f t="shared" si="29"/>
        <v>0.2303328910395484</v>
      </c>
      <c r="J275" s="128">
        <f t="shared" si="30"/>
        <v>103.32770272689271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3.4372670807453418E-2</v>
      </c>
      <c r="F276" s="128">
        <f t="shared" si="26"/>
        <v>5.5340000000000007</v>
      </c>
      <c r="G276" s="122">
        <f t="shared" si="27"/>
        <v>5.867328768316693E-2</v>
      </c>
      <c r="H276" s="128">
        <f t="shared" si="28"/>
        <v>20204.615999999998</v>
      </c>
      <c r="I276" s="122">
        <f t="shared" si="29"/>
        <v>-0.39490840283317913</v>
      </c>
      <c r="J276" s="128">
        <f t="shared" si="30"/>
        <v>58.5831681924222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3.4291925465838514E-2</v>
      </c>
      <c r="F277" s="128">
        <f t="shared" si="26"/>
        <v>5.5210000000000008</v>
      </c>
      <c r="G277" s="122">
        <f t="shared" si="27"/>
        <v>3.3909559237770004E-2</v>
      </c>
      <c r="H277" s="128">
        <f t="shared" si="28"/>
        <v>11677.028000000002</v>
      </c>
      <c r="I277" s="122">
        <f t="shared" si="29"/>
        <v>-0.1082366614525257</v>
      </c>
      <c r="J277" s="128">
        <f t="shared" si="30"/>
        <v>101.12760601040964</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8.4335403726708086E-2</v>
      </c>
      <c r="F278" s="128">
        <f t="shared" si="26"/>
        <v>13.578000000000001</v>
      </c>
      <c r="G278" s="122">
        <f t="shared" si="27"/>
        <v>0.11966634432770548</v>
      </c>
      <c r="H278" s="128">
        <f t="shared" si="28"/>
        <v>41208.063000000002</v>
      </c>
      <c r="I278" s="122">
        <f t="shared" si="29"/>
        <v>-0.47221896000317398</v>
      </c>
      <c r="J278" s="128">
        <f t="shared" si="30"/>
        <v>70.475457573731973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9.8633540372670813E-3</v>
      </c>
      <c r="F279" s="128">
        <f t="shared" si="26"/>
        <v>1.5880000000000001</v>
      </c>
      <c r="G279" s="122">
        <f t="shared" si="27"/>
        <v>9.8862956574262834E-3</v>
      </c>
      <c r="H279" s="128">
        <f t="shared" si="28"/>
        <v>3404.4250000000002</v>
      </c>
      <c r="I279" s="122">
        <f t="shared" si="29"/>
        <v>-4.1690217380697739E-2</v>
      </c>
      <c r="J279" s="128">
        <f t="shared" si="30"/>
        <v>99.767945234957949</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7.5093167701863348E-2</v>
      </c>
      <c r="F280" s="128">
        <f t="shared" si="26"/>
        <v>12.09</v>
      </c>
      <c r="G280" s="122">
        <f t="shared" si="27"/>
        <v>4.3710199850155951E-2</v>
      </c>
      <c r="H280" s="128">
        <f t="shared" si="28"/>
        <v>15051.957000000002</v>
      </c>
      <c r="I280" s="122">
        <f t="shared" si="29"/>
        <v>0.70336735961470143</v>
      </c>
      <c r="J280" s="128">
        <f t="shared" si="30"/>
        <v>171.79781368946411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8.3850931677018639E-2</v>
      </c>
      <c r="F281" s="128">
        <f t="shared" si="26"/>
        <v>13.5</v>
      </c>
      <c r="G281" s="122">
        <f t="shared" si="27"/>
        <v>0.1774202196551263</v>
      </c>
      <c r="H281" s="128">
        <f t="shared" si="28"/>
        <v>61096.071999999986</v>
      </c>
      <c r="I281" s="122">
        <f t="shared" si="29"/>
        <v>-0.40202374530342982</v>
      </c>
      <c r="J281" s="128">
        <f t="shared" si="30"/>
        <v>47.261203847008026</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0.31722360248447207</v>
      </c>
      <c r="F282" s="128">
        <f t="shared" si="26"/>
        <v>51.073</v>
      </c>
      <c r="G282" s="122">
        <f t="shared" si="27"/>
        <v>0.39638975717131592</v>
      </c>
      <c r="H282" s="128">
        <f t="shared" si="28"/>
        <v>136499.984</v>
      </c>
      <c r="I282" s="122">
        <f t="shared" si="29"/>
        <v>-0.52888917864313523</v>
      </c>
      <c r="J282" s="128">
        <f t="shared" si="30"/>
        <v>80.028203742754883</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0.4304658385093168</v>
      </c>
      <c r="F283" s="128">
        <f t="shared" si="26"/>
        <v>69.305000000000007</v>
      </c>
      <c r="G283" s="122">
        <f t="shared" si="27"/>
        <v>0.3290089964513675</v>
      </c>
      <c r="H283" s="128">
        <f t="shared" si="28"/>
        <v>113296.88</v>
      </c>
      <c r="I283" s="122">
        <f t="shared" si="29"/>
        <v>0.51702175019186125</v>
      </c>
      <c r="J283" s="128">
        <f t="shared" si="30"/>
        <v>130.83710267872453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0.16843478260869565</v>
      </c>
      <c r="F284" s="128">
        <f t="shared" si="26"/>
        <v>27.118000000000002</v>
      </c>
      <c r="G284" s="122">
        <f t="shared" si="27"/>
        <v>9.7128694556246717E-2</v>
      </c>
      <c r="H284" s="128">
        <f t="shared" si="28"/>
        <v>33447.043000000005</v>
      </c>
      <c r="I284" s="122">
        <f t="shared" si="29"/>
        <v>0.70092081566040432</v>
      </c>
      <c r="J284" s="128">
        <f t="shared" si="30"/>
        <v>173.41402906548481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0.17274534161490684</v>
      </c>
      <c r="F285" s="128">
        <f t="shared" si="26"/>
        <v>27.812000000000001</v>
      </c>
      <c r="G285" s="122">
        <f t="shared" si="27"/>
        <v>0.13656230725001309</v>
      </c>
      <c r="H285" s="128">
        <f t="shared" si="28"/>
        <v>47026.323000000004</v>
      </c>
      <c r="I285" s="122">
        <f t="shared" si="29"/>
        <v>0.5360173655664684</v>
      </c>
      <c r="J285" s="128">
        <f t="shared" si="30"/>
        <v>126.49562320198004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1.8447204968944104E-2</v>
      </c>
      <c r="F286" s="128">
        <f t="shared" si="26"/>
        <v>2.9700000000000006</v>
      </c>
      <c r="G286" s="122">
        <f t="shared" si="27"/>
        <v>1.6041706596042492E-2</v>
      </c>
      <c r="H286" s="128">
        <f t="shared" si="28"/>
        <v>5524.0900000000011</v>
      </c>
      <c r="I286" s="122">
        <f t="shared" si="29"/>
        <v>0.41772050495321339</v>
      </c>
      <c r="J286" s="128">
        <f t="shared" si="30"/>
        <v>114.99527720756998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0.98155279503105575</v>
      </c>
      <c r="F287" s="128">
        <f t="shared" si="26"/>
        <v>158.02999999999997</v>
      </c>
      <c r="G287" s="122">
        <f t="shared" si="27"/>
        <v>0.98395829340395746</v>
      </c>
      <c r="H287" s="128">
        <f t="shared" si="28"/>
        <v>338833.91</v>
      </c>
      <c r="I287" s="122">
        <f t="shared" si="29"/>
        <v>-0.4177205049532115</v>
      </c>
      <c r="J287" s="128">
        <f t="shared" si="30"/>
        <v>99.75552842137445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0.17528571428571429</v>
      </c>
      <c r="F288" s="128">
        <f t="shared" si="26"/>
        <v>28.221</v>
      </c>
      <c r="G288" s="122">
        <f t="shared" si="27"/>
        <v>0.17915508569570043</v>
      </c>
      <c r="H288" s="128">
        <f t="shared" si="28"/>
        <v>61693.487000000008</v>
      </c>
      <c r="I288" s="122">
        <f t="shared" si="29"/>
        <v>-0.21786677056965295</v>
      </c>
      <c r="J288" s="128">
        <f t="shared" si="30"/>
        <v>97.840211236560506</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0.46007453416149069</v>
      </c>
      <c r="F289" s="128">
        <f t="shared" si="26"/>
        <v>74.072000000000003</v>
      </c>
      <c r="G289" s="122">
        <f t="shared" si="27"/>
        <v>0.50068766516241814</v>
      </c>
      <c r="H289" s="128">
        <f t="shared" si="28"/>
        <v>172415.80299999999</v>
      </c>
      <c r="I289" s="122">
        <f t="shared" si="29"/>
        <v>-0.32450429605741532</v>
      </c>
      <c r="J289" s="128">
        <f t="shared" si="30"/>
        <v>91.888529750827203</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8.1621118012422361E-2</v>
      </c>
      <c r="F290" s="128">
        <f t="shared" si="26"/>
        <v>13.141</v>
      </c>
      <c r="G290" s="122">
        <f t="shared" si="27"/>
        <v>7.1030747071361783E-2</v>
      </c>
      <c r="H290" s="128">
        <f t="shared" si="28"/>
        <v>24460.006000000001</v>
      </c>
      <c r="I290" s="122">
        <f t="shared" si="29"/>
        <v>0.50830598508618563</v>
      </c>
      <c r="J290" s="128">
        <f t="shared" si="30"/>
        <v>114.90955871605975</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8.3018633540372685E-2</v>
      </c>
      <c r="F291" s="128">
        <f t="shared" si="26"/>
        <v>13.366000000000001</v>
      </c>
      <c r="G291" s="122">
        <f t="shared" si="27"/>
        <v>7.8300071437283306E-2</v>
      </c>
      <c r="H291" s="128">
        <f t="shared" si="28"/>
        <v>26963.256000000005</v>
      </c>
      <c r="I291" s="122">
        <f t="shared" si="29"/>
        <v>-4.56262671455284E-2</v>
      </c>
      <c r="J291" s="128">
        <f t="shared" si="30"/>
        <v>106.02625516998263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0.2</v>
      </c>
      <c r="F292" s="128">
        <f t="shared" si="26"/>
        <v>32.200000000000003</v>
      </c>
      <c r="G292" s="122">
        <f t="shared" si="27"/>
        <v>0.17075013793784377</v>
      </c>
      <c r="H292" s="128">
        <f t="shared" si="28"/>
        <v>58799.176000000007</v>
      </c>
      <c r="I292" s="122">
        <f t="shared" si="29"/>
        <v>0.64480960468354909</v>
      </c>
      <c r="J292" s="128">
        <f t="shared" si="30"/>
        <v>117.13021284515959</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0.43540993788819876</v>
      </c>
      <c r="F293" s="128">
        <f t="shared" si="26"/>
        <v>70.100999999999999</v>
      </c>
      <c r="G293" s="122">
        <f t="shared" si="27"/>
        <v>0.37653485616712834</v>
      </c>
      <c r="H293" s="128">
        <f t="shared" si="28"/>
        <v>129662.78999999998</v>
      </c>
      <c r="I293" s="122">
        <f t="shared" si="29"/>
        <v>0.41451901392365764</v>
      </c>
      <c r="J293" s="128">
        <f t="shared" si="30"/>
        <v>115.63602432995957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0.56459006211180129</v>
      </c>
      <c r="F294" s="128">
        <f t="shared" si="26"/>
        <v>90.899000000000001</v>
      </c>
      <c r="G294" s="122">
        <f t="shared" si="27"/>
        <v>0.62346514383287166</v>
      </c>
      <c r="H294" s="128">
        <f t="shared" si="28"/>
        <v>214695.21000000002</v>
      </c>
      <c r="I294" s="122">
        <f t="shared" si="29"/>
        <v>-0.41451901392365764</v>
      </c>
      <c r="J294" s="128">
        <f t="shared" si="30"/>
        <v>90.55679659024328</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0.10533540372670808</v>
      </c>
      <c r="F295" s="128">
        <f t="shared" si="26"/>
        <v>16.959</v>
      </c>
      <c r="G295" s="122">
        <f t="shared" si="27"/>
        <v>0.16121802891177203</v>
      </c>
      <c r="H295" s="128">
        <f t="shared" si="28"/>
        <v>55516.717999999993</v>
      </c>
      <c r="I295" s="122">
        <f t="shared" si="29"/>
        <v>-0.32039972934393834</v>
      </c>
      <c r="J295" s="128">
        <f t="shared" si="30"/>
        <v>65.337235815203883</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0.25121118012422361</v>
      </c>
      <c r="F296" s="128">
        <f t="shared" si="26"/>
        <v>40.445</v>
      </c>
      <c r="G296" s="122">
        <f t="shared" si="27"/>
        <v>0.31110931065925584</v>
      </c>
      <c r="H296" s="128">
        <f t="shared" si="28"/>
        <v>107132.98000000003</v>
      </c>
      <c r="I296" s="122">
        <f t="shared" si="29"/>
        <v>-0.46995030269615973</v>
      </c>
      <c r="J296" s="128">
        <f t="shared" si="30"/>
        <v>80.746918050088183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0.21057142857142858</v>
      </c>
      <c r="F297" s="128">
        <f t="shared" si="26"/>
        <v>33.902000000000001</v>
      </c>
      <c r="G297" s="122">
        <f t="shared" si="27"/>
        <v>0.21309835113457506</v>
      </c>
      <c r="H297" s="128">
        <f t="shared" si="28"/>
        <v>73382.122000000003</v>
      </c>
      <c r="I297" s="122">
        <f t="shared" si="29"/>
        <v>2.5720441708597556E-2</v>
      </c>
      <c r="J297" s="128">
        <f t="shared" si="30"/>
        <v>98.814198913462874</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0.14944099378881989</v>
      </c>
      <c r="F298" s="128">
        <f t="shared" si="26"/>
        <v>24.060000000000002</v>
      </c>
      <c r="G298" s="122">
        <f t="shared" si="27"/>
        <v>0.14212792500827628</v>
      </c>
      <c r="H298" s="128">
        <f t="shared" si="28"/>
        <v>48942.888000000006</v>
      </c>
      <c r="I298" s="122">
        <f t="shared" si="29"/>
        <v>0.20215254264820975</v>
      </c>
      <c r="J298" s="128">
        <f t="shared" si="30"/>
        <v>105.14541303555775</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0.10219875776397516</v>
      </c>
      <c r="F299" s="128">
        <f t="shared" si="26"/>
        <v>16.454000000000001</v>
      </c>
      <c r="G299" s="122">
        <f t="shared" si="27"/>
        <v>7.5628836850022363E-2</v>
      </c>
      <c r="H299" s="128">
        <f t="shared" si="28"/>
        <v>26043.395</v>
      </c>
      <c r="I299" s="122">
        <f t="shared" si="29"/>
        <v>0.44096172815658746</v>
      </c>
      <c r="J299" s="128">
        <f t="shared" si="30"/>
        <v>135.13199729177765</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0.18090062111801242</v>
      </c>
      <c r="F300" s="128">
        <f t="shared" si="26"/>
        <v>29.125</v>
      </c>
      <c r="G300" s="122">
        <f t="shared" si="27"/>
        <v>9.6759790682952054E-2</v>
      </c>
      <c r="H300" s="128">
        <f t="shared" si="28"/>
        <v>33320.008000000002</v>
      </c>
      <c r="I300" s="122">
        <f t="shared" si="29"/>
        <v>0.50636821737358617</v>
      </c>
      <c r="J300" s="128">
        <f t="shared" si="30"/>
        <v>186.95846677754852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565.41406579627323</v>
      </c>
      <c r="F301" s="128">
        <f t="shared" si="26"/>
        <v>91031.664593199996</v>
      </c>
      <c r="G301" s="122">
        <f t="shared" si="27"/>
        <v>432.19456157694361</v>
      </c>
      <c r="H301" s="128">
        <f t="shared" si="28"/>
        <v>148829654.83551314</v>
      </c>
      <c r="I301" s="122">
        <f t="shared" si="29"/>
        <v>0.48182815133851781</v>
      </c>
      <c r="J301" s="128">
        <f t="shared" si="30"/>
        <v>130.82396588546905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9.1987577639751558E-3</v>
      </c>
      <c r="F302" s="128">
        <f t="shared" si="26"/>
        <v>1.4810000000000001</v>
      </c>
      <c r="G302" s="122">
        <f t="shared" si="27"/>
        <v>1.9111642534803897E-2</v>
      </c>
      <c r="H302" s="128">
        <f t="shared" si="28"/>
        <v>6581.2470000000003</v>
      </c>
      <c r="I302" s="122">
        <f t="shared" si="29"/>
        <v>-0.3237157660619075</v>
      </c>
      <c r="J302" s="128">
        <f t="shared" si="30"/>
        <v>48.131696410831509</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3.0683229813664595E-3</v>
      </c>
      <c r="F303" s="128">
        <f t="shared" si="26"/>
        <v>0.49399999999999999</v>
      </c>
      <c r="G303" s="122">
        <f t="shared" si="27"/>
        <v>7.0991032588178593E-3</v>
      </c>
      <c r="H303" s="128">
        <f t="shared" si="28"/>
        <v>2444.6330000000003</v>
      </c>
      <c r="I303" s="122">
        <f t="shared" si="29"/>
        <v>-0.32355252512311156</v>
      </c>
      <c r="J303" s="128">
        <f t="shared" si="30"/>
        <v>43.221275554138025</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0.10956521739130436</v>
      </c>
      <c r="F304" s="128">
        <f t="shared" si="26"/>
        <v>17.64</v>
      </c>
      <c r="G304" s="122">
        <f t="shared" si="27"/>
        <v>0.14189717387137804</v>
      </c>
      <c r="H304" s="128">
        <f t="shared" si="28"/>
        <v>48863.426999999996</v>
      </c>
      <c r="I304" s="122">
        <f t="shared" si="29"/>
        <v>-0.30254542490386921</v>
      </c>
      <c r="J304" s="128">
        <f t="shared" si="30"/>
        <v>77.214516964671319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1.0149068322981368E-2</v>
      </c>
      <c r="F305" s="128">
        <f t="shared" si="26"/>
        <v>1.6340000000000001</v>
      </c>
      <c r="G305" s="122">
        <f t="shared" si="27"/>
        <v>2.2176058055860471E-2</v>
      </c>
      <c r="H305" s="128">
        <f t="shared" si="28"/>
        <v>7636.5029999999997</v>
      </c>
      <c r="I305" s="122">
        <f t="shared" si="29"/>
        <v>-0.37137873882028588</v>
      </c>
      <c r="J305" s="128">
        <f t="shared" si="30"/>
        <v>45.765880921741505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0.15458385093167701</v>
      </c>
      <c r="F306" s="128">
        <f t="shared" si="26"/>
        <v>24.887999999999998</v>
      </c>
      <c r="G306" s="122">
        <f t="shared" si="27"/>
        <v>0.11512889783306908</v>
      </c>
      <c r="H306" s="128">
        <f t="shared" si="28"/>
        <v>39645.557000000001</v>
      </c>
      <c r="I306" s="122">
        <f t="shared" si="29"/>
        <v>0.49051477857997727</v>
      </c>
      <c r="J306" s="128">
        <f t="shared" si="30"/>
        <v>134.27024304168668</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0.55329813664596283</v>
      </c>
      <c r="F307" s="128">
        <f t="shared" si="26"/>
        <v>89.081000000000017</v>
      </c>
      <c r="G307" s="122">
        <f t="shared" si="27"/>
        <v>0.53354484286701631</v>
      </c>
      <c r="H307" s="128">
        <f t="shared" si="28"/>
        <v>183730.435</v>
      </c>
      <c r="I307" s="122">
        <f t="shared" si="29"/>
        <v>0.31555507799597565</v>
      </c>
      <c r="J307" s="128">
        <f t="shared" si="30"/>
        <v>103.70227433420622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0.22368322981366459</v>
      </c>
      <c r="F308" s="128">
        <f t="shared" si="26"/>
        <v>36.012999999999998</v>
      </c>
      <c r="G308" s="122">
        <f t="shared" si="27"/>
        <v>0.28679535541500417</v>
      </c>
      <c r="H308" s="128">
        <f t="shared" si="28"/>
        <v>98760.275000000009</v>
      </c>
      <c r="I308" s="122">
        <f t="shared" si="29"/>
        <v>-0.43752752358571095</v>
      </c>
      <c r="J308" s="128">
        <f t="shared" si="30"/>
        <v>77.994021029380391</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6.9316770186335405E-2</v>
      </c>
      <c r="F309" s="128">
        <f t="shared" si="26"/>
        <v>11.16</v>
      </c>
      <c r="G309" s="122">
        <f t="shared" si="27"/>
        <v>6.4813583538062131E-2</v>
      </c>
      <c r="H309" s="128">
        <f t="shared" si="28"/>
        <v>22319.076000000001</v>
      </c>
      <c r="I309" s="122">
        <f t="shared" si="29"/>
        <v>0.31693679210447862</v>
      </c>
      <c r="J309" s="128">
        <f t="shared" si="30"/>
        <v>106.94790567416899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0.16031055900621116</v>
      </c>
      <c r="F310" s="128">
        <f t="shared" si="26"/>
        <v>25.81</v>
      </c>
      <c r="G310" s="122">
        <f t="shared" si="27"/>
        <v>0.13274090917010783</v>
      </c>
      <c r="H310" s="128">
        <f t="shared" si="28"/>
        <v>45710.393999999993</v>
      </c>
      <c r="I310" s="122">
        <f t="shared" si="29"/>
        <v>0.43497981065469676</v>
      </c>
      <c r="J310" s="128">
        <f t="shared" si="30"/>
        <v>120.76952011890528</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0.62034782608695649</v>
      </c>
      <c r="F311" s="128">
        <f t="shared" si="26"/>
        <v>99.875999999999991</v>
      </c>
      <c r="G311" s="122">
        <f t="shared" si="27"/>
        <v>0.60567291307302284</v>
      </c>
      <c r="H311" s="128">
        <f t="shared" si="28"/>
        <v>208568.31299999999</v>
      </c>
      <c r="I311" s="122">
        <f t="shared" si="29"/>
        <v>9.9885152990138587E-2</v>
      </c>
      <c r="J311" s="128">
        <f t="shared" si="30"/>
        <v>102.42291056726923</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0.64929813664596281</v>
      </c>
      <c r="F312" s="128">
        <f t="shared" si="26"/>
        <v>104.53700000000001</v>
      </c>
      <c r="G312" s="122">
        <f t="shared" si="27"/>
        <v>0.5408995028429715</v>
      </c>
      <c r="H312" s="128">
        <f t="shared" si="28"/>
        <v>186263.071</v>
      </c>
      <c r="I312" s="122">
        <f t="shared" si="29"/>
        <v>0.46823445361953098</v>
      </c>
      <c r="J312" s="128">
        <f t="shared" si="30"/>
        <v>120.04043879375878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0.311639751552795</v>
      </c>
      <c r="F313" s="128">
        <f t="shared" si="26"/>
        <v>50.173999999999992</v>
      </c>
      <c r="G313" s="122">
        <f t="shared" si="27"/>
        <v>0.22453121460805328</v>
      </c>
      <c r="H313" s="128">
        <f t="shared" si="28"/>
        <v>77319.12000000001</v>
      </c>
      <c r="I313" s="122">
        <f t="shared" si="29"/>
        <v>0.51510249667505281</v>
      </c>
      <c r="J313" s="128">
        <f t="shared" si="30"/>
        <v>138.79573586095827</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0.23417391304347829</v>
      </c>
      <c r="F314" s="128">
        <f t="shared" si="26"/>
        <v>37.702000000000005</v>
      </c>
      <c r="G314" s="122">
        <f t="shared" si="27"/>
        <v>0.14412144628555168</v>
      </c>
      <c r="H314" s="128">
        <f t="shared" si="28"/>
        <v>49629.373000000007</v>
      </c>
      <c r="I314" s="122">
        <f t="shared" si="29"/>
        <v>0.59888865651348333</v>
      </c>
      <c r="J314" s="128">
        <f t="shared" si="30"/>
        <v>162.48373790220177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0.32134161490683233</v>
      </c>
      <c r="F315" s="128">
        <f t="shared" si="26"/>
        <v>51.736000000000004</v>
      </c>
      <c r="G315" s="122">
        <f t="shared" si="27"/>
        <v>0.2149070908763554</v>
      </c>
      <c r="H315" s="128">
        <f t="shared" si="28"/>
        <v>74004.975999999995</v>
      </c>
      <c r="I315" s="122">
        <f t="shared" si="29"/>
        <v>0.553038435186743</v>
      </c>
      <c r="J315" s="128">
        <f t="shared" si="30"/>
        <v>149.52583164960012</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7.8664596273291934E-2</v>
      </c>
      <c r="F316" s="128">
        <f t="shared" si="26"/>
        <v>12.665000000000001</v>
      </c>
      <c r="G316" s="122">
        <f t="shared" si="27"/>
        <v>8.2085782819042968E-2</v>
      </c>
      <c r="H316" s="128">
        <f t="shared" si="28"/>
        <v>28266.896000000001</v>
      </c>
      <c r="I316" s="122">
        <f t="shared" si="29"/>
        <v>-0.11622044217032419</v>
      </c>
      <c r="J316" s="128">
        <f t="shared" si="30"/>
        <v>95.832181373852535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0.52242236024844724</v>
      </c>
      <c r="F317" s="128">
        <f t="shared" si="26"/>
        <v>84.110000000000014</v>
      </c>
      <c r="G317" s="122">
        <f t="shared" si="27"/>
        <v>0.39262246847757276</v>
      </c>
      <c r="H317" s="128">
        <f t="shared" si="28"/>
        <v>135202.68799999999</v>
      </c>
      <c r="I317" s="122">
        <f t="shared" si="29"/>
        <v>0.54722033544883897</v>
      </c>
      <c r="J317" s="128">
        <f t="shared" si="30"/>
        <v>133.05972077303286</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0.89530434782608703</v>
      </c>
      <c r="F318" s="128">
        <f t="shared" si="26"/>
        <v>144.14400000000001</v>
      </c>
      <c r="G318" s="122">
        <f t="shared" si="27"/>
        <v>0.90157994296633159</v>
      </c>
      <c r="H318" s="128">
        <f t="shared" si="28"/>
        <v>310466.266</v>
      </c>
      <c r="I318" s="122">
        <f t="shared" si="29"/>
        <v>-0.24604890174267399</v>
      </c>
      <c r="J318" s="128">
        <f t="shared" si="30"/>
        <v>99.303933590226407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0.66583229813664591</v>
      </c>
      <c r="F319" s="128">
        <f t="shared" si="26"/>
        <v>107.199</v>
      </c>
      <c r="G319" s="122">
        <f t="shared" si="27"/>
        <v>0.58386170787378255</v>
      </c>
      <c r="H319" s="128">
        <f t="shared" si="28"/>
        <v>201057.45</v>
      </c>
      <c r="I319" s="122">
        <f t="shared" si="29"/>
        <v>0.46864594970551071</v>
      </c>
      <c r="J319" s="128">
        <f t="shared" si="30"/>
        <v>114.03938452503952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0.88424844720496898</v>
      </c>
      <c r="F320" s="128">
        <f t="shared" si="26"/>
        <v>142.364</v>
      </c>
      <c r="G320" s="122">
        <f t="shared" si="27"/>
        <v>0.85702576388525897</v>
      </c>
      <c r="H320" s="128">
        <f t="shared" si="28"/>
        <v>295123.67800000001</v>
      </c>
      <c r="I320" s="122">
        <f t="shared" si="29"/>
        <v>0.31066707048910508</v>
      </c>
      <c r="J320" s="128">
        <f t="shared" si="30"/>
        <v>103.1764136466911</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0.65278260869565208</v>
      </c>
      <c r="F321" s="128">
        <f t="shared" si="26"/>
        <v>105.09799999999998</v>
      </c>
      <c r="G321" s="122">
        <f t="shared" si="27"/>
        <v>0.62338786088895848</v>
      </c>
      <c r="H321" s="128">
        <f t="shared" si="28"/>
        <v>214668.59699999995</v>
      </c>
      <c r="I321" s="122">
        <f t="shared" si="29"/>
        <v>0.32903524671349405</v>
      </c>
      <c r="J321" s="128">
        <f t="shared" si="30"/>
        <v>104.71532245828084</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0.47799999999999998</v>
      </c>
      <c r="F322" s="128">
        <f t="shared" si="26"/>
        <v>76.957999999999998</v>
      </c>
      <c r="G322" s="122">
        <f t="shared" si="27"/>
        <v>0.43567669111796448</v>
      </c>
      <c r="H322" s="128">
        <f t="shared" si="28"/>
        <v>150028.75400000002</v>
      </c>
      <c r="I322" s="122">
        <f t="shared" si="29"/>
        <v>0.36199418425075625</v>
      </c>
      <c r="J322" s="128">
        <f t="shared" si="30"/>
        <v>109.71438448392365</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0.30811180124223603</v>
      </c>
      <c r="F323" s="128">
        <f t="shared" si="26"/>
        <v>49.606000000000002</v>
      </c>
      <c r="G323" s="122">
        <f t="shared" si="27"/>
        <v>0.27804053339838186</v>
      </c>
      <c r="H323" s="128">
        <f t="shared" si="28"/>
        <v>95745.481999999989</v>
      </c>
      <c r="I323" s="122">
        <f t="shared" si="29"/>
        <v>0.37883166690569459</v>
      </c>
      <c r="J323" s="128">
        <f t="shared" si="30"/>
        <v>110.81542589359353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0.17334782608695651</v>
      </c>
      <c r="F324" s="128">
        <f t="shared" si="26"/>
        <v>27.908999999999999</v>
      </c>
      <c r="G324" s="122">
        <f t="shared" si="27"/>
        <v>0.10900753866615556</v>
      </c>
      <c r="H324" s="128">
        <f t="shared" si="28"/>
        <v>37537.617999999995</v>
      </c>
      <c r="I324" s="122">
        <f t="shared" si="29"/>
        <v>0.59694672419087169</v>
      </c>
      <c r="J324" s="128">
        <f t="shared" si="30"/>
        <v>159.0237044227265</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2.7869565217391305E-2</v>
      </c>
      <c r="F325" s="128">
        <f t="shared" si="26"/>
        <v>4.4870000000000001</v>
      </c>
      <c r="G325" s="122">
        <f t="shared" si="27"/>
        <v>1.4649751131090318E-2</v>
      </c>
      <c r="H325" s="128">
        <f t="shared" si="28"/>
        <v>5044.759</v>
      </c>
      <c r="I325" s="122">
        <f t="shared" si="29"/>
        <v>0.64621454515397991</v>
      </c>
      <c r="J325" s="128">
        <f t="shared" si="30"/>
        <v>190.23917176480452</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0.16932919254658385</v>
      </c>
      <c r="F326" s="128">
        <f t="shared" si="26"/>
        <v>27.262</v>
      </c>
      <c r="G326" s="122">
        <f t="shared" si="27"/>
        <v>0.10119617955732116</v>
      </c>
      <c r="H326" s="128">
        <f t="shared" si="28"/>
        <v>34847.714</v>
      </c>
      <c r="I326" s="122">
        <f t="shared" si="29"/>
        <v>0.66306661884416851</v>
      </c>
      <c r="J326" s="128">
        <f t="shared" si="30"/>
        <v>167.32765336330678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4.0447204968944099E-2</v>
      </c>
      <c r="F327" s="128">
        <f t="shared" si="26"/>
        <v>6.5120000000000005</v>
      </c>
      <c r="G327" s="122">
        <f t="shared" si="27"/>
        <v>2.7446343630756365E-2</v>
      </c>
      <c r="H327" s="128">
        <f t="shared" si="28"/>
        <v>9451.3680000000004</v>
      </c>
      <c r="I327" s="122">
        <f t="shared" si="29"/>
        <v>0.54778107666108067</v>
      </c>
      <c r="J327" s="128">
        <f t="shared" si="30"/>
        <v>147.3682815936873</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0.28232298136645961</v>
      </c>
      <c r="F328" s="128">
        <f t="shared" si="26"/>
        <v>45.454000000000001</v>
      </c>
      <c r="G328" s="122">
        <f t="shared" si="27"/>
        <v>0.19659233994854194</v>
      </c>
      <c r="H328" s="128">
        <f t="shared" si="28"/>
        <v>67698.145000000004</v>
      </c>
      <c r="I328" s="122">
        <f t="shared" si="29"/>
        <v>0.58891930322780295</v>
      </c>
      <c r="J328" s="128">
        <f t="shared" si="30"/>
        <v>143.60833257305839</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0.33032298136645966</v>
      </c>
      <c r="F329" s="128">
        <f t="shared" ref="F329:F392" si="32">SUMPRODUCT($K$2:$AI$2,$K329:$AI329)</f>
        <v>53.182000000000002</v>
      </c>
      <c r="G329" s="122">
        <f t="shared" ref="G329:G392" si="33">SUMPRODUCT($K$3:$AI$3,$K329:$AI329)/$J$3</f>
        <v>0.217653447865303</v>
      </c>
      <c r="H329" s="128">
        <f t="shared" ref="H329:H392" si="34">SUMPRODUCT($K$3:$AI$3,$K329:$AI329)</f>
        <v>74950.706000000006</v>
      </c>
      <c r="I329" s="122">
        <f t="shared" ref="I329:I392" si="35">CORREL($K$4:$AI$4,$K329:$AI329)</f>
        <v>0.57390289172325704</v>
      </c>
      <c r="J329" s="128">
        <f t="shared" si="30"/>
        <v>151.76556337893777</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0.12481366459627329</v>
      </c>
      <c r="F330" s="128">
        <f t="shared" si="32"/>
        <v>20.094999999999999</v>
      </c>
      <c r="G330" s="122">
        <f t="shared" si="33"/>
        <v>6.8126809889707804E-2</v>
      </c>
      <c r="H330" s="128">
        <f t="shared" si="34"/>
        <v>23460.011999999999</v>
      </c>
      <c r="I330" s="122">
        <f t="shared" si="35"/>
        <v>0.63480148626921351</v>
      </c>
      <c r="J330" s="128">
        <f t="shared" ref="J330:J393" si="36">$E330/$G330*100</f>
        <v>183.20785135593059</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0.11647204968944098</v>
      </c>
      <c r="F331" s="128">
        <f t="shared" si="32"/>
        <v>18.751999999999999</v>
      </c>
      <c r="G331" s="122">
        <f t="shared" si="33"/>
        <v>0.13085599289111913</v>
      </c>
      <c r="H331" s="128">
        <f t="shared" si="34"/>
        <v>45061.308000000005</v>
      </c>
      <c r="I331" s="122">
        <f t="shared" si="35"/>
        <v>-0.37508032602182478</v>
      </c>
      <c r="J331" s="128">
        <f t="shared" si="36"/>
        <v>89.007807067998385</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0.10032919254658385</v>
      </c>
      <c r="F332" s="128">
        <f t="shared" si="32"/>
        <v>16.152999999999999</v>
      </c>
      <c r="G332" s="122">
        <f t="shared" si="33"/>
        <v>0.10553826250588051</v>
      </c>
      <c r="H332" s="128">
        <f t="shared" si="34"/>
        <v>36342.945</v>
      </c>
      <c r="I332" s="122">
        <f t="shared" si="35"/>
        <v>-0.1159777127152626</v>
      </c>
      <c r="J332" s="128">
        <f t="shared" si="36"/>
        <v>95.064283004463505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0.13621118012422359</v>
      </c>
      <c r="F333" s="128">
        <f t="shared" si="32"/>
        <v>21.93</v>
      </c>
      <c r="G333" s="122">
        <f t="shared" si="33"/>
        <v>0.12831599091643003</v>
      </c>
      <c r="H333" s="128">
        <f t="shared" si="34"/>
        <v>44186.638000000014</v>
      </c>
      <c r="I333" s="122">
        <f t="shared" si="35"/>
        <v>0.27176147312435323</v>
      </c>
      <c r="J333" s="128">
        <f t="shared" si="36"/>
        <v>106.15292696678434</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0.31279503105590062</v>
      </c>
      <c r="F334" s="128">
        <f t="shared" si="32"/>
        <v>50.36</v>
      </c>
      <c r="G334" s="122">
        <f t="shared" si="33"/>
        <v>0.21902618495867671</v>
      </c>
      <c r="H334" s="128">
        <f t="shared" si="34"/>
        <v>75423.418999999994</v>
      </c>
      <c r="I334" s="122">
        <f t="shared" si="35"/>
        <v>0.55356264537305544</v>
      </c>
      <c r="J334" s="128">
        <f t="shared" si="36"/>
        <v>142.81170587658966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0.1279689440993789</v>
      </c>
      <c r="F335" s="128">
        <f t="shared" si="32"/>
        <v>20.603000000000002</v>
      </c>
      <c r="G335" s="122">
        <f t="shared" si="33"/>
        <v>0.12466769176264235</v>
      </c>
      <c r="H335" s="128">
        <f t="shared" si="34"/>
        <v>42930.316999999995</v>
      </c>
      <c r="I335" s="122">
        <f t="shared" si="35"/>
        <v>0.21118998161841016</v>
      </c>
      <c r="J335" s="128">
        <f t="shared" si="36"/>
        <v>102.64804159767542</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6.3900621118012424E-2</v>
      </c>
      <c r="F336" s="128">
        <f t="shared" si="32"/>
        <v>10.288</v>
      </c>
      <c r="G336" s="122">
        <f t="shared" si="33"/>
        <v>6.7067595351349471E-2</v>
      </c>
      <c r="H336" s="128">
        <f t="shared" si="34"/>
        <v>23095.262999999999</v>
      </c>
      <c r="I336" s="122">
        <f t="shared" si="35"/>
        <v>-2.2902359685851133E-2</v>
      </c>
      <c r="J336" s="128">
        <f t="shared" si="36"/>
        <v>95.277936808758241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2.5776397515527953E-2</v>
      </c>
      <c r="F337" s="128">
        <f t="shared" si="32"/>
        <v>4.1500000000000004</v>
      </c>
      <c r="G337" s="122">
        <f t="shared" si="33"/>
        <v>2.5353646495797976E-2</v>
      </c>
      <c r="H337" s="128">
        <f t="shared" si="34"/>
        <v>8730.7309999999998</v>
      </c>
      <c r="I337" s="122">
        <f t="shared" si="35"/>
        <v>7.7331765874098388E-2</v>
      </c>
      <c r="J337" s="128">
        <f t="shared" si="36"/>
        <v>101.66741703131359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1.4142857142857145E-2</v>
      </c>
      <c r="F338" s="128">
        <f t="shared" si="32"/>
        <v>2.2770000000000001</v>
      </c>
      <c r="G338" s="122">
        <f t="shared" si="33"/>
        <v>1.2053708640426531E-2</v>
      </c>
      <c r="H338" s="128">
        <f t="shared" si="34"/>
        <v>4150.7909999999993</v>
      </c>
      <c r="I338" s="122">
        <f t="shared" si="35"/>
        <v>0.38487266966476907</v>
      </c>
      <c r="J338" s="128">
        <f t="shared" si="36"/>
        <v>117.33199768429682</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6.0465838509316763E-2</v>
      </c>
      <c r="F339" s="128">
        <f t="shared" si="32"/>
        <v>9.7349999999999994</v>
      </c>
      <c r="G339" s="122">
        <f t="shared" si="33"/>
        <v>4.3618182240575211E-2</v>
      </c>
      <c r="H339" s="128">
        <f t="shared" si="34"/>
        <v>15020.269999999999</v>
      </c>
      <c r="I339" s="122">
        <f t="shared" si="35"/>
        <v>0.30078299230227107</v>
      </c>
      <c r="J339" s="128">
        <f t="shared" si="36"/>
        <v>138.62530578605649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6.3863354037267075E-2</v>
      </c>
      <c r="F340" s="128">
        <f t="shared" si="32"/>
        <v>10.282</v>
      </c>
      <c r="G340" s="122">
        <f t="shared" si="33"/>
        <v>4.4057106267314836E-2</v>
      </c>
      <c r="H340" s="128">
        <f t="shared" si="34"/>
        <v>15171.417000000001</v>
      </c>
      <c r="I340" s="122">
        <f t="shared" si="35"/>
        <v>0.39525953280682424</v>
      </c>
      <c r="J340" s="128">
        <f t="shared" si="36"/>
        <v>144.95585263766208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0.35162111801242241</v>
      </c>
      <c r="F341" s="128">
        <f t="shared" si="32"/>
        <v>56.611000000000004</v>
      </c>
      <c r="G341" s="122">
        <f t="shared" si="33"/>
        <v>0.34246932262354873</v>
      </c>
      <c r="H341" s="128">
        <f t="shared" si="34"/>
        <v>117932.05099999999</v>
      </c>
      <c r="I341" s="122">
        <f t="shared" si="35"/>
        <v>0.26323658669771099</v>
      </c>
      <c r="J341" s="128">
        <f t="shared" si="36"/>
        <v>102.67229640271563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0.23759627329192545</v>
      </c>
      <c r="F342" s="128">
        <f t="shared" si="32"/>
        <v>38.253</v>
      </c>
      <c r="G342" s="122">
        <f t="shared" si="33"/>
        <v>0.23989538793929568</v>
      </c>
      <c r="H342" s="128">
        <f t="shared" si="34"/>
        <v>82609.895999999979</v>
      </c>
      <c r="I342" s="122">
        <f t="shared" si="35"/>
        <v>8.6517826443456902E-2</v>
      </c>
      <c r="J342" s="128">
        <f t="shared" si="36"/>
        <v>99.041617820534327</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0.31459627329192547</v>
      </c>
      <c r="F343" s="128">
        <f t="shared" si="32"/>
        <v>50.65</v>
      </c>
      <c r="G343" s="122">
        <f t="shared" si="33"/>
        <v>0.34096067464673391</v>
      </c>
      <c r="H343" s="128">
        <f t="shared" si="34"/>
        <v>117412.53599999999</v>
      </c>
      <c r="I343" s="122">
        <f t="shared" si="35"/>
        <v>-0.19220123089354954</v>
      </c>
      <c r="J343" s="128">
        <f t="shared" si="36"/>
        <v>92.267612274604886</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7.4652173913043463E-2</v>
      </c>
      <c r="F344" s="128">
        <f t="shared" si="32"/>
        <v>12.018999999999998</v>
      </c>
      <c r="G344" s="122">
        <f t="shared" si="33"/>
        <v>6.2321586836954566E-2</v>
      </c>
      <c r="H344" s="128">
        <f t="shared" si="34"/>
        <v>21460.937000000002</v>
      </c>
      <c r="I344" s="122">
        <f t="shared" si="35"/>
        <v>0.36908904670007081</v>
      </c>
      <c r="J344" s="128">
        <f t="shared" si="36"/>
        <v>119.78541898868545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0.22366459627329191</v>
      </c>
      <c r="F345" s="128">
        <f t="shared" si="32"/>
        <v>36.01</v>
      </c>
      <c r="G345" s="122">
        <f t="shared" si="33"/>
        <v>0.18779066552831647</v>
      </c>
      <c r="H345" s="128">
        <f t="shared" si="34"/>
        <v>64667.218000000001</v>
      </c>
      <c r="I345" s="122">
        <f t="shared" si="35"/>
        <v>0.33878981727849306</v>
      </c>
      <c r="J345" s="128">
        <f t="shared" si="36"/>
        <v>119.10314905378836</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6.0267080745341609E-2</v>
      </c>
      <c r="F346" s="128">
        <f t="shared" si="32"/>
        <v>9.7029999999999994</v>
      </c>
      <c r="G346" s="122">
        <f t="shared" si="33"/>
        <v>5.5315659865604966E-2</v>
      </c>
      <c r="H346" s="128">
        <f t="shared" si="34"/>
        <v>19048.389999999996</v>
      </c>
      <c r="I346" s="122">
        <f t="shared" si="35"/>
        <v>-4.1231157429878849E-3</v>
      </c>
      <c r="J346" s="128">
        <f t="shared" si="36"/>
        <v>108.95121000412293</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4.8478260869565214E-2</v>
      </c>
      <c r="F347" s="128">
        <f t="shared" si="32"/>
        <v>7.8049999999999997</v>
      </c>
      <c r="G347" s="122">
        <f t="shared" si="33"/>
        <v>4.6689715354369582E-2</v>
      </c>
      <c r="H347" s="128">
        <f t="shared" si="34"/>
        <v>16077.977000000001</v>
      </c>
      <c r="I347" s="122">
        <f t="shared" si="35"/>
        <v>-5.8233332592121538E-2</v>
      </c>
      <c r="J347" s="128">
        <f t="shared" si="36"/>
        <v>103.83070554536641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0.36731677018633541</v>
      </c>
      <c r="F348" s="128">
        <f t="shared" si="32"/>
        <v>59.137999999999998</v>
      </c>
      <c r="G348" s="122">
        <f t="shared" si="33"/>
        <v>0.38615227176368772</v>
      </c>
      <c r="H348" s="128">
        <f t="shared" si="34"/>
        <v>132974.62399999998</v>
      </c>
      <c r="I348" s="122">
        <f t="shared" si="35"/>
        <v>-0.48077846402810731</v>
      </c>
      <c r="J348" s="128">
        <f t="shared" si="36"/>
        <v>95.122260580955739</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0.40538509316770183</v>
      </c>
      <c r="F349" s="128">
        <f t="shared" si="32"/>
        <v>65.266999999999996</v>
      </c>
      <c r="G349" s="122">
        <f t="shared" si="33"/>
        <v>0.38837008287886443</v>
      </c>
      <c r="H349" s="128">
        <f t="shared" si="34"/>
        <v>133738.345</v>
      </c>
      <c r="I349" s="122">
        <f t="shared" si="35"/>
        <v>0.411910522656245</v>
      </c>
      <c r="J349" s="128">
        <f t="shared" si="36"/>
        <v>104.38113310961302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0.12222360248447206</v>
      </c>
      <c r="F350" s="128">
        <f t="shared" si="32"/>
        <v>19.678000000000001</v>
      </c>
      <c r="G350" s="122">
        <f t="shared" si="33"/>
        <v>0.11839623299008591</v>
      </c>
      <c r="H350" s="128">
        <f t="shared" si="34"/>
        <v>40770.69</v>
      </c>
      <c r="I350" s="122">
        <f t="shared" si="35"/>
        <v>-1.6915705003198269E-3</v>
      </c>
      <c r="J350" s="128">
        <f t="shared" si="36"/>
        <v>103.23267843724948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4.9049689440993791E-2</v>
      </c>
      <c r="F351" s="128">
        <f t="shared" si="32"/>
        <v>7.8970000000000002</v>
      </c>
      <c r="G351" s="122">
        <f t="shared" si="33"/>
        <v>5.0652353074416748E-2</v>
      </c>
      <c r="H351" s="128">
        <f t="shared" si="34"/>
        <v>17442.543000000001</v>
      </c>
      <c r="I351" s="122">
        <f t="shared" si="35"/>
        <v>-0.29586232902881232</v>
      </c>
      <c r="J351" s="128">
        <f t="shared" si="36"/>
        <v>96.835954232830261</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5.6832298136645962E-2</v>
      </c>
      <c r="F352" s="128">
        <f t="shared" si="32"/>
        <v>9.15</v>
      </c>
      <c r="G352" s="122">
        <f t="shared" si="33"/>
        <v>5.6458246940683819E-2</v>
      </c>
      <c r="H352" s="128">
        <f t="shared" si="34"/>
        <v>19441.848999999998</v>
      </c>
      <c r="I352" s="122">
        <f t="shared" si="35"/>
        <v>8.990521276933755E-2</v>
      </c>
      <c r="J352" s="128">
        <f t="shared" si="36"/>
        <v>100.66252711734944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0.1304472049689441</v>
      </c>
      <c r="F353" s="128">
        <f t="shared" si="32"/>
        <v>21.001999999999999</v>
      </c>
      <c r="G353" s="122">
        <f t="shared" si="33"/>
        <v>0.14201135155855243</v>
      </c>
      <c r="H353" s="128">
        <f t="shared" si="34"/>
        <v>48902.744999999995</v>
      </c>
      <c r="I353" s="122">
        <f t="shared" si="35"/>
        <v>-0.38971259623809074</v>
      </c>
      <c r="J353" s="128">
        <f t="shared" si="36"/>
        <v>91.856885761107392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0.39958385093167703</v>
      </c>
      <c r="F354" s="128">
        <f t="shared" si="32"/>
        <v>64.332999999999998</v>
      </c>
      <c r="G354" s="122">
        <f t="shared" si="33"/>
        <v>0.38671856614337402</v>
      </c>
      <c r="H354" s="128">
        <f t="shared" si="34"/>
        <v>133169.63199999998</v>
      </c>
      <c r="I354" s="122">
        <f t="shared" si="35"/>
        <v>0.24801879345930353</v>
      </c>
      <c r="J354" s="128">
        <f t="shared" si="36"/>
        <v>103.32678229457784</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0.23064596273291926</v>
      </c>
      <c r="F355" s="128">
        <f t="shared" si="32"/>
        <v>37.134</v>
      </c>
      <c r="G355" s="122">
        <f t="shared" si="33"/>
        <v>0.2103772846862858</v>
      </c>
      <c r="H355" s="128">
        <f t="shared" si="34"/>
        <v>72445.10100000001</v>
      </c>
      <c r="I355" s="122">
        <f t="shared" si="35"/>
        <v>0.5028806813474731</v>
      </c>
      <c r="J355" s="128">
        <f t="shared" si="36"/>
        <v>109.63444227206283</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6.942236024844721E-2</v>
      </c>
      <c r="F356" s="128">
        <f t="shared" si="32"/>
        <v>11.177000000000001</v>
      </c>
      <c r="G356" s="122">
        <f t="shared" si="33"/>
        <v>8.2695087670389522E-2</v>
      </c>
      <c r="H356" s="128">
        <f t="shared" si="34"/>
        <v>28476.714999999993</v>
      </c>
      <c r="I356" s="122">
        <f t="shared" si="35"/>
        <v>-0.32979104695542288</v>
      </c>
      <c r="J356" s="128">
        <f t="shared" si="36"/>
        <v>83.949799442930086</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0.16981366459627328</v>
      </c>
      <c r="F357" s="128">
        <f t="shared" si="32"/>
        <v>27.34</v>
      </c>
      <c r="G357" s="122">
        <f t="shared" si="33"/>
        <v>0.17795913264683846</v>
      </c>
      <c r="H357" s="128">
        <f t="shared" si="34"/>
        <v>61281.650999999998</v>
      </c>
      <c r="I357" s="122">
        <f t="shared" si="35"/>
        <v>-7.0765213374707231E-2</v>
      </c>
      <c r="J357" s="128">
        <f t="shared" si="36"/>
        <v>95.422843475681617</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0.55570186335403737</v>
      </c>
      <c r="F358" s="128">
        <f t="shared" si="32"/>
        <v>89.468000000000018</v>
      </c>
      <c r="G358" s="122">
        <f t="shared" si="33"/>
        <v>0.60999255426039178</v>
      </c>
      <c r="H358" s="128">
        <f t="shared" si="34"/>
        <v>210055.81599999999</v>
      </c>
      <c r="I358" s="122">
        <f t="shared" si="35"/>
        <v>-0.32887274059982247</v>
      </c>
      <c r="J358" s="128">
        <f t="shared" si="36"/>
        <v>91.099778099393163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0.12049068322981367</v>
      </c>
      <c r="F359" s="128">
        <f t="shared" si="32"/>
        <v>19.399000000000001</v>
      </c>
      <c r="G359" s="122">
        <f t="shared" si="33"/>
        <v>0.1031503377299206</v>
      </c>
      <c r="H359" s="128">
        <f t="shared" si="34"/>
        <v>35520.644</v>
      </c>
      <c r="I359" s="122">
        <f t="shared" si="35"/>
        <v>0.39723659962954305</v>
      </c>
      <c r="J359" s="128">
        <f t="shared" si="36"/>
        <v>116.81075009690751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0.22012422360248446</v>
      </c>
      <c r="F360" s="128">
        <f t="shared" si="32"/>
        <v>35.44</v>
      </c>
      <c r="G360" s="122">
        <f t="shared" si="33"/>
        <v>0.18858232711306258</v>
      </c>
      <c r="H360" s="128">
        <f t="shared" si="34"/>
        <v>64939.833000000006</v>
      </c>
      <c r="I360" s="122">
        <f t="shared" si="35"/>
        <v>0.38229308677016194</v>
      </c>
      <c r="J360" s="128">
        <f t="shared" si="36"/>
        <v>116.72579661746948</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6.154037267080744E-2</v>
      </c>
      <c r="F361" s="128">
        <f t="shared" si="32"/>
        <v>9.9079999999999977</v>
      </c>
      <c r="G361" s="122">
        <f t="shared" si="33"/>
        <v>5.9180428507541571E-2</v>
      </c>
      <c r="H361" s="128">
        <f t="shared" si="34"/>
        <v>20379.254000000001</v>
      </c>
      <c r="I361" s="122">
        <f t="shared" si="35"/>
        <v>-6.2564113575838853E-2</v>
      </c>
      <c r="J361" s="128">
        <f t="shared" si="36"/>
        <v>103.98771050291589</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1.0440993788819877E-2</v>
      </c>
      <c r="F362" s="128">
        <f t="shared" si="32"/>
        <v>1.681</v>
      </c>
      <c r="G362" s="122">
        <f t="shared" si="33"/>
        <v>9.3952456455200697E-3</v>
      </c>
      <c r="H362" s="128">
        <f t="shared" si="34"/>
        <v>3235.3280000000004</v>
      </c>
      <c r="I362" s="122">
        <f t="shared" si="35"/>
        <v>1.8797416413300089E-2</v>
      </c>
      <c r="J362" s="128">
        <f t="shared" si="36"/>
        <v>111.13060991437142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3.2142857142857147E-2</v>
      </c>
      <c r="F363" s="128">
        <f t="shared" si="32"/>
        <v>5.1750000000000007</v>
      </c>
      <c r="G363" s="122">
        <f t="shared" si="33"/>
        <v>2.9811170351785061E-2</v>
      </c>
      <c r="H363" s="128">
        <f t="shared" si="34"/>
        <v>10265.715</v>
      </c>
      <c r="I363" s="122">
        <f t="shared" si="35"/>
        <v>0.12006209328152662</v>
      </c>
      <c r="J363" s="128">
        <f t="shared" si="36"/>
        <v>107.82152046886166</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0.5462422360248449</v>
      </c>
      <c r="F364" s="128">
        <f t="shared" si="32"/>
        <v>87.945000000000022</v>
      </c>
      <c r="G364" s="122">
        <f t="shared" si="33"/>
        <v>0.57184467618002199</v>
      </c>
      <c r="H364" s="128">
        <f t="shared" si="34"/>
        <v>196919.28900000002</v>
      </c>
      <c r="I364" s="122">
        <f t="shared" si="35"/>
        <v>-0.37483172104335599</v>
      </c>
      <c r="J364" s="128">
        <f t="shared" si="36"/>
        <v>95.522833171027514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0.65500621118012436</v>
      </c>
      <c r="F365" s="128">
        <f t="shared" si="32"/>
        <v>105.45600000000002</v>
      </c>
      <c r="G365" s="122">
        <f t="shared" si="33"/>
        <v>0.59358007945219815</v>
      </c>
      <c r="H365" s="128">
        <f t="shared" si="34"/>
        <v>204404.04900000006</v>
      </c>
      <c r="I365" s="122">
        <f t="shared" si="35"/>
        <v>0.33569013412499965</v>
      </c>
      <c r="J365" s="128">
        <f t="shared" si="36"/>
        <v>110.34841529463304</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0.38427329192546583</v>
      </c>
      <c r="F366" s="128">
        <f t="shared" si="32"/>
        <v>61.867999999999995</v>
      </c>
      <c r="G366" s="122">
        <f t="shared" si="33"/>
        <v>0.3782711248177768</v>
      </c>
      <c r="H366" s="128">
        <f t="shared" si="34"/>
        <v>130260.68799999998</v>
      </c>
      <c r="I366" s="122">
        <f t="shared" si="35"/>
        <v>4.659473752359862E-2</v>
      </c>
      <c r="J366" s="128">
        <f t="shared" si="36"/>
        <v>101.5867367911258</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0.49419875776397515</v>
      </c>
      <c r="F367" s="128">
        <f t="shared" si="32"/>
        <v>79.566000000000003</v>
      </c>
      <c r="G367" s="122">
        <f t="shared" si="33"/>
        <v>0.40765253602355689</v>
      </c>
      <c r="H367" s="128">
        <f t="shared" si="34"/>
        <v>140378.41200000001</v>
      </c>
      <c r="I367" s="122">
        <f t="shared" si="35"/>
        <v>0.44666987251141343</v>
      </c>
      <c r="J367" s="128">
        <f t="shared" si="36"/>
        <v>121.23038963148191</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7.6881987577639754E-2</v>
      </c>
      <c r="F368" s="128">
        <f t="shared" si="32"/>
        <v>12.378</v>
      </c>
      <c r="G368" s="122">
        <f t="shared" si="33"/>
        <v>6.9939742941938318E-2</v>
      </c>
      <c r="H368" s="128">
        <f t="shared" si="34"/>
        <v>24084.309999999998</v>
      </c>
      <c r="I368" s="122">
        <f t="shared" si="35"/>
        <v>0.12856227331536429</v>
      </c>
      <c r="J368" s="128">
        <f t="shared" si="36"/>
        <v>109.92603681924405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0.24026708074534162</v>
      </c>
      <c r="F369" s="128">
        <f t="shared" si="32"/>
        <v>38.683</v>
      </c>
      <c r="G369" s="122">
        <f t="shared" si="33"/>
        <v>0.25257830223197952</v>
      </c>
      <c r="H369" s="128">
        <f t="shared" si="34"/>
        <v>86977.359000000011</v>
      </c>
      <c r="I369" s="122">
        <f t="shared" si="35"/>
        <v>-7.0827640724813012E-2</v>
      </c>
      <c r="J369" s="128">
        <f t="shared" si="36"/>
        <v>95.125780251966887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0.17121739130434785</v>
      </c>
      <c r="F370" s="128">
        <f t="shared" si="32"/>
        <v>27.566000000000003</v>
      </c>
      <c r="G370" s="122">
        <f t="shared" si="33"/>
        <v>0.17966376561601591</v>
      </c>
      <c r="H370" s="128">
        <f t="shared" si="34"/>
        <v>61868.655000000006</v>
      </c>
      <c r="I370" s="122">
        <f t="shared" si="35"/>
        <v>-0.11546348507401188</v>
      </c>
      <c r="J370" s="128">
        <f t="shared" si="36"/>
        <v>95.298788109718259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0.42081366459627334</v>
      </c>
      <c r="F371" s="128">
        <f t="shared" si="32"/>
        <v>67.751000000000005</v>
      </c>
      <c r="G371" s="122">
        <f t="shared" si="33"/>
        <v>0.35218290848477457</v>
      </c>
      <c r="H371" s="128">
        <f t="shared" si="34"/>
        <v>121277.00199999999</v>
      </c>
      <c r="I371" s="122">
        <f t="shared" si="35"/>
        <v>0.41574318749073758</v>
      </c>
      <c r="J371" s="128">
        <f t="shared" si="36"/>
        <v>119.48724780733242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0.20973913043478262</v>
      </c>
      <c r="F372" s="128">
        <f t="shared" si="32"/>
        <v>33.768000000000001</v>
      </c>
      <c r="G372" s="122">
        <f t="shared" si="33"/>
        <v>0.19410742018480767</v>
      </c>
      <c r="H372" s="128">
        <f t="shared" si="34"/>
        <v>66842.442999999999</v>
      </c>
      <c r="I372" s="122">
        <f t="shared" si="35"/>
        <v>0.18566980522638479</v>
      </c>
      <c r="J372" s="128">
        <f t="shared" si="36"/>
        <v>108.05312348960805</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0.28022981366459626</v>
      </c>
      <c r="F373" s="128">
        <f t="shared" si="32"/>
        <v>45.116999999999997</v>
      </c>
      <c r="G373" s="122">
        <f t="shared" si="33"/>
        <v>0.21604000487864372</v>
      </c>
      <c r="H373" s="128">
        <f t="shared" si="34"/>
        <v>74395.103999999992</v>
      </c>
      <c r="I373" s="122">
        <f t="shared" si="35"/>
        <v>0.50847587672977523</v>
      </c>
      <c r="J373" s="128">
        <f t="shared" si="36"/>
        <v>129.71200117404641</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8.6354037267080755E-2</v>
      </c>
      <c r="F374" s="128">
        <f t="shared" si="32"/>
        <v>13.903</v>
      </c>
      <c r="G374" s="122">
        <f t="shared" si="33"/>
        <v>8.0815944453156319E-2</v>
      </c>
      <c r="H374" s="128">
        <f t="shared" si="34"/>
        <v>27829.617000000002</v>
      </c>
      <c r="I374" s="122">
        <f t="shared" si="35"/>
        <v>0.12690495159969675</v>
      </c>
      <c r="J374" s="128">
        <f t="shared" si="36"/>
        <v>106.85272300088569</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0.11926708074534161</v>
      </c>
      <c r="F375" s="128">
        <f t="shared" si="32"/>
        <v>19.201999999999998</v>
      </c>
      <c r="G375" s="122">
        <f t="shared" si="33"/>
        <v>0.10752268859733183</v>
      </c>
      <c r="H375" s="128">
        <f t="shared" si="34"/>
        <v>37026.297999999995</v>
      </c>
      <c r="I375" s="122">
        <f t="shared" si="35"/>
        <v>0.39961573297426839</v>
      </c>
      <c r="J375" s="128">
        <f t="shared" si="36"/>
        <v>110.92271064016271</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2.9975155279503105E-2</v>
      </c>
      <c r="F376" s="128">
        <f t="shared" si="32"/>
        <v>4.8259999999999996</v>
      </c>
      <c r="G376" s="122">
        <f t="shared" si="33"/>
        <v>3.3104516230202295E-2</v>
      </c>
      <c r="H376" s="128">
        <f t="shared" si="34"/>
        <v>11399.805000000002</v>
      </c>
      <c r="I376" s="122">
        <f t="shared" si="35"/>
        <v>-0.39571669878741905</v>
      </c>
      <c r="J376" s="128">
        <f t="shared" si="36"/>
        <v>90.547027091596107</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0.41355900621118014</v>
      </c>
      <c r="F377" s="128">
        <f t="shared" si="32"/>
        <v>66.582999999999998</v>
      </c>
      <c r="G377" s="122">
        <f t="shared" si="33"/>
        <v>0.37604644875391308</v>
      </c>
      <c r="H377" s="128">
        <f t="shared" si="34"/>
        <v>129494.603</v>
      </c>
      <c r="I377" s="122">
        <f t="shared" si="35"/>
        <v>0.30201028556203025</v>
      </c>
      <c r="J377" s="128">
        <f t="shared" si="36"/>
        <v>109.97551169052934</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0.24970807453416152</v>
      </c>
      <c r="F378" s="128">
        <f t="shared" si="32"/>
        <v>40.203000000000003</v>
      </c>
      <c r="G378" s="122">
        <f t="shared" si="33"/>
        <v>0.24726788981234649</v>
      </c>
      <c r="H378" s="128">
        <f t="shared" si="34"/>
        <v>85148.676000000007</v>
      </c>
      <c r="I378" s="122">
        <f t="shared" si="35"/>
        <v>5.8827047650605001E-2</v>
      </c>
      <c r="J378" s="128">
        <f t="shared" si="36"/>
        <v>100.98685871573009</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0.19978881987577637</v>
      </c>
      <c r="F379" s="128">
        <f t="shared" si="32"/>
        <v>32.165999999999997</v>
      </c>
      <c r="G379" s="122">
        <f t="shared" si="33"/>
        <v>0.16240357709128289</v>
      </c>
      <c r="H379" s="128">
        <f t="shared" si="34"/>
        <v>55924.97099999999</v>
      </c>
      <c r="I379" s="122">
        <f t="shared" si="35"/>
        <v>0.48589684577874298</v>
      </c>
      <c r="J379" s="128">
        <f t="shared" si="36"/>
        <v>123.01996264742382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1.1881987577639754E-2</v>
      </c>
      <c r="F380" s="128">
        <f t="shared" si="32"/>
        <v>1.9130000000000003</v>
      </c>
      <c r="G380" s="122">
        <f t="shared" si="33"/>
        <v>1.2078888830809799E-2</v>
      </c>
      <c r="H380" s="128">
        <f t="shared" si="34"/>
        <v>4159.4620000000004</v>
      </c>
      <c r="I380" s="122">
        <f t="shared" si="35"/>
        <v>-0.10946547773650345</v>
      </c>
      <c r="J380" s="128">
        <f t="shared" si="36"/>
        <v>98.3698727927042</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6.7244534161490677</v>
      </c>
      <c r="F381" s="128">
        <f t="shared" si="32"/>
        <v>1082.6369999999999</v>
      </c>
      <c r="G381" s="122">
        <f t="shared" si="33"/>
        <v>4.9938132205437356</v>
      </c>
      <c r="H381" s="128">
        <f t="shared" si="34"/>
        <v>1719659.5329999998</v>
      </c>
      <c r="I381" s="122">
        <f t="shared" si="35"/>
        <v>0.53196198297839192</v>
      </c>
      <c r="J381" s="128">
        <f t="shared" si="36"/>
        <v>134.6556853285133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0.73258385093167699</v>
      </c>
      <c r="F382" s="128">
        <f t="shared" si="32"/>
        <v>117.946</v>
      </c>
      <c r="G382" s="122">
        <f t="shared" si="33"/>
        <v>0.61511820547221219</v>
      </c>
      <c r="H382" s="128">
        <f t="shared" si="34"/>
        <v>211820.87500000003</v>
      </c>
      <c r="I382" s="122">
        <f t="shared" si="35"/>
        <v>0.55292323631367313</v>
      </c>
      <c r="J382" s="128">
        <f t="shared" si="36"/>
        <v>119.09643454127475</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0.12349068322981367</v>
      </c>
      <c r="F383" s="128">
        <f t="shared" si="32"/>
        <v>19.882000000000001</v>
      </c>
      <c r="G383" s="122">
        <f t="shared" si="33"/>
        <v>9.0093080456966304E-2</v>
      </c>
      <c r="H383" s="128">
        <f t="shared" si="34"/>
        <v>31024.273000000001</v>
      </c>
      <c r="I383" s="122">
        <f t="shared" si="35"/>
        <v>0.62063969424147869</v>
      </c>
      <c r="J383" s="128">
        <f t="shared" si="36"/>
        <v>137.07010860706447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2.1006211180124228E-2</v>
      </c>
      <c r="F384" s="128">
        <f t="shared" si="32"/>
        <v>3.3820000000000006</v>
      </c>
      <c r="G384" s="122">
        <f t="shared" si="33"/>
        <v>3.6556412222164138E-2</v>
      </c>
      <c r="H384" s="128">
        <f t="shared" si="34"/>
        <v>12588.492999999999</v>
      </c>
      <c r="I384" s="122">
        <f t="shared" si="35"/>
        <v>-0.39829861261788518</v>
      </c>
      <c r="J384" s="128">
        <f t="shared" si="36"/>
        <v>57.462452968478594</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0.31297515527950309</v>
      </c>
      <c r="F385" s="128">
        <f t="shared" si="32"/>
        <v>50.388999999999996</v>
      </c>
      <c r="G385" s="122">
        <f t="shared" si="33"/>
        <v>0.24841512611874852</v>
      </c>
      <c r="H385" s="128">
        <f t="shared" si="34"/>
        <v>85543.736000000004</v>
      </c>
      <c r="I385" s="122">
        <f t="shared" si="35"/>
        <v>0.38536159342160137</v>
      </c>
      <c r="J385" s="128">
        <f t="shared" si="36"/>
        <v>125.98876733854496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0.78179503105590065</v>
      </c>
      <c r="F386" s="128">
        <f t="shared" si="32"/>
        <v>125.869</v>
      </c>
      <c r="G386" s="122">
        <f t="shared" si="33"/>
        <v>0.70343399601577417</v>
      </c>
      <c r="H386" s="128">
        <f t="shared" si="34"/>
        <v>242233.12399999995</v>
      </c>
      <c r="I386" s="122">
        <f t="shared" si="35"/>
        <v>-1.2649302992717859E-2</v>
      </c>
      <c r="J386" s="128">
        <f t="shared" si="36"/>
        <v>111.13978503796528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0.60755279503105597</v>
      </c>
      <c r="F387" s="128">
        <f t="shared" si="32"/>
        <v>97.816000000000003</v>
      </c>
      <c r="G387" s="122">
        <f t="shared" si="33"/>
        <v>0.41035322832633475</v>
      </c>
      <c r="H387" s="128">
        <f t="shared" si="34"/>
        <v>141308.41699999999</v>
      </c>
      <c r="I387" s="122">
        <f t="shared" si="35"/>
        <v>0.64769592558514588</v>
      </c>
      <c r="J387" s="128">
        <f t="shared" si="36"/>
        <v>148.05605344181615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2.4968944099378883E-3</v>
      </c>
      <c r="F388" s="128">
        <f t="shared" si="32"/>
        <v>0.40200000000000002</v>
      </c>
      <c r="G388" s="122">
        <f t="shared" si="33"/>
        <v>2.4702489850678654E-3</v>
      </c>
      <c r="H388" s="128">
        <f t="shared" si="34"/>
        <v>850.65</v>
      </c>
      <c r="I388" s="122">
        <f t="shared" si="35"/>
        <v>9.7781218042645862E-2</v>
      </c>
      <c r="J388" s="128">
        <f t="shared" si="36"/>
        <v>101.07865340826325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2.14472049689441E-2</v>
      </c>
      <c r="F389" s="128">
        <f t="shared" si="32"/>
        <v>3.4530000000000003</v>
      </c>
      <c r="G389" s="122">
        <f t="shared" si="33"/>
        <v>1.5963044273691912E-2</v>
      </c>
      <c r="H389" s="128">
        <f t="shared" si="34"/>
        <v>5497.0019999999995</v>
      </c>
      <c r="I389" s="122">
        <f t="shared" si="35"/>
        <v>0.64309786037574945</v>
      </c>
      <c r="J389" s="128">
        <f t="shared" si="36"/>
        <v>134.35535604126855</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1.9875776397515533E-3</v>
      </c>
      <c r="F390" s="128">
        <f t="shared" si="32"/>
        <v>0.32000000000000006</v>
      </c>
      <c r="G390" s="122">
        <f t="shared" si="33"/>
        <v>1.8761434321258692E-3</v>
      </c>
      <c r="H390" s="128">
        <f t="shared" si="34"/>
        <v>646.06500000000005</v>
      </c>
      <c r="I390" s="122">
        <f t="shared" si="35"/>
        <v>-4.8685820771024228E-2</v>
      </c>
      <c r="J390" s="128">
        <f t="shared" si="36"/>
        <v>105.93953563024856</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2.611801242236025E-2</v>
      </c>
      <c r="F391" s="128">
        <f t="shared" si="32"/>
        <v>4.2050000000000001</v>
      </c>
      <c r="G391" s="122">
        <f t="shared" si="33"/>
        <v>1.8039572189407539E-2</v>
      </c>
      <c r="H391" s="128">
        <f t="shared" si="34"/>
        <v>6212.0710000000008</v>
      </c>
      <c r="I391" s="122">
        <f t="shared" si="35"/>
        <v>0.5614136159299018</v>
      </c>
      <c r="J391" s="128">
        <f t="shared" si="36"/>
        <v>144.7817728055447</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4.5962732919254664E-4</v>
      </c>
      <c r="F392" s="128">
        <f t="shared" si="32"/>
        <v>7.400000000000001E-2</v>
      </c>
      <c r="G392" s="122">
        <f t="shared" si="33"/>
        <v>2.4162935084998753E-4</v>
      </c>
      <c r="H392" s="128">
        <f t="shared" si="34"/>
        <v>83.207000000000008</v>
      </c>
      <c r="I392" s="122">
        <f t="shared" si="35"/>
        <v>0.22404370918464747</v>
      </c>
      <c r="J392" s="128">
        <f t="shared" si="36"/>
        <v>190.219990897505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7.1118012422360247E-3</v>
      </c>
      <c r="F393" s="128">
        <f t="shared" ref="F393:F456" si="38">SUMPRODUCT($K$2:$AI$2,$K393:$AI393)</f>
        <v>1.145</v>
      </c>
      <c r="G393" s="122">
        <f t="shared" ref="G393:G456" si="39">SUMPRODUCT($K$3:$AI$3,$K393:$AI393)/$J$3</f>
        <v>4.5444972964182612E-3</v>
      </c>
      <c r="H393" s="128">
        <f t="shared" ref="H393:H456" si="40">SUMPRODUCT($K$3:$AI$3,$K393:$AI393)</f>
        <v>1564.9339999999997</v>
      </c>
      <c r="I393" s="122">
        <f t="shared" ref="I393:I456" si="41">CORREL($K$4:$AI$4,$K393:$AI393)</f>
        <v>0.44923253156969939</v>
      </c>
      <c r="J393" s="128">
        <f t="shared" si="36"/>
        <v>156.49258385170964</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5.0124223602484464E-3</v>
      </c>
      <c r="F394" s="128">
        <f t="shared" si="38"/>
        <v>0.80699999999999994</v>
      </c>
      <c r="G394" s="122">
        <f t="shared" si="39"/>
        <v>2.4377101737145645E-3</v>
      </c>
      <c r="H394" s="128">
        <f t="shared" si="40"/>
        <v>839.44500000000005</v>
      </c>
      <c r="I394" s="122">
        <f t="shared" si="41"/>
        <v>0.70459185780366873</v>
      </c>
      <c r="J394" s="128">
        <f t="shared" ref="J394:J457" si="42">$E394/$G394*100</f>
        <v>205.62011080302275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4.6583850931677023E-4</v>
      </c>
      <c r="F395" s="128">
        <f t="shared" si="38"/>
        <v>7.5000000000000011E-2</v>
      </c>
      <c r="G395" s="122">
        <f t="shared" si="39"/>
        <v>1.9086241643870625E-4</v>
      </c>
      <c r="H395" s="128">
        <f t="shared" si="40"/>
        <v>65.725000000000009</v>
      </c>
      <c r="I395" s="122">
        <f t="shared" si="41"/>
        <v>0.36735311863775094</v>
      </c>
      <c r="J395" s="128">
        <f t="shared" si="42"/>
        <v>244.07031934774341</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2.3354037267080746E-3</v>
      </c>
      <c r="F396" s="128">
        <f t="shared" si="38"/>
        <v>0.376</v>
      </c>
      <c r="G396" s="122">
        <f t="shared" si="39"/>
        <v>1.4002085039406665E-3</v>
      </c>
      <c r="H396" s="128">
        <f t="shared" si="40"/>
        <v>482.17300000000006</v>
      </c>
      <c r="I396" s="122">
        <f t="shared" si="41"/>
        <v>0.419930579781084</v>
      </c>
      <c r="J396" s="128">
        <f t="shared" si="42"/>
        <v>166.78971168475613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1.7627329192546583E-2</v>
      </c>
      <c r="F397" s="128">
        <f t="shared" si="38"/>
        <v>2.8380000000000001</v>
      </c>
      <c r="G397" s="122">
        <f t="shared" si="39"/>
        <v>1.0700968178465437E-2</v>
      </c>
      <c r="H397" s="128">
        <f t="shared" si="40"/>
        <v>3684.9640000000009</v>
      </c>
      <c r="I397" s="122">
        <f t="shared" si="41"/>
        <v>0.67978366937118595</v>
      </c>
      <c r="J397" s="128">
        <f t="shared" si="42"/>
        <v>164.72648921636562</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3.0198757763975157E-2</v>
      </c>
      <c r="F398" s="128">
        <f t="shared" si="38"/>
        <v>4.8620000000000001</v>
      </c>
      <c r="G398" s="122">
        <f t="shared" si="39"/>
        <v>1.4666248497203493E-2</v>
      </c>
      <c r="H398" s="128">
        <f t="shared" si="40"/>
        <v>5050.4400000000005</v>
      </c>
      <c r="I398" s="122">
        <f t="shared" si="41"/>
        <v>0.65752078581980078</v>
      </c>
      <c r="J398" s="128">
        <f t="shared" si="42"/>
        <v>205.90649183213654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1.3366459627329193E-2</v>
      </c>
      <c r="F400" s="128">
        <f t="shared" si="38"/>
        <v>2.1520000000000001</v>
      </c>
      <c r="G400" s="122">
        <f t="shared" si="39"/>
        <v>7.5407453870681091E-3</v>
      </c>
      <c r="H400" s="128">
        <f t="shared" si="40"/>
        <v>2596.7159999999999</v>
      </c>
      <c r="I400" s="122">
        <f t="shared" si="41"/>
        <v>0.52122109025852292</v>
      </c>
      <c r="J400" s="128">
        <f t="shared" si="42"/>
        <v>177.25647719457294</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9.3167701863354046E-4</v>
      </c>
      <c r="F401" s="128">
        <f t="shared" si="38"/>
        <v>0.15000000000000002</v>
      </c>
      <c r="G401" s="122">
        <f t="shared" si="39"/>
        <v>7.7262325835322548E-4</v>
      </c>
      <c r="H401" s="128">
        <f t="shared" si="40"/>
        <v>266.05900000000003</v>
      </c>
      <c r="I401" s="122">
        <f t="shared" si="41"/>
        <v>0.11226413927974602</v>
      </c>
      <c r="J401" s="128">
        <f t="shared" si="42"/>
        <v>120.58619884409426</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1.2012795031055901</v>
      </c>
      <c r="F402" s="128">
        <f t="shared" si="38"/>
        <v>193.40600000000001</v>
      </c>
      <c r="G402" s="122">
        <f t="shared" si="39"/>
        <v>0.83973842919287489</v>
      </c>
      <c r="H402" s="128">
        <f t="shared" si="40"/>
        <v>289170.64600000001</v>
      </c>
      <c r="I402" s="122">
        <f t="shared" si="41"/>
        <v>0.62925228073838646</v>
      </c>
      <c r="J402" s="128">
        <f t="shared" si="42"/>
        <v>143.05401079002837</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0.18275776397515528</v>
      </c>
      <c r="F403" s="128">
        <f t="shared" si="38"/>
        <v>29.423999999999999</v>
      </c>
      <c r="G403" s="122">
        <f t="shared" si="39"/>
        <v>0.16838110048263727</v>
      </c>
      <c r="H403" s="128">
        <f t="shared" si="40"/>
        <v>57983.379000000001</v>
      </c>
      <c r="I403" s="122">
        <f t="shared" si="41"/>
        <v>0.29770406867069787</v>
      </c>
      <c r="J403" s="128">
        <f t="shared" si="42"/>
        <v>108.53816933807276</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1.1590248447204969</v>
      </c>
      <c r="F404" s="128">
        <f t="shared" si="38"/>
        <v>186.60300000000001</v>
      </c>
      <c r="G404" s="122">
        <f t="shared" si="39"/>
        <v>0.78907572932819892</v>
      </c>
      <c r="H404" s="128">
        <f t="shared" si="40"/>
        <v>271724.53999999992</v>
      </c>
      <c r="I404" s="122">
        <f t="shared" si="41"/>
        <v>0.64984562803922141</v>
      </c>
      <c r="J404" s="128">
        <f t="shared" si="42"/>
        <v>146.88385431741312</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0.17845962732919254</v>
      </c>
      <c r="F405" s="128">
        <f t="shared" si="38"/>
        <v>28.731999999999999</v>
      </c>
      <c r="G405" s="122">
        <f t="shared" si="39"/>
        <v>7.9692732563204582E-2</v>
      </c>
      <c r="H405" s="128">
        <f t="shared" si="40"/>
        <v>27442.83</v>
      </c>
      <c r="I405" s="122">
        <f t="shared" si="41"/>
        <v>0.25886066002305336</v>
      </c>
      <c r="J405" s="128">
        <f t="shared" si="42"/>
        <v>223.93463191597252</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0.66363354037267075</v>
      </c>
      <c r="F406" s="128">
        <f t="shared" si="38"/>
        <v>106.845</v>
      </c>
      <c r="G406" s="122">
        <f t="shared" si="39"/>
        <v>0.48322752484333165</v>
      </c>
      <c r="H406" s="128">
        <f t="shared" si="40"/>
        <v>166403.264</v>
      </c>
      <c r="I406" s="122">
        <f t="shared" si="41"/>
        <v>0.43331078633510223</v>
      </c>
      <c r="J406" s="128">
        <f t="shared" si="42"/>
        <v>137.333555365628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0.62949068322981372</v>
      </c>
      <c r="F407" s="128">
        <f t="shared" si="38"/>
        <v>101.34800000000001</v>
      </c>
      <c r="G407" s="122">
        <f t="shared" si="39"/>
        <v>0.44883736983023481</v>
      </c>
      <c r="H407" s="128">
        <f t="shared" si="40"/>
        <v>154560.739</v>
      </c>
      <c r="I407" s="122">
        <f t="shared" si="41"/>
        <v>0.54889210386158072</v>
      </c>
      <c r="J407" s="128">
        <f t="shared" si="42"/>
        <v>140.24916941918363</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0.286527950310559</v>
      </c>
      <c r="F408" s="128">
        <f t="shared" si="38"/>
        <v>46.131</v>
      </c>
      <c r="G408" s="122">
        <f t="shared" si="39"/>
        <v>0.19316017632812363</v>
      </c>
      <c r="H408" s="128">
        <f t="shared" si="40"/>
        <v>66516.251999999993</v>
      </c>
      <c r="I408" s="122">
        <f t="shared" si="41"/>
        <v>0.43825073823795568</v>
      </c>
      <c r="J408" s="128">
        <f t="shared" si="42"/>
        <v>148.33696870509704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0.94111801242236026</v>
      </c>
      <c r="F409" s="128">
        <f t="shared" si="38"/>
        <v>151.52000000000001</v>
      </c>
      <c r="G409" s="122">
        <f t="shared" si="39"/>
        <v>0.90266720389826871</v>
      </c>
      <c r="H409" s="128">
        <f t="shared" si="40"/>
        <v>310840.67300000001</v>
      </c>
      <c r="I409" s="122">
        <f t="shared" si="41"/>
        <v>0.27248580201330208</v>
      </c>
      <c r="J409" s="128">
        <f t="shared" si="42"/>
        <v>104.25968821710121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4.9167701863354035E-2</v>
      </c>
      <c r="F410" s="128">
        <f t="shared" si="38"/>
        <v>7.9159999999999995</v>
      </c>
      <c r="G410" s="122">
        <f t="shared" si="39"/>
        <v>8.3697785444217951E-2</v>
      </c>
      <c r="H410" s="128">
        <f t="shared" si="40"/>
        <v>28822.002000000004</v>
      </c>
      <c r="I410" s="122">
        <f t="shared" si="41"/>
        <v>-0.27604577487859883</v>
      </c>
      <c r="J410" s="128">
        <f t="shared" si="42"/>
        <v>58.74432830259628</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2.1192546583850932E-2</v>
      </c>
      <c r="F411" s="128">
        <f t="shared" si="38"/>
        <v>3.4119999999999999</v>
      </c>
      <c r="G411" s="122">
        <f t="shared" si="39"/>
        <v>2.3674614790421596E-2</v>
      </c>
      <c r="H411" s="128">
        <f t="shared" si="40"/>
        <v>8152.5429999999997</v>
      </c>
      <c r="I411" s="122">
        <f t="shared" si="41"/>
        <v>-0.10763160435701218</v>
      </c>
      <c r="J411" s="128">
        <f t="shared" si="42"/>
        <v>89.515908797067851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0.40471428571428575</v>
      </c>
      <c r="F412" s="128">
        <f t="shared" si="38"/>
        <v>65.159000000000006</v>
      </c>
      <c r="G412" s="122">
        <f t="shared" si="39"/>
        <v>0.42025650340633869</v>
      </c>
      <c r="H412" s="128">
        <f t="shared" si="40"/>
        <v>144718.68899999998</v>
      </c>
      <c r="I412" s="122">
        <f t="shared" si="41"/>
        <v>-0.11115227294074896</v>
      </c>
      <c r="J412" s="128">
        <f t="shared" si="42"/>
        <v>96.301730594035462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0.51605590062111806</v>
      </c>
      <c r="F413" s="128">
        <f t="shared" si="38"/>
        <v>83.085000000000008</v>
      </c>
      <c r="G413" s="122">
        <f t="shared" si="39"/>
        <v>0.45870280638173072</v>
      </c>
      <c r="H413" s="128">
        <f t="shared" si="40"/>
        <v>157957.98100000003</v>
      </c>
      <c r="I413" s="122">
        <f t="shared" si="41"/>
        <v>0.24710172760449114</v>
      </c>
      <c r="J413" s="128">
        <f t="shared" si="42"/>
        <v>112.503323162941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6.5254658385093173E-2</v>
      </c>
      <c r="F414" s="128">
        <f t="shared" si="38"/>
        <v>10.506</v>
      </c>
      <c r="G414" s="122">
        <f t="shared" si="39"/>
        <v>0.10781694341354058</v>
      </c>
      <c r="H414" s="128">
        <f t="shared" si="40"/>
        <v>37127.627000000008</v>
      </c>
      <c r="I414" s="122">
        <f t="shared" si="41"/>
        <v>-0.28087232340159451</v>
      </c>
      <c r="J414" s="128">
        <f t="shared" si="42"/>
        <v>60.523565516788643</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8.6683229813664595E-2</v>
      </c>
      <c r="F415" s="128">
        <f t="shared" si="38"/>
        <v>13.956</v>
      </c>
      <c r="G415" s="122">
        <f t="shared" si="39"/>
        <v>9.1061058549532767E-2</v>
      </c>
      <c r="H415" s="128">
        <f t="shared" si="40"/>
        <v>31357.604000000003</v>
      </c>
      <c r="I415" s="122">
        <f t="shared" si="41"/>
        <v>1.411410399258736E-3</v>
      </c>
      <c r="J415" s="128">
        <f t="shared" si="42"/>
        <v>95.192424944756326</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0.23266459627329195</v>
      </c>
      <c r="F416" s="128">
        <f t="shared" si="38"/>
        <v>37.459000000000003</v>
      </c>
      <c r="G416" s="122">
        <f t="shared" si="39"/>
        <v>0.2462969264544457</v>
      </c>
      <c r="H416" s="128">
        <f t="shared" si="40"/>
        <v>84814.31700000001</v>
      </c>
      <c r="I416" s="122">
        <f t="shared" si="41"/>
        <v>-0.17269622666569287</v>
      </c>
      <c r="J416" s="128">
        <f t="shared" si="42"/>
        <v>94.465083110294046</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0.28567080745341611</v>
      </c>
      <c r="F417" s="128">
        <f t="shared" si="38"/>
        <v>45.992999999999995</v>
      </c>
      <c r="G417" s="122">
        <f t="shared" si="39"/>
        <v>0.26292756375632337</v>
      </c>
      <c r="H417" s="128">
        <f t="shared" si="40"/>
        <v>90541.21</v>
      </c>
      <c r="I417" s="122">
        <f t="shared" si="41"/>
        <v>0.28594151979821886</v>
      </c>
      <c r="J417" s="128">
        <f t="shared" si="42"/>
        <v>108.65000358736476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0.32922981366459625</v>
      </c>
      <c r="F418" s="128">
        <f t="shared" si="38"/>
        <v>53.006</v>
      </c>
      <c r="G418" s="122">
        <f t="shared" si="39"/>
        <v>0.29149968056499342</v>
      </c>
      <c r="H418" s="128">
        <f t="shared" si="40"/>
        <v>100380.247</v>
      </c>
      <c r="I418" s="122">
        <f t="shared" si="41"/>
        <v>0.21300334475870714</v>
      </c>
      <c r="J418" s="128">
        <f t="shared" si="42"/>
        <v>112.9434560705086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8.9708074534161505E-2</v>
      </c>
      <c r="F419" s="128">
        <f t="shared" si="38"/>
        <v>14.443000000000001</v>
      </c>
      <c r="G419" s="122">
        <f t="shared" si="39"/>
        <v>7.9214608053246913E-2</v>
      </c>
      <c r="H419" s="128">
        <f t="shared" si="40"/>
        <v>27278.184000000001</v>
      </c>
      <c r="I419" s="122">
        <f t="shared" si="41"/>
        <v>0.37047926728018249</v>
      </c>
      <c r="J419" s="128">
        <f t="shared" si="42"/>
        <v>113.24688304190187</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0.22293788819875776</v>
      </c>
      <c r="F420" s="128">
        <f t="shared" si="38"/>
        <v>35.893000000000001</v>
      </c>
      <c r="G420" s="122">
        <f t="shared" si="39"/>
        <v>0.22905700462890363</v>
      </c>
      <c r="H420" s="128">
        <f t="shared" si="40"/>
        <v>78877.611999999994</v>
      </c>
      <c r="I420" s="122">
        <f t="shared" si="41"/>
        <v>-1.8960023545373215E-2</v>
      </c>
      <c r="J420" s="128">
        <f t="shared" si="42"/>
        <v>97.328561752538633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0.90534782608695663</v>
      </c>
      <c r="F421" s="128">
        <f t="shared" si="38"/>
        <v>145.76100000000002</v>
      </c>
      <c r="G421" s="122">
        <f t="shared" si="39"/>
        <v>0.8908630117494003</v>
      </c>
      <c r="H421" s="128">
        <f t="shared" si="40"/>
        <v>306775.80499999999</v>
      </c>
      <c r="I421" s="122">
        <f t="shared" si="41"/>
        <v>0.30051708205060323</v>
      </c>
      <c r="J421" s="128">
        <f t="shared" si="42"/>
        <v>101.6259306028558</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0.77812422360248445</v>
      </c>
      <c r="F422" s="128">
        <f t="shared" si="38"/>
        <v>125.27799999999999</v>
      </c>
      <c r="G422" s="122">
        <f t="shared" si="39"/>
        <v>0.74547488660057259</v>
      </c>
      <c r="H422" s="128">
        <f t="shared" si="40"/>
        <v>256710.24099999998</v>
      </c>
      <c r="I422" s="122">
        <f t="shared" si="41"/>
        <v>0.18046903613203241</v>
      </c>
      <c r="J422" s="128">
        <f t="shared" si="42"/>
        <v>104.37966960239204</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0.37279503105590062</v>
      </c>
      <c r="F423" s="128">
        <f t="shared" si="38"/>
        <v>60.02</v>
      </c>
      <c r="G423" s="122">
        <f t="shared" si="39"/>
        <v>0.31970545478833079</v>
      </c>
      <c r="H423" s="128">
        <f t="shared" si="40"/>
        <v>110093.13100000001</v>
      </c>
      <c r="I423" s="122">
        <f t="shared" si="41"/>
        <v>0.28898514910293199</v>
      </c>
      <c r="J423" s="128">
        <f t="shared" si="42"/>
        <v>116.60577743433223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0.5335527950310559</v>
      </c>
      <c r="F424" s="128">
        <f t="shared" si="38"/>
        <v>85.902000000000001</v>
      </c>
      <c r="G424" s="122">
        <f t="shared" si="39"/>
        <v>0.47833836588666451</v>
      </c>
      <c r="H424" s="128">
        <f t="shared" si="40"/>
        <v>164719.64300000001</v>
      </c>
      <c r="I424" s="122">
        <f t="shared" si="41"/>
        <v>0.45584944468204092</v>
      </c>
      <c r="J424" s="128">
        <f t="shared" si="42"/>
        <v>111.54296478854336</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3.6596273291925475E-2</v>
      </c>
      <c r="F425" s="128">
        <f t="shared" si="38"/>
        <v>5.8920000000000012</v>
      </c>
      <c r="G425" s="122">
        <f t="shared" si="39"/>
        <v>3.6444310862532595E-2</v>
      </c>
      <c r="H425" s="128">
        <f t="shared" si="40"/>
        <v>12549.89</v>
      </c>
      <c r="I425" s="122">
        <f t="shared" si="41"/>
        <v>9.1917723601222731E-2</v>
      </c>
      <c r="J425" s="128">
        <f t="shared" si="42"/>
        <v>100.41697160900114</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5.254658385093168E-2</v>
      </c>
      <c r="F426" s="128">
        <f t="shared" si="38"/>
        <v>8.4600000000000009</v>
      </c>
      <c r="G426" s="122">
        <f t="shared" si="39"/>
        <v>5.1186570371531952E-2</v>
      </c>
      <c r="H426" s="128">
        <f t="shared" si="40"/>
        <v>17626.505000000001</v>
      </c>
      <c r="I426" s="122">
        <f t="shared" si="41"/>
        <v>6.6803974186571385E-2</v>
      </c>
      <c r="J426" s="128">
        <f t="shared" si="42"/>
        <v>102.65697324420884</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0.1695714285714286</v>
      </c>
      <c r="F427" s="128">
        <f t="shared" si="38"/>
        <v>27.301000000000002</v>
      </c>
      <c r="G427" s="122">
        <f t="shared" si="39"/>
        <v>0.15659387323657359</v>
      </c>
      <c r="H427" s="128">
        <f t="shared" si="40"/>
        <v>53924.35300000001</v>
      </c>
      <c r="I427" s="122">
        <f t="shared" si="41"/>
        <v>0.17786551048843718</v>
      </c>
      <c r="J427" s="128">
        <f t="shared" si="42"/>
        <v>108.28739660538903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0.49938509316770185</v>
      </c>
      <c r="F428" s="128">
        <f t="shared" si="38"/>
        <v>80.400999999999996</v>
      </c>
      <c r="G428" s="122">
        <f t="shared" si="39"/>
        <v>0.50313625935799378</v>
      </c>
      <c r="H428" s="128">
        <f t="shared" si="40"/>
        <v>173258.99600000001</v>
      </c>
      <c r="I428" s="122">
        <f t="shared" si="41"/>
        <v>-2.7537159303707263E-2</v>
      </c>
      <c r="J428" s="128">
        <f t="shared" si="42"/>
        <v>99.254443280419011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0.24243478260869564</v>
      </c>
      <c r="F429" s="128">
        <f t="shared" si="38"/>
        <v>39.031999999999996</v>
      </c>
      <c r="G429" s="122">
        <f t="shared" si="39"/>
        <v>0.23801458656398283</v>
      </c>
      <c r="H429" s="128">
        <f t="shared" si="40"/>
        <v>81962.226999999999</v>
      </c>
      <c r="I429" s="122">
        <f t="shared" si="41"/>
        <v>-9.5281595000597588E-2</v>
      </c>
      <c r="J429" s="128">
        <f t="shared" si="42"/>
        <v>101.8571114100709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0.12316770186335403</v>
      </c>
      <c r="F430" s="128">
        <f t="shared" si="38"/>
        <v>19.829999999999998</v>
      </c>
      <c r="G430" s="122">
        <f t="shared" si="39"/>
        <v>0.12384198711805738</v>
      </c>
      <c r="H430" s="128">
        <f t="shared" si="40"/>
        <v>42645.979000000007</v>
      </c>
      <c r="I430" s="122">
        <f t="shared" si="41"/>
        <v>-0.13984830151348285</v>
      </c>
      <c r="J430" s="128">
        <f t="shared" si="42"/>
        <v>99.455527749194985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0.29008695652173916</v>
      </c>
      <c r="F431" s="128">
        <f t="shared" si="38"/>
        <v>46.704000000000001</v>
      </c>
      <c r="G431" s="122">
        <f t="shared" si="39"/>
        <v>0.27017154531040372</v>
      </c>
      <c r="H431" s="128">
        <f t="shared" si="40"/>
        <v>93035.733000000007</v>
      </c>
      <c r="I431" s="122">
        <f t="shared" si="41"/>
        <v>3.5690556677779969E-2</v>
      </c>
      <c r="J431" s="128">
        <f t="shared" si="42"/>
        <v>107.37139478861637</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0.13849068322981367</v>
      </c>
      <c r="F432" s="128">
        <f t="shared" si="38"/>
        <v>22.297000000000001</v>
      </c>
      <c r="G432" s="122">
        <f t="shared" si="39"/>
        <v>0.13325262372298599</v>
      </c>
      <c r="H432" s="128">
        <f t="shared" si="40"/>
        <v>45886.607000000011</v>
      </c>
      <c r="I432" s="122">
        <f t="shared" si="41"/>
        <v>-7.2066853798400901E-2</v>
      </c>
      <c r="J432" s="128">
        <f t="shared" si="42"/>
        <v>103.93092410526708</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0.1797639751552795</v>
      </c>
      <c r="F433" s="128">
        <f t="shared" si="38"/>
        <v>28.942</v>
      </c>
      <c r="G433" s="122">
        <f t="shared" si="39"/>
        <v>0.17208546338403638</v>
      </c>
      <c r="H433" s="128">
        <f t="shared" si="40"/>
        <v>59259.006000000001</v>
      </c>
      <c r="I433" s="122">
        <f t="shared" si="41"/>
        <v>-4.6532476201150093E-2</v>
      </c>
      <c r="J433" s="128">
        <f t="shared" si="42"/>
        <v>104.46203393374796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0.20425465838509316</v>
      </c>
      <c r="F434" s="128">
        <f t="shared" si="38"/>
        <v>32.884999999999998</v>
      </c>
      <c r="G434" s="122">
        <f t="shared" si="39"/>
        <v>0.19332662519819493</v>
      </c>
      <c r="H434" s="128">
        <f t="shared" si="40"/>
        <v>66573.570000000007</v>
      </c>
      <c r="I434" s="122">
        <f t="shared" si="41"/>
        <v>-3.4302455022850571E-2</v>
      </c>
      <c r="J434" s="128">
        <f t="shared" si="42"/>
        <v>105.65262708935978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0.47716770186335411</v>
      </c>
      <c r="F435" s="128">
        <f t="shared" si="38"/>
        <v>76.824000000000012</v>
      </c>
      <c r="G435" s="122">
        <f t="shared" si="39"/>
        <v>0.46452148055221598</v>
      </c>
      <c r="H435" s="128">
        <f t="shared" si="40"/>
        <v>159961.68799999999</v>
      </c>
      <c r="I435" s="122">
        <f t="shared" si="41"/>
        <v>-2.3031360292188493E-2</v>
      </c>
      <c r="J435" s="128">
        <f t="shared" si="42"/>
        <v>102.72241905715632</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0.25275776397515531</v>
      </c>
      <c r="F436" s="128">
        <f t="shared" si="38"/>
        <v>40.694000000000003</v>
      </c>
      <c r="G436" s="122">
        <f t="shared" si="39"/>
        <v>0.23235926274400481</v>
      </c>
      <c r="H436" s="128">
        <f t="shared" si="40"/>
        <v>80014.771000000008</v>
      </c>
      <c r="I436" s="122">
        <f t="shared" si="41"/>
        <v>4.6585267597596741E-3</v>
      </c>
      <c r="J436" s="128">
        <f t="shared" si="42"/>
        <v>108.77886295138748</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0.23344720496894411</v>
      </c>
      <c r="F437" s="128">
        <f t="shared" si="38"/>
        <v>37.585000000000001</v>
      </c>
      <c r="G437" s="122">
        <f t="shared" si="39"/>
        <v>0.22004102997461947</v>
      </c>
      <c r="H437" s="128">
        <f t="shared" si="40"/>
        <v>75772.88900000001</v>
      </c>
      <c r="I437" s="122">
        <f t="shared" si="41"/>
        <v>-3.4257533895531649E-2</v>
      </c>
      <c r="J437" s="128">
        <f t="shared" si="42"/>
        <v>106.092579641111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0.71579503105590059</v>
      </c>
      <c r="F438" s="128">
        <f t="shared" si="38"/>
        <v>115.24299999999999</v>
      </c>
      <c r="G438" s="122">
        <f t="shared" si="39"/>
        <v>0.69329815482724377</v>
      </c>
      <c r="H438" s="128">
        <f t="shared" si="40"/>
        <v>238742.766</v>
      </c>
      <c r="I438" s="122">
        <f t="shared" si="41"/>
        <v>0.10281959216132061</v>
      </c>
      <c r="J438" s="128">
        <f t="shared" si="42"/>
        <v>103.24490640455586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0.33663975155279502</v>
      </c>
      <c r="F439" s="128">
        <f t="shared" si="38"/>
        <v>54.198999999999998</v>
      </c>
      <c r="G439" s="122">
        <f t="shared" si="39"/>
        <v>0.32257697802867946</v>
      </c>
      <c r="H439" s="128">
        <f t="shared" si="40"/>
        <v>111081.963</v>
      </c>
      <c r="I439" s="122">
        <f t="shared" si="41"/>
        <v>-1.5916996452273287E-2</v>
      </c>
      <c r="J439" s="128">
        <f t="shared" si="42"/>
        <v>104.35950935186244</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0.23649068322981368</v>
      </c>
      <c r="F440" s="128">
        <f t="shared" si="38"/>
        <v>38.075000000000003</v>
      </c>
      <c r="G440" s="122">
        <f t="shared" si="39"/>
        <v>0.2230050790166048</v>
      </c>
      <c r="H440" s="128">
        <f t="shared" si="40"/>
        <v>76793.582999999999</v>
      </c>
      <c r="I440" s="122">
        <f t="shared" si="41"/>
        <v>-3.266564540035162E-2</v>
      </c>
      <c r="J440" s="128">
        <f t="shared" si="42"/>
        <v>106.04721841882568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6.2670807453416147E-2</v>
      </c>
      <c r="F441" s="128">
        <f t="shared" si="38"/>
        <v>10.09</v>
      </c>
      <c r="G441" s="122">
        <f t="shared" si="39"/>
        <v>5.8141628770059066E-2</v>
      </c>
      <c r="H441" s="128">
        <f t="shared" si="40"/>
        <v>20021.535</v>
      </c>
      <c r="I441" s="122">
        <f t="shared" si="41"/>
        <v>-7.0117396340191665E-2</v>
      </c>
      <c r="J441" s="128">
        <f t="shared" si="42"/>
        <v>107.78990678308871</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5.8285714285714288E-2</v>
      </c>
      <c r="F442" s="128">
        <f t="shared" si="38"/>
        <v>9.3840000000000003</v>
      </c>
      <c r="G442" s="122">
        <f t="shared" si="39"/>
        <v>5.5400388549126205E-2</v>
      </c>
      <c r="H442" s="128">
        <f t="shared" si="40"/>
        <v>19077.567000000003</v>
      </c>
      <c r="I442" s="122">
        <f t="shared" si="41"/>
        <v>-8.6892164966263105E-2</v>
      </c>
      <c r="J442" s="128">
        <f t="shared" si="42"/>
        <v>105.2081326722637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0.84425465838509328</v>
      </c>
      <c r="F443" s="128">
        <f t="shared" si="38"/>
        <v>135.92500000000001</v>
      </c>
      <c r="G443" s="122">
        <f t="shared" si="39"/>
        <v>0.79969338885694541</v>
      </c>
      <c r="H443" s="128">
        <f t="shared" si="40"/>
        <v>275380.81599999999</v>
      </c>
      <c r="I443" s="122">
        <f t="shared" si="41"/>
        <v>0.29109957032148875</v>
      </c>
      <c r="J443" s="128">
        <f t="shared" si="42"/>
        <v>105.57229435044377</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0.62141614906832299</v>
      </c>
      <c r="F444" s="128">
        <f t="shared" si="38"/>
        <v>100.048</v>
      </c>
      <c r="G444" s="122">
        <f t="shared" si="39"/>
        <v>0.6228359933557519</v>
      </c>
      <c r="H444" s="128">
        <f t="shared" si="40"/>
        <v>214478.557</v>
      </c>
      <c r="I444" s="122">
        <f t="shared" si="41"/>
        <v>1.5993727902201438E-2</v>
      </c>
      <c r="J444" s="128">
        <f t="shared" si="42"/>
        <v>99.772035607675946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0.43855900621118016</v>
      </c>
      <c r="F445" s="128">
        <f t="shared" si="38"/>
        <v>70.608000000000004</v>
      </c>
      <c r="G445" s="122">
        <f t="shared" si="39"/>
        <v>0.45385110263156364</v>
      </c>
      <c r="H445" s="128">
        <f t="shared" si="40"/>
        <v>156287.258</v>
      </c>
      <c r="I445" s="122">
        <f t="shared" si="41"/>
        <v>-0.20374323784705647</v>
      </c>
      <c r="J445" s="128">
        <f t="shared" si="42"/>
        <v>96.630591766393124</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5.6714285714285717E-2</v>
      </c>
      <c r="F446" s="128">
        <f t="shared" si="38"/>
        <v>9.1310000000000002</v>
      </c>
      <c r="G446" s="122">
        <f t="shared" si="39"/>
        <v>5.3759218603894779E-2</v>
      </c>
      <c r="H446" s="128">
        <f t="shared" si="40"/>
        <v>18512.416999999998</v>
      </c>
      <c r="I446" s="122">
        <f t="shared" si="41"/>
        <v>-8.3613336951450346E-2</v>
      </c>
      <c r="J446" s="128">
        <f t="shared" si="42"/>
        <v>105.49685651527838</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0.38175155279503109</v>
      </c>
      <c r="F447" s="128">
        <f t="shared" si="38"/>
        <v>61.462000000000003</v>
      </c>
      <c r="G447" s="122">
        <f t="shared" si="39"/>
        <v>0.36903170247242689</v>
      </c>
      <c r="H447" s="128">
        <f t="shared" si="40"/>
        <v>127079.01899999999</v>
      </c>
      <c r="I447" s="122">
        <f t="shared" si="41"/>
        <v>-2.8612625862727139E-2</v>
      </c>
      <c r="J447" s="128">
        <f t="shared" si="42"/>
        <v>103.44681777673412</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0.17860869565217388</v>
      </c>
      <c r="F448" s="128">
        <f t="shared" si="38"/>
        <v>28.755999999999997</v>
      </c>
      <c r="G448" s="122">
        <f t="shared" si="39"/>
        <v>0.15134248950220408</v>
      </c>
      <c r="H448" s="128">
        <f t="shared" si="40"/>
        <v>52115.996999999996</v>
      </c>
      <c r="I448" s="122">
        <f t="shared" si="41"/>
        <v>4.9503708023998665E-2</v>
      </c>
      <c r="J448" s="128">
        <f t="shared" si="42"/>
        <v>118.01622679767847</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0.15999999999999998</v>
      </c>
      <c r="F449" s="128">
        <f t="shared" si="38"/>
        <v>25.759999999999998</v>
      </c>
      <c r="G449" s="122">
        <f t="shared" si="39"/>
        <v>0.15580200837500507</v>
      </c>
      <c r="H449" s="128">
        <f t="shared" si="40"/>
        <v>53651.667999999998</v>
      </c>
      <c r="I449" s="122">
        <f t="shared" si="41"/>
        <v>-6.481354978204687E-2</v>
      </c>
      <c r="J449" s="128">
        <f t="shared" si="42"/>
        <v>102.69443999392524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0.11142857142857143</v>
      </c>
      <c r="F450" s="128">
        <f t="shared" si="38"/>
        <v>17.940000000000001</v>
      </c>
      <c r="G450" s="122">
        <f t="shared" si="39"/>
        <v>0.10880955865697908</v>
      </c>
      <c r="H450" s="128">
        <f t="shared" si="40"/>
        <v>37469.442000000003</v>
      </c>
      <c r="I450" s="122">
        <f t="shared" si="41"/>
        <v>-9.331145571941224E-2</v>
      </c>
      <c r="J450" s="128">
        <f t="shared" si="42"/>
        <v>102.40696939121752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0.11222981366459629</v>
      </c>
      <c r="F451" s="128">
        <f t="shared" si="38"/>
        <v>18.069000000000003</v>
      </c>
      <c r="G451" s="122">
        <f t="shared" si="39"/>
        <v>0.10666840613547529</v>
      </c>
      <c r="H451" s="128">
        <f t="shared" si="40"/>
        <v>36732.118999999999</v>
      </c>
      <c r="I451" s="122">
        <f t="shared" si="41"/>
        <v>-6.3873738730429439E-2</v>
      </c>
      <c r="J451" s="128">
        <f t="shared" si="42"/>
        <v>105.21373453547031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0.20528571428571429</v>
      </c>
      <c r="F452" s="128">
        <f t="shared" si="38"/>
        <v>33.051000000000002</v>
      </c>
      <c r="G452" s="122">
        <f t="shared" si="39"/>
        <v>0.19736794266432026</v>
      </c>
      <c r="H452" s="128">
        <f t="shared" si="40"/>
        <v>67965.23</v>
      </c>
      <c r="I452" s="122">
        <f t="shared" si="41"/>
        <v>-3.6979779476912694E-2</v>
      </c>
      <c r="J452" s="128">
        <f t="shared" si="42"/>
        <v>104.01168067848812</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0.15193167701863353</v>
      </c>
      <c r="F453" s="128">
        <f t="shared" si="38"/>
        <v>24.460999999999999</v>
      </c>
      <c r="G453" s="122">
        <f t="shared" si="39"/>
        <v>0.14492190394879748</v>
      </c>
      <c r="H453" s="128">
        <f t="shared" si="40"/>
        <v>49905.017</v>
      </c>
      <c r="I453" s="122">
        <f t="shared" si="41"/>
        <v>-5.392578370565327E-2</v>
      </c>
      <c r="J453" s="128">
        <f t="shared" si="42"/>
        <v>104.83693139465838</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7.2130434782608693E-2</v>
      </c>
      <c r="F454" s="128">
        <f t="shared" si="38"/>
        <v>11.613</v>
      </c>
      <c r="G454" s="122">
        <f t="shared" si="39"/>
        <v>6.8419177135423032E-2</v>
      </c>
      <c r="H454" s="128">
        <f t="shared" si="40"/>
        <v>23560.691000000003</v>
      </c>
      <c r="I454" s="122">
        <f t="shared" si="41"/>
        <v>-7.3129099316062568E-2</v>
      </c>
      <c r="J454" s="128">
        <f t="shared" si="42"/>
        <v>105.42429447790627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7.2236024844720484E-2</v>
      </c>
      <c r="F455" s="128">
        <f t="shared" si="38"/>
        <v>11.629999999999999</v>
      </c>
      <c r="G455" s="122">
        <f t="shared" si="39"/>
        <v>6.3243955418488901E-2</v>
      </c>
      <c r="H455" s="128">
        <f t="shared" si="40"/>
        <v>21778.562000000002</v>
      </c>
      <c r="I455" s="122">
        <f t="shared" si="41"/>
        <v>-3.7436154081915023E-2</v>
      </c>
      <c r="J455" s="128">
        <f t="shared" si="42"/>
        <v>114.21806932651593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0.31657763975155279</v>
      </c>
      <c r="F456" s="128">
        <f t="shared" si="38"/>
        <v>50.969000000000001</v>
      </c>
      <c r="G456" s="122">
        <f t="shared" si="39"/>
        <v>0.29981515167354905</v>
      </c>
      <c r="H456" s="128">
        <f t="shared" si="40"/>
        <v>103243.74600000001</v>
      </c>
      <c r="I456" s="122">
        <f t="shared" si="41"/>
        <v>5.5929610682863402E-2</v>
      </c>
      <c r="J456" s="128">
        <f t="shared" si="42"/>
        <v>105.59094094625858</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5.865217391304349E-2</v>
      </c>
      <c r="F457" s="128">
        <f t="shared" ref="F457:F520" si="44">SUMPRODUCT($K$2:$AI$2,$K457:$AI457)</f>
        <v>9.4430000000000014</v>
      </c>
      <c r="G457" s="122">
        <f t="shared" ref="G457:G520" si="45">SUMPRODUCT($K$3:$AI$3,$K457:$AI457)/$J$3</f>
        <v>5.4315537899511546E-2</v>
      </c>
      <c r="H457" s="128">
        <f t="shared" ref="H457:H520" si="46">SUMPRODUCT($K$3:$AI$3,$K457:$AI457)</f>
        <v>18703.989999999998</v>
      </c>
      <c r="I457" s="122">
        <f t="shared" ref="I457:I520" si="47">CORREL($K$4:$AI$4,$K457:$AI457)</f>
        <v>-7.3077311239075571E-2</v>
      </c>
      <c r="J457" s="128">
        <f t="shared" si="42"/>
        <v>107.98415367174508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0.61062111801242236</v>
      </c>
      <c r="F458" s="128">
        <f t="shared" si="44"/>
        <v>98.31</v>
      </c>
      <c r="G458" s="122">
        <f t="shared" si="45"/>
        <v>0.55152783730884725</v>
      </c>
      <c r="H458" s="128">
        <f t="shared" si="46"/>
        <v>189923.02300000002</v>
      </c>
      <c r="I458" s="122">
        <f t="shared" si="47"/>
        <v>0.19476259307430596</v>
      </c>
      <c r="J458" s="128">
        <f t="shared" ref="J458:J521" si="48">$E458/$G458*100</f>
        <v>110.71446928081052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0.58848447204968946</v>
      </c>
      <c r="F459" s="128">
        <f t="shared" si="44"/>
        <v>94.745999999999995</v>
      </c>
      <c r="G459" s="122">
        <f t="shared" si="45"/>
        <v>0.57111973585628906</v>
      </c>
      <c r="H459" s="128">
        <f t="shared" si="46"/>
        <v>196669.65</v>
      </c>
      <c r="I459" s="122">
        <f t="shared" si="47"/>
        <v>9.4572697005562006E-2</v>
      </c>
      <c r="J459" s="128">
        <f t="shared" si="48"/>
        <v>103.04047209423872</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0.43483850931677009</v>
      </c>
      <c r="F460" s="128">
        <f t="shared" si="44"/>
        <v>70.008999999999986</v>
      </c>
      <c r="G460" s="122">
        <f t="shared" si="45"/>
        <v>0.422644219097567</v>
      </c>
      <c r="H460" s="128">
        <f t="shared" si="46"/>
        <v>145540.91799999998</v>
      </c>
      <c r="I460" s="122">
        <f t="shared" si="47"/>
        <v>3.8431580960756911E-2</v>
      </c>
      <c r="J460" s="128">
        <f t="shared" si="48"/>
        <v>102.8852376699344</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0.26447204968944099</v>
      </c>
      <c r="F461" s="128">
        <f t="shared" si="44"/>
        <v>42.58</v>
      </c>
      <c r="G461" s="122">
        <f t="shared" si="45"/>
        <v>0.25144161018474959</v>
      </c>
      <c r="H461" s="128">
        <f t="shared" si="46"/>
        <v>86585.93</v>
      </c>
      <c r="I461" s="122">
        <f t="shared" si="47"/>
        <v>4.695979535036459E-2</v>
      </c>
      <c r="J461" s="128">
        <f t="shared" si="48"/>
        <v>105.18229241974592</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0.12134782608695652</v>
      </c>
      <c r="F462" s="128">
        <f t="shared" si="44"/>
        <v>19.536999999999999</v>
      </c>
      <c r="G462" s="122">
        <f t="shared" si="45"/>
        <v>0.11578725338165516</v>
      </c>
      <c r="H462" s="128">
        <f t="shared" si="46"/>
        <v>39872.267000000007</v>
      </c>
      <c r="I462" s="122">
        <f t="shared" si="47"/>
        <v>-1.5597462386315455E-2</v>
      </c>
      <c r="J462" s="128">
        <f t="shared" si="48"/>
        <v>104.80240487868966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0.10612422360248448</v>
      </c>
      <c r="F463" s="128">
        <f t="shared" si="44"/>
        <v>17.086000000000002</v>
      </c>
      <c r="G463" s="122">
        <f t="shared" si="45"/>
        <v>9.969056621306896E-2</v>
      </c>
      <c r="H463" s="128">
        <f t="shared" si="46"/>
        <v>34329.243999999999</v>
      </c>
      <c r="I463" s="122">
        <f t="shared" si="47"/>
        <v>-4.865045479142252E-2</v>
      </c>
      <c r="J463" s="128">
        <f t="shared" si="48"/>
        <v>106.45362709212107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0.1167391304347826</v>
      </c>
      <c r="F464" s="128">
        <f t="shared" si="44"/>
        <v>18.794999999999998</v>
      </c>
      <c r="G464" s="122">
        <f t="shared" si="45"/>
        <v>0.11134390953600617</v>
      </c>
      <c r="H464" s="128">
        <f t="shared" si="46"/>
        <v>38342.166000000012</v>
      </c>
      <c r="I464" s="122">
        <f t="shared" si="47"/>
        <v>-4.4045510626322122E-2</v>
      </c>
      <c r="J464" s="128">
        <f t="shared" si="48"/>
        <v>104.84554648858608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5.2565217391304341E-2</v>
      </c>
      <c r="F465" s="128">
        <f t="shared" si="44"/>
        <v>8.4629999999999992</v>
      </c>
      <c r="G465" s="122">
        <f t="shared" si="45"/>
        <v>4.9041271002851688E-2</v>
      </c>
      <c r="H465" s="128">
        <f t="shared" si="46"/>
        <v>16887.754000000001</v>
      </c>
      <c r="I465" s="122">
        <f t="shared" si="47"/>
        <v>-8.216260339680051E-2</v>
      </c>
      <c r="J465" s="128">
        <f t="shared" si="48"/>
        <v>107.18567507813519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6.5099378881987593E-2</v>
      </c>
      <c r="F466" s="128">
        <f t="shared" si="44"/>
        <v>10.481000000000002</v>
      </c>
      <c r="G466" s="122">
        <f t="shared" si="45"/>
        <v>5.9740052503499265E-2</v>
      </c>
      <c r="H466" s="128">
        <f t="shared" si="46"/>
        <v>20571.965</v>
      </c>
      <c r="I466" s="122">
        <f t="shared" si="47"/>
        <v>-7.0647085828522166E-2</v>
      </c>
      <c r="J466" s="128">
        <f t="shared" si="48"/>
        <v>108.97107744954594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0.11038509316770186</v>
      </c>
      <c r="F467" s="128">
        <f t="shared" si="44"/>
        <v>17.771999999999998</v>
      </c>
      <c r="G467" s="122">
        <f t="shared" si="45"/>
        <v>0.10251265253021566</v>
      </c>
      <c r="H467" s="128">
        <f t="shared" si="46"/>
        <v>35301.052000000003</v>
      </c>
      <c r="I467" s="122">
        <f t="shared" si="47"/>
        <v>-3.8481171134409284E-2</v>
      </c>
      <c r="J467" s="128">
        <f t="shared" si="48"/>
        <v>107.67948194020811</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0.20696894409937891</v>
      </c>
      <c r="F468" s="128">
        <f t="shared" si="44"/>
        <v>33.322000000000003</v>
      </c>
      <c r="G468" s="122">
        <f t="shared" si="45"/>
        <v>0.19622728962300859</v>
      </c>
      <c r="H468" s="128">
        <f t="shared" si="46"/>
        <v>67572.436999999991</v>
      </c>
      <c r="I468" s="122">
        <f t="shared" si="47"/>
        <v>6.0152227085730071E-2</v>
      </c>
      <c r="J468" s="128">
        <f t="shared" si="48"/>
        <v>105.47408798083444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0.4927888198757765</v>
      </c>
      <c r="F469" s="128">
        <f t="shared" si="44"/>
        <v>79.339000000000013</v>
      </c>
      <c r="G469" s="122">
        <f t="shared" si="45"/>
        <v>0.46933739015791709</v>
      </c>
      <c r="H469" s="128">
        <f t="shared" si="46"/>
        <v>161620.08500000002</v>
      </c>
      <c r="I469" s="122">
        <f t="shared" si="47"/>
        <v>9.8513863082519762E-2</v>
      </c>
      <c r="J469" s="128">
        <f t="shared" si="48"/>
        <v>104.99671030044479</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0.23306211180124226</v>
      </c>
      <c r="F470" s="128">
        <f t="shared" si="44"/>
        <v>37.523000000000003</v>
      </c>
      <c r="G470" s="122">
        <f t="shared" si="45"/>
        <v>0.23612239297475301</v>
      </c>
      <c r="H470" s="128">
        <f t="shared" si="46"/>
        <v>81310.634999999995</v>
      </c>
      <c r="I470" s="122">
        <f t="shared" si="47"/>
        <v>-0.14622728982533781</v>
      </c>
      <c r="J470" s="128">
        <f t="shared" si="48"/>
        <v>98.703942842965347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0.31159006211180124</v>
      </c>
      <c r="F471" s="128">
        <f t="shared" si="44"/>
        <v>50.165999999999997</v>
      </c>
      <c r="G471" s="122">
        <f t="shared" si="45"/>
        <v>0.28491074695520358</v>
      </c>
      <c r="H471" s="128">
        <f t="shared" si="46"/>
        <v>98111.294999999998</v>
      </c>
      <c r="I471" s="122">
        <f t="shared" si="47"/>
        <v>0.18759048667722905</v>
      </c>
      <c r="J471" s="128">
        <f t="shared" si="48"/>
        <v>109.36409575339481</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0.18466459627329193</v>
      </c>
      <c r="F472" s="128">
        <f t="shared" si="44"/>
        <v>29.731000000000002</v>
      </c>
      <c r="G472" s="122">
        <f t="shared" si="45"/>
        <v>0.18249210124347337</v>
      </c>
      <c r="H472" s="128">
        <f t="shared" si="46"/>
        <v>62842.615000000005</v>
      </c>
      <c r="I472" s="122">
        <f t="shared" si="47"/>
        <v>-2.1114555852245809E-2</v>
      </c>
      <c r="J472" s="128">
        <f t="shared" si="48"/>
        <v>101.19045975963645</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0.16790062111801243</v>
      </c>
      <c r="F473" s="128">
        <f t="shared" si="44"/>
        <v>27.032</v>
      </c>
      <c r="G473" s="122">
        <f t="shared" si="45"/>
        <v>0.1587430319609244</v>
      </c>
      <c r="H473" s="128">
        <f t="shared" si="46"/>
        <v>54664.433000000005</v>
      </c>
      <c r="I473" s="122">
        <f t="shared" si="47"/>
        <v>-2.4043479767224589E-2</v>
      </c>
      <c r="J473" s="128">
        <f t="shared" si="48"/>
        <v>105.76881331039603</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7.9397515527950324E-2</v>
      </c>
      <c r="F474" s="128">
        <f t="shared" si="44"/>
        <v>12.783000000000001</v>
      </c>
      <c r="G474" s="122">
        <f t="shared" si="45"/>
        <v>7.8200332212406853E-2</v>
      </c>
      <c r="H474" s="128">
        <f t="shared" si="46"/>
        <v>26928.91</v>
      </c>
      <c r="I474" s="122">
        <f t="shared" si="47"/>
        <v>-0.10608451798473045</v>
      </c>
      <c r="J474" s="128">
        <f t="shared" si="48"/>
        <v>101.53091845222816</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5.9745341614906834E-2</v>
      </c>
      <c r="F475" s="128">
        <f t="shared" si="44"/>
        <v>9.6189999999999998</v>
      </c>
      <c r="G475" s="122">
        <f t="shared" si="45"/>
        <v>5.6228939069224465E-2</v>
      </c>
      <c r="H475" s="128">
        <f t="shared" si="46"/>
        <v>19362.884999999998</v>
      </c>
      <c r="I475" s="122">
        <f t="shared" si="47"/>
        <v>-8.2709253852131848E-2</v>
      </c>
      <c r="J475" s="128">
        <f t="shared" si="48"/>
        <v>106.25372380110758</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6.0527950310559013E-2</v>
      </c>
      <c r="F476" s="128">
        <f t="shared" si="44"/>
        <v>9.745000000000001</v>
      </c>
      <c r="G476" s="122">
        <f t="shared" si="45"/>
        <v>6.1540765714750346E-2</v>
      </c>
      <c r="H476" s="128">
        <f t="shared" si="46"/>
        <v>21192.055</v>
      </c>
      <c r="I476" s="122">
        <f t="shared" si="47"/>
        <v>-0.16105673843305249</v>
      </c>
      <c r="J476" s="128">
        <f t="shared" si="48"/>
        <v>98.354236590285751</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0.13311180124223604</v>
      </c>
      <c r="F477" s="128">
        <f t="shared" si="44"/>
        <v>21.431000000000001</v>
      </c>
      <c r="G477" s="122">
        <f t="shared" si="45"/>
        <v>0.13677954919008709</v>
      </c>
      <c r="H477" s="128">
        <f t="shared" si="46"/>
        <v>47101.132000000005</v>
      </c>
      <c r="I477" s="122">
        <f t="shared" si="47"/>
        <v>-0.15972998168162819</v>
      </c>
      <c r="J477" s="128">
        <f t="shared" si="48"/>
        <v>97.318496829702326</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0.61565838509316773</v>
      </c>
      <c r="F478" s="128">
        <f t="shared" si="44"/>
        <v>99.120999999999995</v>
      </c>
      <c r="G478" s="122">
        <f t="shared" si="45"/>
        <v>0.5957161907085069</v>
      </c>
      <c r="H478" s="128">
        <f t="shared" si="46"/>
        <v>205139.63600000003</v>
      </c>
      <c r="I478" s="122">
        <f t="shared" si="47"/>
        <v>0.1155092990539017</v>
      </c>
      <c r="J478" s="128">
        <f t="shared" si="48"/>
        <v>103.34759986310642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0.20733540372670808</v>
      </c>
      <c r="F479" s="128">
        <f t="shared" si="44"/>
        <v>33.381</v>
      </c>
      <c r="G479" s="122">
        <f t="shared" si="45"/>
        <v>0.20474180068417175</v>
      </c>
      <c r="H479" s="128">
        <f t="shared" si="46"/>
        <v>70504.477000000014</v>
      </c>
      <c r="I479" s="122">
        <f t="shared" si="47"/>
        <v>-5.754976687546666E-2</v>
      </c>
      <c r="J479" s="128">
        <f t="shared" si="48"/>
        <v>101.26676772103667</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0.29620496894409937</v>
      </c>
      <c r="F480" s="128">
        <f t="shared" si="44"/>
        <v>47.689</v>
      </c>
      <c r="G480" s="122">
        <f t="shared" si="45"/>
        <v>0.28183175938993726</v>
      </c>
      <c r="H480" s="128">
        <f t="shared" si="46"/>
        <v>97051.021000000008</v>
      </c>
      <c r="I480" s="122">
        <f t="shared" si="47"/>
        <v>6.6801846427599204E-2</v>
      </c>
      <c r="J480" s="128">
        <f t="shared" si="48"/>
        <v>105.09992542546478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0.57989440993788821</v>
      </c>
      <c r="F481" s="128">
        <f t="shared" si="44"/>
        <v>93.363</v>
      </c>
      <c r="G481" s="122">
        <f t="shared" si="45"/>
        <v>0.53567599416885914</v>
      </c>
      <c r="H481" s="128">
        <f t="shared" si="46"/>
        <v>184464.31399999998</v>
      </c>
      <c r="I481" s="122">
        <f t="shared" si="47"/>
        <v>0.20181818182942746</v>
      </c>
      <c r="J481" s="128">
        <f t="shared" si="48"/>
        <v>108.25469430222223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0.86582608695652175</v>
      </c>
      <c r="F482" s="128">
        <f t="shared" si="44"/>
        <v>139.398</v>
      </c>
      <c r="G482" s="122">
        <f t="shared" si="45"/>
        <v>0.82697181421660015</v>
      </c>
      <c r="H482" s="128">
        <f t="shared" si="46"/>
        <v>284774.36</v>
      </c>
      <c r="I482" s="122">
        <f t="shared" si="47"/>
        <v>0.25544785634619471</v>
      </c>
      <c r="J482" s="128">
        <f t="shared" si="48"/>
        <v>104.69837932466038</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0.52976397515527951</v>
      </c>
      <c r="F483" s="128">
        <f t="shared" si="44"/>
        <v>85.292000000000002</v>
      </c>
      <c r="G483" s="122">
        <f t="shared" si="45"/>
        <v>0.50597006313197312</v>
      </c>
      <c r="H483" s="128">
        <f t="shared" si="46"/>
        <v>174234.83900000001</v>
      </c>
      <c r="I483" s="122">
        <f t="shared" si="47"/>
        <v>0.23481624942253262</v>
      </c>
      <c r="J483" s="128">
        <f t="shared" si="48"/>
        <v>104.70263238026796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0.76004968944099371</v>
      </c>
      <c r="F484" s="128">
        <f t="shared" si="44"/>
        <v>122.36799999999999</v>
      </c>
      <c r="G484" s="122">
        <f t="shared" si="45"/>
        <v>0.73347747112017148</v>
      </c>
      <c r="H484" s="128">
        <f t="shared" si="46"/>
        <v>252578.83500000002</v>
      </c>
      <c r="I484" s="122">
        <f t="shared" si="47"/>
        <v>0.26558620337212113</v>
      </c>
      <c r="J484" s="128">
        <f t="shared" si="48"/>
        <v>103.62277225505522</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0.76678881987577641</v>
      </c>
      <c r="F485" s="128">
        <f t="shared" si="44"/>
        <v>123.453</v>
      </c>
      <c r="G485" s="122">
        <f t="shared" si="45"/>
        <v>0.73961776407111191</v>
      </c>
      <c r="H485" s="128">
        <f t="shared" si="46"/>
        <v>254693.29399999997</v>
      </c>
      <c r="I485" s="122">
        <f t="shared" si="47"/>
        <v>0.26048086962874195</v>
      </c>
      <c r="J485" s="128">
        <f t="shared" si="48"/>
        <v>103.67366187300662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0.62215527950310556</v>
      </c>
      <c r="F486" s="128">
        <f t="shared" si="44"/>
        <v>100.167</v>
      </c>
      <c r="G486" s="122">
        <f t="shared" si="45"/>
        <v>0.59665411577486216</v>
      </c>
      <c r="H486" s="128">
        <f t="shared" si="46"/>
        <v>205462.61799999999</v>
      </c>
      <c r="I486" s="122">
        <f t="shared" si="47"/>
        <v>0.33261446453644689</v>
      </c>
      <c r="J486" s="128">
        <f t="shared" si="48"/>
        <v>104.27402795925167</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0.36183229813664597</v>
      </c>
      <c r="F487" s="128">
        <f t="shared" si="44"/>
        <v>58.255000000000003</v>
      </c>
      <c r="G487" s="122">
        <f t="shared" si="45"/>
        <v>0.33917393816899849</v>
      </c>
      <c r="H487" s="128">
        <f t="shared" si="46"/>
        <v>116797.25899999999</v>
      </c>
      <c r="I487" s="122">
        <f t="shared" si="47"/>
        <v>0.4064427792304558</v>
      </c>
      <c r="J487" s="128">
        <f t="shared" si="48"/>
        <v>106.6804543090683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0.83963975155279513</v>
      </c>
      <c r="F488" s="128">
        <f t="shared" si="44"/>
        <v>135.18200000000002</v>
      </c>
      <c r="G488" s="122">
        <f t="shared" si="45"/>
        <v>0.79985514493637433</v>
      </c>
      <c r="H488" s="128">
        <f t="shared" si="46"/>
        <v>275436.51799999998</v>
      </c>
      <c r="I488" s="122">
        <f t="shared" si="47"/>
        <v>0.321863382640593</v>
      </c>
      <c r="J488" s="128">
        <f t="shared" si="48"/>
        <v>104.97397645914819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0.70434161490683234</v>
      </c>
      <c r="F489" s="128">
        <f t="shared" si="44"/>
        <v>113.399</v>
      </c>
      <c r="G489" s="122">
        <f t="shared" si="45"/>
        <v>0.6805132449369552</v>
      </c>
      <c r="H489" s="128">
        <f t="shared" si="46"/>
        <v>234340.18000000002</v>
      </c>
      <c r="I489" s="122">
        <f t="shared" si="47"/>
        <v>0.29898382689752484</v>
      </c>
      <c r="J489" s="128">
        <f t="shared" si="48"/>
        <v>103.50152919831631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0.68232298136645964</v>
      </c>
      <c r="F490" s="128">
        <f t="shared" si="44"/>
        <v>109.854</v>
      </c>
      <c r="G490" s="122">
        <f t="shared" si="45"/>
        <v>0.66156907056028902</v>
      </c>
      <c r="H490" s="128">
        <f t="shared" si="46"/>
        <v>227816.60200000001</v>
      </c>
      <c r="I490" s="122">
        <f t="shared" si="47"/>
        <v>0.29888637305021321</v>
      </c>
      <c r="J490" s="128">
        <f t="shared" si="48"/>
        <v>103.13707392466125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0.84121118012422358</v>
      </c>
      <c r="F491" s="128">
        <f t="shared" si="44"/>
        <v>135.435</v>
      </c>
      <c r="G491" s="122">
        <f t="shared" si="45"/>
        <v>0.79862892687261511</v>
      </c>
      <c r="H491" s="128">
        <f t="shared" si="46"/>
        <v>275014.26</v>
      </c>
      <c r="I491" s="122">
        <f t="shared" si="47"/>
        <v>0.36653709854431094</v>
      </c>
      <c r="J491" s="128">
        <f t="shared" si="48"/>
        <v>105.33191972126006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0.77804968944099384</v>
      </c>
      <c r="F492" s="128">
        <f t="shared" si="44"/>
        <v>125.26600000000001</v>
      </c>
      <c r="G492" s="122">
        <f t="shared" si="45"/>
        <v>0.74615377310821884</v>
      </c>
      <c r="H492" s="128">
        <f t="shared" si="46"/>
        <v>256944.02100000001</v>
      </c>
      <c r="I492" s="122">
        <f t="shared" si="47"/>
        <v>0.2715608797278744</v>
      </c>
      <c r="J492" s="128">
        <f t="shared" si="48"/>
        <v>104.27471085482924</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0.52122360248447208</v>
      </c>
      <c r="F493" s="128">
        <f t="shared" si="44"/>
        <v>83.917000000000002</v>
      </c>
      <c r="G493" s="122">
        <f t="shared" si="45"/>
        <v>0.49661126502070524</v>
      </c>
      <c r="H493" s="128">
        <f t="shared" si="46"/>
        <v>171012.06200000001</v>
      </c>
      <c r="I493" s="122">
        <f t="shared" si="47"/>
        <v>0.2388779523150974</v>
      </c>
      <c r="J493" s="128">
        <f t="shared" si="48"/>
        <v>104.95605702032165</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0.29888819875776401</v>
      </c>
      <c r="F494" s="128">
        <f t="shared" si="44"/>
        <v>48.121000000000002</v>
      </c>
      <c r="G494" s="122">
        <f t="shared" si="45"/>
        <v>0.27756814419876991</v>
      </c>
      <c r="H494" s="128">
        <f t="shared" si="46"/>
        <v>95582.811000000002</v>
      </c>
      <c r="I494" s="122">
        <f t="shared" si="47"/>
        <v>0.32841784261269341</v>
      </c>
      <c r="J494" s="128">
        <f t="shared" si="48"/>
        <v>107.68101635745583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0.7812732919254658</v>
      </c>
      <c r="F495" s="128">
        <f t="shared" si="44"/>
        <v>125.785</v>
      </c>
      <c r="G495" s="122">
        <f t="shared" si="45"/>
        <v>0.74913076507588039</v>
      </c>
      <c r="H495" s="128">
        <f t="shared" si="46"/>
        <v>257969.17200000002</v>
      </c>
      <c r="I495" s="122">
        <f t="shared" si="47"/>
        <v>0.29486923805181942</v>
      </c>
      <c r="J495" s="128">
        <f t="shared" si="48"/>
        <v>104.29064301561952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0.64793788819875775</v>
      </c>
      <c r="F496" s="128">
        <f t="shared" si="44"/>
        <v>104.318</v>
      </c>
      <c r="G496" s="122">
        <f t="shared" si="45"/>
        <v>0.60990540948663885</v>
      </c>
      <c r="H496" s="128">
        <f t="shared" si="46"/>
        <v>210025.80699999997</v>
      </c>
      <c r="I496" s="122">
        <f t="shared" si="47"/>
        <v>0.37650887758038437</v>
      </c>
      <c r="J496" s="128">
        <f t="shared" si="48"/>
        <v>106.23579953883851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0.53038509316770188</v>
      </c>
      <c r="F497" s="128">
        <f t="shared" si="44"/>
        <v>85.39200000000001</v>
      </c>
      <c r="G497" s="122">
        <f t="shared" si="45"/>
        <v>0.51358995870576551</v>
      </c>
      <c r="H497" s="128">
        <f t="shared" si="46"/>
        <v>176858.81100000002</v>
      </c>
      <c r="I497" s="122">
        <f t="shared" si="47"/>
        <v>0.1221356852423312</v>
      </c>
      <c r="J497" s="128">
        <f t="shared" si="48"/>
        <v>103.27014463138254</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9.8633540372670803E-2</v>
      </c>
      <c r="F498" s="128">
        <f t="shared" si="44"/>
        <v>15.879999999999999</v>
      </c>
      <c r="G498" s="122">
        <f t="shared" si="45"/>
        <v>9.5218116030410221E-2</v>
      </c>
      <c r="H498" s="128">
        <f t="shared" si="46"/>
        <v>32789.120000000003</v>
      </c>
      <c r="I498" s="122">
        <f t="shared" si="47"/>
        <v>0.11076916207961325</v>
      </c>
      <c r="J498" s="128">
        <f t="shared" si="48"/>
        <v>103.58694803536102</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0.48935403726708077</v>
      </c>
      <c r="F499" s="128">
        <f t="shared" si="44"/>
        <v>78.786000000000001</v>
      </c>
      <c r="G499" s="122">
        <f t="shared" si="45"/>
        <v>0.45539625622172275</v>
      </c>
      <c r="H499" s="128">
        <f t="shared" si="46"/>
        <v>156819.34400000001</v>
      </c>
      <c r="I499" s="122">
        <f t="shared" si="47"/>
        <v>0.41200542001121471</v>
      </c>
      <c r="J499" s="128">
        <f t="shared" si="48"/>
        <v>107.45675454758783</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0.45046583850931682</v>
      </c>
      <c r="F500" s="128">
        <f t="shared" si="44"/>
        <v>72.525000000000006</v>
      </c>
      <c r="G500" s="122">
        <f t="shared" si="45"/>
        <v>0.40473697431161759</v>
      </c>
      <c r="H500" s="128">
        <f t="shared" si="46"/>
        <v>139374.41500000001</v>
      </c>
      <c r="I500" s="122">
        <f t="shared" si="47"/>
        <v>0.30452956383050073</v>
      </c>
      <c r="J500" s="128">
        <f t="shared" si="48"/>
        <v>111.29841529192521</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0.45699999999999996</v>
      </c>
      <c r="F501" s="128">
        <f t="shared" si="44"/>
        <v>73.576999999999998</v>
      </c>
      <c r="G501" s="122">
        <f t="shared" si="45"/>
        <v>0.4273794568443306</v>
      </c>
      <c r="H501" s="128">
        <f t="shared" si="46"/>
        <v>147171.535</v>
      </c>
      <c r="I501" s="122">
        <f t="shared" si="47"/>
        <v>0.37659362647888772</v>
      </c>
      <c r="J501" s="128">
        <f t="shared" si="48"/>
        <v>106.93073630033143</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0.23681987577639751</v>
      </c>
      <c r="F502" s="128">
        <f t="shared" si="44"/>
        <v>38.128</v>
      </c>
      <c r="G502" s="122">
        <f t="shared" si="45"/>
        <v>0.21935729676673696</v>
      </c>
      <c r="H502" s="128">
        <f t="shared" si="46"/>
        <v>75537.440000000002</v>
      </c>
      <c r="I502" s="122">
        <f t="shared" si="47"/>
        <v>0.3001010367511297</v>
      </c>
      <c r="J502" s="128">
        <f t="shared" si="48"/>
        <v>107.9607923999128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0.53890683229813663</v>
      </c>
      <c r="F503" s="128">
        <f t="shared" si="44"/>
        <v>86.763999999999996</v>
      </c>
      <c r="G503" s="122">
        <f t="shared" si="45"/>
        <v>0.48275098879654316</v>
      </c>
      <c r="H503" s="128">
        <f t="shared" si="46"/>
        <v>166239.16500000001</v>
      </c>
      <c r="I503" s="122">
        <f t="shared" si="47"/>
        <v>0.35437033554001779</v>
      </c>
      <c r="J503" s="128">
        <f t="shared" si="48"/>
        <v>111.63246576492472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0.3828819875776398</v>
      </c>
      <c r="F504" s="128">
        <f t="shared" si="44"/>
        <v>61.644000000000005</v>
      </c>
      <c r="G504" s="122">
        <f t="shared" si="45"/>
        <v>0.37503829735333583</v>
      </c>
      <c r="H504" s="128">
        <f t="shared" si="46"/>
        <v>129147.43800000001</v>
      </c>
      <c r="I504" s="122">
        <f t="shared" si="47"/>
        <v>0.20330009508225719</v>
      </c>
      <c r="J504" s="128">
        <f t="shared" si="48"/>
        <v>102.0914371357958</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0.21048447204968943</v>
      </c>
      <c r="F505" s="128">
        <f t="shared" si="44"/>
        <v>33.887999999999998</v>
      </c>
      <c r="G505" s="122">
        <f t="shared" si="45"/>
        <v>0.20160040713443569</v>
      </c>
      <c r="H505" s="128">
        <f t="shared" si="46"/>
        <v>69422.713000000003</v>
      </c>
      <c r="I505" s="122">
        <f t="shared" si="47"/>
        <v>9.0538148859798148E-2</v>
      </c>
      <c r="J505" s="128">
        <f t="shared" si="48"/>
        <v>104.40676933223129</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0.48131677018633534</v>
      </c>
      <c r="F506" s="128">
        <f t="shared" si="44"/>
        <v>77.49199999999999</v>
      </c>
      <c r="G506" s="122">
        <f t="shared" si="45"/>
        <v>0.42866219167261976</v>
      </c>
      <c r="H506" s="128">
        <f t="shared" si="46"/>
        <v>147613.255</v>
      </c>
      <c r="I506" s="122">
        <f t="shared" si="47"/>
        <v>0.40372486269458779</v>
      </c>
      <c r="J506" s="128">
        <f t="shared" si="48"/>
        <v>112.28346692024782</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0.51244720496894414</v>
      </c>
      <c r="F507" s="128">
        <f t="shared" si="44"/>
        <v>82.504000000000005</v>
      </c>
      <c r="G507" s="122">
        <f t="shared" si="45"/>
        <v>0.47631650491639516</v>
      </c>
      <c r="H507" s="128">
        <f t="shared" si="46"/>
        <v>164023.399</v>
      </c>
      <c r="I507" s="122">
        <f t="shared" si="47"/>
        <v>0.37608276297789967</v>
      </c>
      <c r="J507" s="128">
        <f t="shared" si="48"/>
        <v>107.58543944617051</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0.30348447204968948</v>
      </c>
      <c r="F508" s="128">
        <f t="shared" si="44"/>
        <v>48.861000000000004</v>
      </c>
      <c r="G508" s="122">
        <f t="shared" si="45"/>
        <v>0.27956408156627693</v>
      </c>
      <c r="H508" s="128">
        <f t="shared" si="46"/>
        <v>96270.127999999997</v>
      </c>
      <c r="I508" s="122">
        <f t="shared" si="47"/>
        <v>0.33594438056045389</v>
      </c>
      <c r="J508" s="128">
        <f t="shared" si="48"/>
        <v>108.55631751739956</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0.16147204968944098</v>
      </c>
      <c r="F509" s="128">
        <f t="shared" si="44"/>
        <v>25.997</v>
      </c>
      <c r="G509" s="122">
        <f t="shared" si="45"/>
        <v>0.14038405380447094</v>
      </c>
      <c r="H509" s="128">
        <f t="shared" si="46"/>
        <v>48342.372000000003</v>
      </c>
      <c r="I509" s="122">
        <f t="shared" si="47"/>
        <v>0.40645379201075443</v>
      </c>
      <c r="J509" s="128">
        <f t="shared" si="48"/>
        <v>115.02164620088668</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0.27173291925465842</v>
      </c>
      <c r="F510" s="128">
        <f t="shared" si="44"/>
        <v>43.749000000000002</v>
      </c>
      <c r="G510" s="122">
        <f t="shared" si="45"/>
        <v>0.26963464185527852</v>
      </c>
      <c r="H510" s="128">
        <f t="shared" si="46"/>
        <v>92850.846000000005</v>
      </c>
      <c r="I510" s="122">
        <f t="shared" si="47"/>
        <v>1.5742339843654637E-2</v>
      </c>
      <c r="J510" s="128">
        <f t="shared" si="48"/>
        <v>100.77819281118414</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0.3069875776397516</v>
      </c>
      <c r="F511" s="128">
        <f t="shared" si="44"/>
        <v>49.425000000000004</v>
      </c>
      <c r="G511" s="122">
        <f t="shared" si="45"/>
        <v>0.2662613849540304</v>
      </c>
      <c r="H511" s="128">
        <f t="shared" si="46"/>
        <v>91689.237999999998</v>
      </c>
      <c r="I511" s="122">
        <f t="shared" si="47"/>
        <v>0.33693484770786858</v>
      </c>
      <c r="J511" s="128">
        <f t="shared" si="48"/>
        <v>115.29556856047772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0.25683850931677016</v>
      </c>
      <c r="F512" s="128">
        <f t="shared" si="44"/>
        <v>41.350999999999999</v>
      </c>
      <c r="G512" s="122">
        <f t="shared" si="45"/>
        <v>0.2386099843767242</v>
      </c>
      <c r="H512" s="128">
        <f t="shared" si="46"/>
        <v>82167.256999999998</v>
      </c>
      <c r="I512" s="122">
        <f t="shared" si="47"/>
        <v>0.27779875646632318</v>
      </c>
      <c r="J512" s="128">
        <f t="shared" si="48"/>
        <v>107.63946445395437</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5.6677018633540376E-2</v>
      </c>
      <c r="F513" s="128">
        <f t="shared" si="44"/>
        <v>9.125</v>
      </c>
      <c r="G513" s="122">
        <f t="shared" si="45"/>
        <v>4.9572729543091783E-2</v>
      </c>
      <c r="H513" s="128">
        <f t="shared" si="46"/>
        <v>17070.766</v>
      </c>
      <c r="I513" s="122">
        <f t="shared" si="47"/>
        <v>0.14668857175584568</v>
      </c>
      <c r="J513" s="128">
        <f t="shared" si="48"/>
        <v>114.33104280504283</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0.52204347826086961</v>
      </c>
      <c r="F514" s="128">
        <f t="shared" si="44"/>
        <v>84.049000000000007</v>
      </c>
      <c r="G514" s="122">
        <f t="shared" si="45"/>
        <v>0.50838545931849999</v>
      </c>
      <c r="H514" s="128">
        <f t="shared" si="46"/>
        <v>175066.60000000003</v>
      </c>
      <c r="I514" s="122">
        <f t="shared" si="47"/>
        <v>0.27287225957976541</v>
      </c>
      <c r="J514" s="128">
        <f t="shared" si="48"/>
        <v>102.68654791202691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5.7739130434782605E-2</v>
      </c>
      <c r="F515" s="128">
        <f t="shared" si="44"/>
        <v>9.2959999999999994</v>
      </c>
      <c r="G515" s="122">
        <f t="shared" si="45"/>
        <v>5.6428649835345769E-2</v>
      </c>
      <c r="H515" s="128">
        <f t="shared" si="46"/>
        <v>19431.656999999999</v>
      </c>
      <c r="I515" s="122">
        <f t="shared" si="47"/>
        <v>-3.0377144972701968E-3</v>
      </c>
      <c r="J515" s="128">
        <f t="shared" si="48"/>
        <v>102.32236745564659</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0.11931677018633541</v>
      </c>
      <c r="F516" s="128">
        <f t="shared" si="44"/>
        <v>19.21</v>
      </c>
      <c r="G516" s="122">
        <f t="shared" si="45"/>
        <v>0.13877142102114659</v>
      </c>
      <c r="H516" s="128">
        <f t="shared" si="46"/>
        <v>47787.048999999999</v>
      </c>
      <c r="I516" s="122">
        <f t="shared" si="47"/>
        <v>-0.47236227868499608</v>
      </c>
      <c r="J516" s="128">
        <f t="shared" si="48"/>
        <v>85.980794394368417</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8.6751552795031064E-2</v>
      </c>
      <c r="F517" s="128">
        <f t="shared" si="44"/>
        <v>13.967000000000001</v>
      </c>
      <c r="G517" s="122">
        <f t="shared" si="45"/>
        <v>7.6546858211512442E-2</v>
      </c>
      <c r="H517" s="128">
        <f t="shared" si="46"/>
        <v>26359.523000000001</v>
      </c>
      <c r="I517" s="122">
        <f t="shared" si="47"/>
        <v>0.24713989534958197</v>
      </c>
      <c r="J517" s="128">
        <f t="shared" si="48"/>
        <v>113.33130427812105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3.1701863354037275E-2</v>
      </c>
      <c r="F518" s="128">
        <f t="shared" si="44"/>
        <v>5.104000000000001</v>
      </c>
      <c r="G518" s="122">
        <f t="shared" si="45"/>
        <v>3.1458209189273952E-2</v>
      </c>
      <c r="H518" s="128">
        <f t="shared" si="46"/>
        <v>10832.886</v>
      </c>
      <c r="I518" s="122">
        <f t="shared" si="47"/>
        <v>-5.6676622542401522E-2</v>
      </c>
      <c r="J518" s="128">
        <f t="shared" si="48"/>
        <v>100.77453285181409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3.6639751552795037E-2</v>
      </c>
      <c r="F519" s="128">
        <f t="shared" si="44"/>
        <v>5.8990000000000009</v>
      </c>
      <c r="G519" s="122">
        <f t="shared" si="45"/>
        <v>3.4724818357639436E-2</v>
      </c>
      <c r="H519" s="128">
        <f t="shared" si="46"/>
        <v>11957.769000000002</v>
      </c>
      <c r="I519" s="122">
        <f t="shared" si="47"/>
        <v>0.31896319743105889</v>
      </c>
      <c r="J519" s="128">
        <f t="shared" si="48"/>
        <v>105.5145952829277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0.1122422360248447</v>
      </c>
      <c r="F520" s="128">
        <f t="shared" si="44"/>
        <v>18.070999999999998</v>
      </c>
      <c r="G520" s="122">
        <f t="shared" si="45"/>
        <v>0.10613897455554974</v>
      </c>
      <c r="H520" s="128">
        <f t="shared" si="46"/>
        <v>36549.805</v>
      </c>
      <c r="I520" s="122">
        <f t="shared" si="47"/>
        <v>0.26256876998716411</v>
      </c>
      <c r="J520" s="128">
        <f t="shared" si="48"/>
        <v>105.75025479080797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0.33340993788819878</v>
      </c>
      <c r="F521" s="128">
        <f t="shared" ref="F521:F584" si="50">SUMPRODUCT($K$2:$AI$2,$K521:$AI521)</f>
        <v>53.679000000000002</v>
      </c>
      <c r="G521" s="122">
        <f t="shared" ref="G521:G584" si="51">SUMPRODUCT($K$3:$AI$3,$K521:$AI521)/$J$3</f>
        <v>0.28287198496913096</v>
      </c>
      <c r="H521" s="128">
        <f t="shared" ref="H521:H584" si="52">SUMPRODUCT($K$3:$AI$3,$K521:$AI521)</f>
        <v>97409.231</v>
      </c>
      <c r="I521" s="122">
        <f t="shared" ref="I521:I584" si="53">CORREL($K$4:$AI$4,$K521:$AI521)</f>
        <v>0.48652834540293299</v>
      </c>
      <c r="J521" s="128">
        <f t="shared" si="48"/>
        <v>117.86601558460548</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0.16872670807453416</v>
      </c>
      <c r="F522" s="128">
        <f t="shared" si="50"/>
        <v>27.164999999999999</v>
      </c>
      <c r="G522" s="122">
        <f t="shared" si="51"/>
        <v>0.15536455955720502</v>
      </c>
      <c r="H522" s="128">
        <f t="shared" si="52"/>
        <v>53501.029000000002</v>
      </c>
      <c r="I522" s="122">
        <f t="shared" si="53"/>
        <v>0.38165638653017181</v>
      </c>
      <c r="J522" s="128">
        <f t="shared" ref="J522:J585" si="54">$E522/$G522*100</f>
        <v>108.6005125978613</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2.585093167701864E-2</v>
      </c>
      <c r="F523" s="128">
        <f t="shared" si="50"/>
        <v>4.1620000000000008</v>
      </c>
      <c r="G523" s="122">
        <f t="shared" si="51"/>
        <v>2.5581993158282954E-2</v>
      </c>
      <c r="H523" s="128">
        <f t="shared" si="52"/>
        <v>8809.3640000000014</v>
      </c>
      <c r="I523" s="122">
        <f t="shared" si="53"/>
        <v>-6.170209933392691E-2</v>
      </c>
      <c r="J523" s="128">
        <f t="shared" si="54"/>
        <v>101.05128055140851</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1.9881987577639756E-2</v>
      </c>
      <c r="F524" s="128">
        <f t="shared" si="50"/>
        <v>3.2010000000000005</v>
      </c>
      <c r="G524" s="122">
        <f t="shared" si="51"/>
        <v>2.0188292416612946E-2</v>
      </c>
      <c r="H524" s="128">
        <f t="shared" si="52"/>
        <v>6952.0000000000009</v>
      </c>
      <c r="I524" s="122">
        <f t="shared" si="53"/>
        <v>-0.12354896896575641</v>
      </c>
      <c r="J524" s="128">
        <f t="shared" si="54"/>
        <v>98.482760044028623</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0.10849068322981366</v>
      </c>
      <c r="F525" s="128">
        <f t="shared" si="50"/>
        <v>17.466999999999999</v>
      </c>
      <c r="G525" s="122">
        <f t="shared" si="51"/>
        <v>0.10805869763443858</v>
      </c>
      <c r="H525" s="128">
        <f t="shared" si="52"/>
        <v>37210.877</v>
      </c>
      <c r="I525" s="122">
        <f t="shared" si="53"/>
        <v>1.4290820868160973E-2</v>
      </c>
      <c r="J525" s="128">
        <f t="shared" si="54"/>
        <v>100.39976938907451</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4.0645962732919261E-2</v>
      </c>
      <c r="F526" s="128">
        <f t="shared" si="50"/>
        <v>6.5440000000000005</v>
      </c>
      <c r="G526" s="122">
        <f t="shared" si="51"/>
        <v>3.601201075624786E-2</v>
      </c>
      <c r="H526" s="128">
        <f t="shared" si="52"/>
        <v>12401.023999999999</v>
      </c>
      <c r="I526" s="122">
        <f t="shared" si="53"/>
        <v>0.13219753719517119</v>
      </c>
      <c r="J526" s="128">
        <f t="shared" si="54"/>
        <v>112.86779571414918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1.8037267080745347E-2</v>
      </c>
      <c r="F527" s="128">
        <f t="shared" si="50"/>
        <v>2.9040000000000008</v>
      </c>
      <c r="G527" s="122">
        <f t="shared" si="51"/>
        <v>1.7938395507001437E-2</v>
      </c>
      <c r="H527" s="128">
        <f t="shared" si="52"/>
        <v>6177.2300000000005</v>
      </c>
      <c r="I527" s="122">
        <f t="shared" si="53"/>
        <v>-4.5027797060605626E-2</v>
      </c>
      <c r="J527" s="128">
        <f t="shared" si="54"/>
        <v>100.55117289450621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6.6217391304347839E-2</v>
      </c>
      <c r="F528" s="128">
        <f t="shared" si="50"/>
        <v>10.661000000000001</v>
      </c>
      <c r="G528" s="122">
        <f t="shared" si="51"/>
        <v>6.6112775077099978E-2</v>
      </c>
      <c r="H528" s="128">
        <f t="shared" si="52"/>
        <v>22766.462999999996</v>
      </c>
      <c r="I528" s="122">
        <f t="shared" si="53"/>
        <v>3.1958905514315211E-2</v>
      </c>
      <c r="J528" s="128">
        <f t="shared" si="54"/>
        <v>100.1582390500563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2.6577639751552796E-2</v>
      </c>
      <c r="F529" s="128">
        <f t="shared" si="50"/>
        <v>4.2789999999999999</v>
      </c>
      <c r="G529" s="122">
        <f t="shared" si="51"/>
        <v>2.6926500908937792E-2</v>
      </c>
      <c r="H529" s="128">
        <f t="shared" si="52"/>
        <v>9272.3559999999998</v>
      </c>
      <c r="I529" s="122">
        <f t="shared" si="53"/>
        <v>-0.29820498624060821</v>
      </c>
      <c r="J529" s="128">
        <f t="shared" si="54"/>
        <v>98.704394757548314</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5.8248447204968946E-2</v>
      </c>
      <c r="F530" s="128">
        <f t="shared" si="50"/>
        <v>9.3780000000000001</v>
      </c>
      <c r="G530" s="122">
        <f t="shared" si="51"/>
        <v>6.134173447400669E-2</v>
      </c>
      <c r="H530" s="128">
        <f t="shared" si="52"/>
        <v>21123.516999999996</v>
      </c>
      <c r="I530" s="122">
        <f t="shared" si="53"/>
        <v>-0.24902875710738412</v>
      </c>
      <c r="J530" s="128">
        <f t="shared" si="54"/>
        <v>94.957287570098771</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2.6863354037267081E-2</v>
      </c>
      <c r="F531" s="128">
        <f t="shared" si="50"/>
        <v>4.3250000000000002</v>
      </c>
      <c r="G531" s="122">
        <f t="shared" si="51"/>
        <v>2.1934187676778235E-2</v>
      </c>
      <c r="H531" s="128">
        <f t="shared" si="52"/>
        <v>7553.2129999999997</v>
      </c>
      <c r="I531" s="122">
        <f t="shared" si="53"/>
        <v>0.41773691004939101</v>
      </c>
      <c r="J531" s="128">
        <f t="shared" si="54"/>
        <v>122.47252751332735</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7.0881987577639763E-2</v>
      </c>
      <c r="F532" s="128">
        <f t="shared" si="50"/>
        <v>11.412000000000001</v>
      </c>
      <c r="G532" s="122">
        <f t="shared" si="51"/>
        <v>7.2996976983255815E-2</v>
      </c>
      <c r="H532" s="128">
        <f t="shared" si="52"/>
        <v>25137.093000000004</v>
      </c>
      <c r="I532" s="122">
        <f t="shared" si="53"/>
        <v>-0.13107126216084816</v>
      </c>
      <c r="J532" s="128">
        <f t="shared" si="54"/>
        <v>97.102634255523768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0.29176397515527946</v>
      </c>
      <c r="F533" s="128">
        <f t="shared" si="50"/>
        <v>46.973999999999997</v>
      </c>
      <c r="G533" s="122">
        <f t="shared" si="51"/>
        <v>0.29695589473745343</v>
      </c>
      <c r="H533" s="128">
        <f t="shared" si="52"/>
        <v>102259.13799999999</v>
      </c>
      <c r="I533" s="122">
        <f t="shared" si="53"/>
        <v>-2.3153995542037301E-2</v>
      </c>
      <c r="J533" s="128">
        <f t="shared" si="54"/>
        <v>98.251619289536478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7.1857142857142856E-2</v>
      </c>
      <c r="F534" s="128">
        <f t="shared" si="50"/>
        <v>11.568999999999999</v>
      </c>
      <c r="G534" s="122">
        <f t="shared" si="51"/>
        <v>6.8051870437161308E-2</v>
      </c>
      <c r="H534" s="128">
        <f t="shared" si="52"/>
        <v>23434.205999999995</v>
      </c>
      <c r="I534" s="122">
        <f t="shared" si="53"/>
        <v>0.15674868134801864</v>
      </c>
      <c r="J534" s="128">
        <f t="shared" si="54"/>
        <v>105.59172348318523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3.9627329192546586E-2</v>
      </c>
      <c r="F535" s="128">
        <f t="shared" si="50"/>
        <v>6.3800000000000008</v>
      </c>
      <c r="G535" s="122">
        <f t="shared" si="51"/>
        <v>4.0816847583038579E-2</v>
      </c>
      <c r="H535" s="128">
        <f t="shared" si="52"/>
        <v>14055.607999999998</v>
      </c>
      <c r="I535" s="122">
        <f t="shared" si="53"/>
        <v>-0.16584660970991869</v>
      </c>
      <c r="J535" s="128">
        <f t="shared" si="54"/>
        <v>97.085717146401336</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3.0850931677018637E-2</v>
      </c>
      <c r="F536" s="128">
        <f t="shared" si="50"/>
        <v>4.9670000000000005</v>
      </c>
      <c r="G536" s="122">
        <f t="shared" si="51"/>
        <v>2.6926466061482534E-2</v>
      </c>
      <c r="H536" s="128">
        <f t="shared" si="52"/>
        <v>9272.3440000000028</v>
      </c>
      <c r="I536" s="122">
        <f t="shared" si="53"/>
        <v>0.55576910329411033</v>
      </c>
      <c r="J536" s="128">
        <f t="shared" si="54"/>
        <v>114.57475186894253</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2.7732919254658383E-2</v>
      </c>
      <c r="F537" s="128">
        <f t="shared" si="50"/>
        <v>4.4649999999999999</v>
      </c>
      <c r="G537" s="122">
        <f t="shared" si="51"/>
        <v>3.0547935578671033E-2</v>
      </c>
      <c r="H537" s="128">
        <f t="shared" si="52"/>
        <v>10519.425999999999</v>
      </c>
      <c r="I537" s="122">
        <f t="shared" si="53"/>
        <v>-0.27027206686141786</v>
      </c>
      <c r="J537" s="128">
        <f t="shared" si="54"/>
        <v>90.784921237106019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0.24426708074534159</v>
      </c>
      <c r="F538" s="128">
        <f t="shared" si="50"/>
        <v>39.326999999999998</v>
      </c>
      <c r="G538" s="122">
        <f t="shared" si="51"/>
        <v>0.24129156285028955</v>
      </c>
      <c r="H538" s="128">
        <f t="shared" si="52"/>
        <v>83090.680000000008</v>
      </c>
      <c r="I538" s="122">
        <f t="shared" si="53"/>
        <v>1.0888544930908616E-2</v>
      </c>
      <c r="J538" s="128">
        <f t="shared" si="54"/>
        <v>101.23316284245638</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0.43573291925465835</v>
      </c>
      <c r="F539" s="128">
        <f t="shared" si="50"/>
        <v>70.152999999999992</v>
      </c>
      <c r="G539" s="122">
        <f t="shared" si="51"/>
        <v>0.41061925089586992</v>
      </c>
      <c r="H539" s="128">
        <f t="shared" si="52"/>
        <v>141400.02399999998</v>
      </c>
      <c r="I539" s="122">
        <f t="shared" si="53"/>
        <v>0.40262129898824972</v>
      </c>
      <c r="J539" s="128">
        <f t="shared" si="54"/>
        <v>106.11604748291674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7.2260869565217406E-2</v>
      </c>
      <c r="F540" s="128">
        <f t="shared" si="50"/>
        <v>11.634000000000002</v>
      </c>
      <c r="G540" s="122">
        <f t="shared" si="51"/>
        <v>7.2074901701136618E-2</v>
      </c>
      <c r="H540" s="128">
        <f t="shared" si="52"/>
        <v>24819.569000000003</v>
      </c>
      <c r="I540" s="122">
        <f t="shared" si="53"/>
        <v>3.1218841554439401E-2</v>
      </c>
      <c r="J540" s="128">
        <f t="shared" si="54"/>
        <v>100.25802028125119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6.0111801242236029E-2</v>
      </c>
      <c r="F541" s="128">
        <f t="shared" si="50"/>
        <v>9.6780000000000008</v>
      </c>
      <c r="G541" s="122">
        <f t="shared" si="51"/>
        <v>6.6731186730089043E-2</v>
      </c>
      <c r="H541" s="128">
        <f t="shared" si="52"/>
        <v>22979.418000000001</v>
      </c>
      <c r="I541" s="122">
        <f t="shared" si="53"/>
        <v>-0.52589526929796904</v>
      </c>
      <c r="J541" s="128">
        <f t="shared" si="54"/>
        <v>90.08052184861215</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1.0863354037267082E-2</v>
      </c>
      <c r="F542" s="128">
        <f t="shared" si="50"/>
        <v>1.7490000000000001</v>
      </c>
      <c r="G542" s="122">
        <f t="shared" si="51"/>
        <v>1.1030781918817043E-2</v>
      </c>
      <c r="H542" s="128">
        <f t="shared" si="52"/>
        <v>3798.5379999999996</v>
      </c>
      <c r="I542" s="122">
        <f t="shared" si="53"/>
        <v>-9.4784178741698893E-2</v>
      </c>
      <c r="J542" s="128">
        <f t="shared" si="54"/>
        <v>98.482175762496482</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3.8173913043478266E-2</v>
      </c>
      <c r="F543" s="128">
        <f t="shared" si="50"/>
        <v>6.1460000000000008</v>
      </c>
      <c r="G543" s="122">
        <f t="shared" si="51"/>
        <v>3.7934556479013122E-2</v>
      </c>
      <c r="H543" s="128">
        <f t="shared" si="52"/>
        <v>13063.068000000001</v>
      </c>
      <c r="I543" s="122">
        <f t="shared" si="53"/>
        <v>-6.1277212515331594E-2</v>
      </c>
      <c r="J543" s="128">
        <f t="shared" si="54"/>
        <v>100.63097235523912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4.5335403726708079E-2</v>
      </c>
      <c r="F544" s="128">
        <f t="shared" si="50"/>
        <v>7.2990000000000004</v>
      </c>
      <c r="G544" s="122">
        <f t="shared" si="51"/>
        <v>4.4703715319522129E-2</v>
      </c>
      <c r="H544" s="128">
        <f t="shared" si="52"/>
        <v>15394.082000000002</v>
      </c>
      <c r="I544" s="122">
        <f t="shared" si="53"/>
        <v>6.9448830534256878E-2</v>
      </c>
      <c r="J544" s="128">
        <f t="shared" si="54"/>
        <v>101.413055721814</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2.6677018633540373E-2</v>
      </c>
      <c r="F545" s="128">
        <f t="shared" si="50"/>
        <v>4.2949999999999999</v>
      </c>
      <c r="G545" s="122">
        <f t="shared" si="51"/>
        <v>2.541373222053793E-2</v>
      </c>
      <c r="H545" s="128">
        <f t="shared" si="52"/>
        <v>8751.4220000000005</v>
      </c>
      <c r="I545" s="122">
        <f t="shared" si="53"/>
        <v>9.2530099850818004E-2</v>
      </c>
      <c r="J545" s="128">
        <f t="shared" si="54"/>
        <v>104.97088110490725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1.1720496894409937E-2</v>
      </c>
      <c r="F546" s="128">
        <f t="shared" si="50"/>
        <v>1.887</v>
      </c>
      <c r="G546" s="122">
        <f t="shared" si="51"/>
        <v>1.2761358818438949E-2</v>
      </c>
      <c r="H546" s="128">
        <f t="shared" si="52"/>
        <v>4394.4759999999997</v>
      </c>
      <c r="I546" s="122">
        <f t="shared" si="53"/>
        <v>-0.27846288936275176</v>
      </c>
      <c r="J546" s="128">
        <f t="shared" si="54"/>
        <v>91.843643464322426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7.7776397515527937E-2</v>
      </c>
      <c r="F547" s="128">
        <f t="shared" si="50"/>
        <v>12.521999999999998</v>
      </c>
      <c r="G547" s="122">
        <f t="shared" si="51"/>
        <v>7.8953798082228382E-2</v>
      </c>
      <c r="H547" s="128">
        <f t="shared" si="52"/>
        <v>27188.371999999999</v>
      </c>
      <c r="I547" s="122">
        <f t="shared" si="53"/>
        <v>-0.12907057691989826</v>
      </c>
      <c r="J547" s="128">
        <f t="shared" si="54"/>
        <v>98.508747399999407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5.132919254658385E-2</v>
      </c>
      <c r="F548" s="128">
        <f t="shared" si="50"/>
        <v>8.2639999999999993</v>
      </c>
      <c r="G548" s="122">
        <f t="shared" si="51"/>
        <v>5.2991209729409523E-2</v>
      </c>
      <c r="H548" s="128">
        <f t="shared" si="52"/>
        <v>18247.947000000004</v>
      </c>
      <c r="I548" s="122">
        <f t="shared" si="53"/>
        <v>-0.13760533159444122</v>
      </c>
      <c r="J548" s="128">
        <f t="shared" si="54"/>
        <v>96.863598337700765</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2.6236024844720499E-2</v>
      </c>
      <c r="F549" s="128">
        <f t="shared" si="50"/>
        <v>4.2240000000000002</v>
      </c>
      <c r="G549" s="122">
        <f t="shared" si="51"/>
        <v>2.0835049570505113E-2</v>
      </c>
      <c r="H549" s="128">
        <f t="shared" si="52"/>
        <v>7174.7159999999994</v>
      </c>
      <c r="I549" s="122">
        <f t="shared" si="53"/>
        <v>0.29460080234161484</v>
      </c>
      <c r="J549" s="128">
        <f t="shared" si="54"/>
        <v>125.92254583287006</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0.1137080745341615</v>
      </c>
      <c r="F550" s="128">
        <f t="shared" si="50"/>
        <v>18.307000000000002</v>
      </c>
      <c r="G550" s="122">
        <f t="shared" si="51"/>
        <v>8.4623783969008992E-2</v>
      </c>
      <c r="H550" s="128">
        <f t="shared" si="52"/>
        <v>29140.877</v>
      </c>
      <c r="I550" s="122">
        <f t="shared" si="53"/>
        <v>0.30536856933502399</v>
      </c>
      <c r="J550" s="128">
        <f t="shared" si="54"/>
        <v>134.3689317601347</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9.0322981366459609E-2</v>
      </c>
      <c r="F551" s="128">
        <f t="shared" si="50"/>
        <v>14.541999999999998</v>
      </c>
      <c r="G551" s="122">
        <f t="shared" si="51"/>
        <v>0.11093982134871268</v>
      </c>
      <c r="H551" s="128">
        <f t="shared" si="52"/>
        <v>38203.014999999999</v>
      </c>
      <c r="I551" s="122">
        <f t="shared" si="53"/>
        <v>-0.45673136367284584</v>
      </c>
      <c r="J551" s="128">
        <f t="shared" si="54"/>
        <v>81.416195076203536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3.0652173913043482E-2</v>
      </c>
      <c r="F552" s="128">
        <f t="shared" si="50"/>
        <v>4.9350000000000005</v>
      </c>
      <c r="G552" s="122">
        <f t="shared" si="51"/>
        <v>2.9683794190929209E-2</v>
      </c>
      <c r="H552" s="128">
        <f t="shared" si="52"/>
        <v>10221.852000000001</v>
      </c>
      <c r="I552" s="122">
        <f t="shared" si="53"/>
        <v>4.1297266760828913E-2</v>
      </c>
      <c r="J552" s="128">
        <f t="shared" si="54"/>
        <v>103.26231786908895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0.14296273291925465</v>
      </c>
      <c r="F553" s="128">
        <f t="shared" si="50"/>
        <v>23.016999999999999</v>
      </c>
      <c r="G553" s="122">
        <f t="shared" si="51"/>
        <v>0.12003350873219151</v>
      </c>
      <c r="H553" s="128">
        <f t="shared" si="52"/>
        <v>41334.499000000003</v>
      </c>
      <c r="I553" s="122">
        <f t="shared" si="53"/>
        <v>0.44980158844409091</v>
      </c>
      <c r="J553" s="128">
        <f t="shared" si="54"/>
        <v>119.10235269238099</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9.8577639751552787E-2</v>
      </c>
      <c r="F554" s="128">
        <f t="shared" si="50"/>
        <v>15.870999999999999</v>
      </c>
      <c r="G554" s="122">
        <f t="shared" si="51"/>
        <v>8.4059865024189939E-2</v>
      </c>
      <c r="H554" s="128">
        <f t="shared" si="52"/>
        <v>28946.686999999998</v>
      </c>
      <c r="I554" s="122">
        <f t="shared" si="53"/>
        <v>0.44825725766401386</v>
      </c>
      <c r="J554" s="128">
        <f t="shared" si="54"/>
        <v>117.27075664847315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0.18026086956521739</v>
      </c>
      <c r="F555" s="128">
        <f t="shared" si="50"/>
        <v>29.022000000000002</v>
      </c>
      <c r="G555" s="122">
        <f t="shared" si="51"/>
        <v>0.16799840572892166</v>
      </c>
      <c r="H555" s="128">
        <f t="shared" si="52"/>
        <v>57851.595000000001</v>
      </c>
      <c r="I555" s="122">
        <f t="shared" si="53"/>
        <v>0.31244146081071689</v>
      </c>
      <c r="J555" s="128">
        <f t="shared" si="54"/>
        <v>107.29915488369703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8.6298136645962739E-2</v>
      </c>
      <c r="F556" s="128">
        <f t="shared" si="50"/>
        <v>13.894</v>
      </c>
      <c r="G556" s="122">
        <f t="shared" si="51"/>
        <v>7.6649370713037013E-2</v>
      </c>
      <c r="H556" s="128">
        <f t="shared" si="52"/>
        <v>26394.824000000001</v>
      </c>
      <c r="I556" s="122">
        <f t="shared" si="53"/>
        <v>0.47272263125806524</v>
      </c>
      <c r="J556" s="128">
        <f t="shared" si="54"/>
        <v>112.58818675635207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3.3093167701863359E-2</v>
      </c>
      <c r="F557" s="128">
        <f t="shared" si="50"/>
        <v>5.3280000000000003</v>
      </c>
      <c r="G557" s="122">
        <f t="shared" si="51"/>
        <v>3.3212955703076447E-2</v>
      </c>
      <c r="H557" s="128">
        <f t="shared" si="52"/>
        <v>11437.146999999999</v>
      </c>
      <c r="I557" s="122">
        <f t="shared" si="53"/>
        <v>-0.13272557302797014</v>
      </c>
      <c r="J557" s="128">
        <f t="shared" si="54"/>
        <v>99.639333511043134</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2.1167701863354038E-2</v>
      </c>
      <c r="F558" s="128">
        <f t="shared" si="50"/>
        <v>3.4080000000000004</v>
      </c>
      <c r="G558" s="122">
        <f t="shared" si="51"/>
        <v>1.9632513256552773E-2</v>
      </c>
      <c r="H558" s="128">
        <f t="shared" si="52"/>
        <v>6760.6130000000003</v>
      </c>
      <c r="I558" s="122">
        <f t="shared" si="53"/>
        <v>0.22795670689328618</v>
      </c>
      <c r="J558" s="128">
        <f t="shared" si="54"/>
        <v>107.81962343149756</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0.10575776397515528</v>
      </c>
      <c r="F559" s="128">
        <f t="shared" si="50"/>
        <v>17.027000000000001</v>
      </c>
      <c r="G559" s="122">
        <f t="shared" si="51"/>
        <v>0.10660584333745694</v>
      </c>
      <c r="H559" s="128">
        <f t="shared" si="52"/>
        <v>36710.574999999997</v>
      </c>
      <c r="I559" s="122">
        <f t="shared" si="53"/>
        <v>5.3174552157135352E-3</v>
      </c>
      <c r="J559" s="128">
        <f t="shared" si="54"/>
        <v>99.204471972875723</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6.2024844720496901E-2</v>
      </c>
      <c r="F560" s="128">
        <f t="shared" si="50"/>
        <v>9.9860000000000007</v>
      </c>
      <c r="G560" s="122">
        <f t="shared" si="51"/>
        <v>5.4902302255211144E-2</v>
      </c>
      <c r="H560" s="128">
        <f t="shared" si="52"/>
        <v>18906.046999999999</v>
      </c>
      <c r="I560" s="122">
        <f t="shared" si="53"/>
        <v>0.23171751590050765</v>
      </c>
      <c r="J560" s="128">
        <f t="shared" si="54"/>
        <v>112.97312165922825</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1.5118012422360249E-2</v>
      </c>
      <c r="F561" s="128">
        <f t="shared" si="50"/>
        <v>2.4340000000000002</v>
      </c>
      <c r="G561" s="122">
        <f t="shared" si="51"/>
        <v>1.5025627399392495E-2</v>
      </c>
      <c r="H561" s="128">
        <f t="shared" si="52"/>
        <v>5174.1950000000006</v>
      </c>
      <c r="I561" s="122">
        <f t="shared" si="53"/>
        <v>-6.6099231544494541E-2</v>
      </c>
      <c r="J561" s="128">
        <f t="shared" si="54"/>
        <v>100.61484968655279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6.0503105590062112E-2</v>
      </c>
      <c r="F562" s="128">
        <f t="shared" si="50"/>
        <v>9.7409999999999997</v>
      </c>
      <c r="G562" s="122">
        <f t="shared" si="51"/>
        <v>6.4170566677701699E-2</v>
      </c>
      <c r="H562" s="128">
        <f t="shared" si="52"/>
        <v>22097.648000000001</v>
      </c>
      <c r="I562" s="122">
        <f t="shared" si="53"/>
        <v>-0.58911537695670657</v>
      </c>
      <c r="J562" s="128">
        <f t="shared" si="54"/>
        <v>94.284823592006745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4.5838509316770186E-2</v>
      </c>
      <c r="F563" s="128">
        <f t="shared" si="50"/>
        <v>7.38</v>
      </c>
      <c r="G563" s="122">
        <f t="shared" si="51"/>
        <v>4.518618704952404E-2</v>
      </c>
      <c r="H563" s="128">
        <f t="shared" si="52"/>
        <v>15560.225</v>
      </c>
      <c r="I563" s="122">
        <f t="shared" si="53"/>
        <v>0.11449959771514451</v>
      </c>
      <c r="J563" s="128">
        <f t="shared" si="54"/>
        <v>101.4436320252718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5.9248447204968954E-2</v>
      </c>
      <c r="F564" s="128">
        <f t="shared" si="50"/>
        <v>9.5390000000000015</v>
      </c>
      <c r="G564" s="122">
        <f t="shared" si="51"/>
        <v>5.7736227995283981E-2</v>
      </c>
      <c r="H564" s="128">
        <f t="shared" si="52"/>
        <v>19881.932000000001</v>
      </c>
      <c r="I564" s="122">
        <f t="shared" si="53"/>
        <v>-3.3401899694639629E-2</v>
      </c>
      <c r="J564" s="128">
        <f t="shared" si="54"/>
        <v>102.61918601576897</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3.948447204968944E-2</v>
      </c>
      <c r="F565" s="128">
        <f t="shared" si="50"/>
        <v>6.3570000000000002</v>
      </c>
      <c r="G565" s="122">
        <f t="shared" si="51"/>
        <v>3.5902671057446038E-2</v>
      </c>
      <c r="H565" s="128">
        <f t="shared" si="52"/>
        <v>12363.372000000003</v>
      </c>
      <c r="I565" s="122">
        <f t="shared" si="53"/>
        <v>0.41462484830859159</v>
      </c>
      <c r="J565" s="128">
        <f t="shared" si="54"/>
        <v>109.97641926560935</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1.9037267080745345E-2</v>
      </c>
      <c r="F566" s="128">
        <f t="shared" si="50"/>
        <v>3.0650000000000004</v>
      </c>
      <c r="G566" s="122">
        <f t="shared" si="51"/>
        <v>1.857578159938204E-2</v>
      </c>
      <c r="H566" s="128">
        <f t="shared" si="52"/>
        <v>6396.719000000001</v>
      </c>
      <c r="I566" s="122">
        <f t="shared" si="53"/>
        <v>-3.6668170832107654E-2</v>
      </c>
      <c r="J566" s="128">
        <f t="shared" si="54"/>
        <v>102.48433950891551</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0.10469565217391305</v>
      </c>
      <c r="F567" s="128">
        <f t="shared" si="50"/>
        <v>16.856000000000002</v>
      </c>
      <c r="G567" s="122">
        <f t="shared" si="51"/>
        <v>8.1762944377653482E-2</v>
      </c>
      <c r="H567" s="128">
        <f t="shared" si="52"/>
        <v>28155.723999999998</v>
      </c>
      <c r="I567" s="122">
        <f t="shared" si="53"/>
        <v>0.5626481195229136</v>
      </c>
      <c r="J567" s="128">
        <f t="shared" si="54"/>
        <v>128.04780083546902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7.5732919254658373E-2</v>
      </c>
      <c r="F568" s="128">
        <f t="shared" si="50"/>
        <v>12.192999999999998</v>
      </c>
      <c r="G568" s="122">
        <f t="shared" si="51"/>
        <v>6.9273093698999297E-2</v>
      </c>
      <c r="H568" s="128">
        <f t="shared" si="52"/>
        <v>23854.743999999999</v>
      </c>
      <c r="I568" s="122">
        <f t="shared" si="53"/>
        <v>0.35737450806895604</v>
      </c>
      <c r="J568" s="128">
        <f t="shared" si="54"/>
        <v>109.32515816852049</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2.0074534161490683E-2</v>
      </c>
      <c r="F569" s="128">
        <f t="shared" si="50"/>
        <v>3.2320000000000002</v>
      </c>
      <c r="G569" s="122">
        <f t="shared" si="51"/>
        <v>1.9916386435047249E-2</v>
      </c>
      <c r="H569" s="128">
        <f t="shared" si="52"/>
        <v>6858.3670000000011</v>
      </c>
      <c r="I569" s="122">
        <f t="shared" si="53"/>
        <v>-7.2791693909909513E-2</v>
      </c>
      <c r="J569" s="128">
        <f t="shared" si="54"/>
        <v>100.7940583346241</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8.6459627329192545E-2</v>
      </c>
      <c r="F570" s="128">
        <f t="shared" si="50"/>
        <v>13.92</v>
      </c>
      <c r="G570" s="122">
        <f t="shared" si="51"/>
        <v>8.7337512124010502E-2</v>
      </c>
      <c r="H570" s="128">
        <f t="shared" si="52"/>
        <v>30075.371000000006</v>
      </c>
      <c r="I570" s="122">
        <f t="shared" si="53"/>
        <v>-3.0187943429783145E-2</v>
      </c>
      <c r="J570" s="128">
        <f t="shared" si="54"/>
        <v>98.994836498695491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9.2962732919254679E-2</v>
      </c>
      <c r="F571" s="128">
        <f t="shared" si="50"/>
        <v>14.967000000000002</v>
      </c>
      <c r="G571" s="122">
        <f t="shared" si="51"/>
        <v>9.2911955000319457E-2</v>
      </c>
      <c r="H571" s="128">
        <f t="shared" si="52"/>
        <v>31994.975000000006</v>
      </c>
      <c r="I571" s="122">
        <f t="shared" si="53"/>
        <v>2.2879012328112174E-2</v>
      </c>
      <c r="J571" s="128">
        <f t="shared" si="54"/>
        <v>100.05465165266952</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3.1018633540372671E-2</v>
      </c>
      <c r="F572" s="128">
        <f t="shared" si="50"/>
        <v>4.9939999999999998</v>
      </c>
      <c r="G572" s="122">
        <f t="shared" si="51"/>
        <v>2.8532698528856596E-2</v>
      </c>
      <c r="H572" s="128">
        <f t="shared" si="52"/>
        <v>9825.4629999999997</v>
      </c>
      <c r="I572" s="122">
        <f t="shared" si="53"/>
        <v>1.0730102192731791E-2</v>
      </c>
      <c r="J572" s="128">
        <f t="shared" si="54"/>
        <v>108.71258289503155</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0.18263354037267079</v>
      </c>
      <c r="F573" s="128">
        <f t="shared" si="50"/>
        <v>29.404</v>
      </c>
      <c r="G573" s="122">
        <f t="shared" si="51"/>
        <v>0.17573269388252924</v>
      </c>
      <c r="H573" s="128">
        <f t="shared" si="52"/>
        <v>60514.959000000003</v>
      </c>
      <c r="I573" s="122">
        <f t="shared" si="53"/>
        <v>7.1765587288283791E-2</v>
      </c>
      <c r="J573" s="128">
        <f t="shared" si="54"/>
        <v>103.9268996210543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0.14809316770186334</v>
      </c>
      <c r="F574" s="128">
        <f t="shared" si="50"/>
        <v>23.843</v>
      </c>
      <c r="G574" s="122">
        <f t="shared" si="51"/>
        <v>0.14809213086381035</v>
      </c>
      <c r="H574" s="128">
        <f t="shared" si="52"/>
        <v>50996.71</v>
      </c>
      <c r="I574" s="122">
        <f t="shared" si="53"/>
        <v>6.8101552563262745E-3</v>
      </c>
      <c r="J574" s="128">
        <f t="shared" si="54"/>
        <v>100.00070013041676</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3.5167701863354044E-2</v>
      </c>
      <c r="F575" s="128">
        <f t="shared" si="50"/>
        <v>5.6620000000000008</v>
      </c>
      <c r="G575" s="122">
        <f t="shared" si="51"/>
        <v>3.464457338002893E-2</v>
      </c>
      <c r="H575" s="128">
        <f t="shared" si="52"/>
        <v>11930.136000000002</v>
      </c>
      <c r="I575" s="122">
        <f t="shared" si="53"/>
        <v>2.7311890483864149E-3</v>
      </c>
      <c r="J575" s="128">
        <f t="shared" si="54"/>
        <v>101.50998679529613</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3.3012422360248449E-2</v>
      </c>
      <c r="F576" s="128">
        <f t="shared" si="50"/>
        <v>5.3150000000000004</v>
      </c>
      <c r="G576" s="122">
        <f t="shared" si="51"/>
        <v>3.3296336951660781E-2</v>
      </c>
      <c r="H576" s="128">
        <f t="shared" si="52"/>
        <v>11465.860000000002</v>
      </c>
      <c r="I576" s="122">
        <f t="shared" si="53"/>
        <v>-0.11915171750405008</v>
      </c>
      <c r="J576" s="128">
        <f t="shared" si="54"/>
        <v>99.147309832236147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3.1677018633540374E-2</v>
      </c>
      <c r="F577" s="128">
        <f t="shared" si="50"/>
        <v>5.1000000000000005</v>
      </c>
      <c r="G577" s="122">
        <f t="shared" si="51"/>
        <v>3.0939469970205424E-2</v>
      </c>
      <c r="H577" s="128">
        <f t="shared" si="52"/>
        <v>10654.253999999999</v>
      </c>
      <c r="I577" s="122">
        <f t="shared" si="53"/>
        <v>5.1634827387692733E-2</v>
      </c>
      <c r="J577" s="128">
        <f t="shared" si="54"/>
        <v>102.38384388628896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0.12149689440993788</v>
      </c>
      <c r="F578" s="128">
        <f t="shared" si="50"/>
        <v>19.561</v>
      </c>
      <c r="G578" s="122">
        <f t="shared" si="51"/>
        <v>0.10829616852229364</v>
      </c>
      <c r="H578" s="128">
        <f t="shared" si="52"/>
        <v>37292.651999999995</v>
      </c>
      <c r="I578" s="122">
        <f t="shared" si="53"/>
        <v>0.45243969828390879</v>
      </c>
      <c r="J578" s="128">
        <f t="shared" si="54"/>
        <v>112.18946715084085</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3.3788819875776394E-2</v>
      </c>
      <c r="F579" s="128">
        <f t="shared" si="50"/>
        <v>5.4399999999999995</v>
      </c>
      <c r="G579" s="122">
        <f t="shared" si="51"/>
        <v>3.4865689195546494E-2</v>
      </c>
      <c r="H579" s="128">
        <f t="shared" si="52"/>
        <v>12006.279</v>
      </c>
      <c r="I579" s="122">
        <f t="shared" si="53"/>
        <v>-0.1510263795982342</v>
      </c>
      <c r="J579" s="128">
        <f t="shared" si="54"/>
        <v>96.911378077942445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2.798757763975155E-2</v>
      </c>
      <c r="F580" s="128">
        <f t="shared" si="50"/>
        <v>4.5059999999999993</v>
      </c>
      <c r="G580" s="122">
        <f t="shared" si="51"/>
        <v>2.8176014496541387E-2</v>
      </c>
      <c r="H580" s="128">
        <f t="shared" si="52"/>
        <v>9702.6359999999986</v>
      </c>
      <c r="I580" s="122">
        <f t="shared" si="53"/>
        <v>2.2090676222623E-2</v>
      </c>
      <c r="J580" s="128">
        <f t="shared" si="54"/>
        <v>99.331215361161284</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3.2180124223602488E-2</v>
      </c>
      <c r="F581" s="128">
        <f t="shared" si="50"/>
        <v>5.181</v>
      </c>
      <c r="G581" s="122">
        <f t="shared" si="51"/>
        <v>2.9380197352754982E-2</v>
      </c>
      <c r="H581" s="128">
        <f t="shared" si="52"/>
        <v>10117.306</v>
      </c>
      <c r="I581" s="122">
        <f t="shared" si="53"/>
        <v>0.11330968062098591</v>
      </c>
      <c r="J581" s="128">
        <f t="shared" si="54"/>
        <v>109.52997979295382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2.9478260869565221E-2</v>
      </c>
      <c r="F582" s="128">
        <f t="shared" si="50"/>
        <v>4.7460000000000004</v>
      </c>
      <c r="G582" s="122">
        <f t="shared" si="51"/>
        <v>3.5764907450966721E-2</v>
      </c>
      <c r="H582" s="128">
        <f t="shared" si="52"/>
        <v>12315.931999999997</v>
      </c>
      <c r="I582" s="122">
        <f t="shared" si="53"/>
        <v>-0.46790100154371178</v>
      </c>
      <c r="J582" s="128">
        <f t="shared" si="54"/>
        <v>82.422304349534741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1.5919254658385094E-2</v>
      </c>
      <c r="F583" s="128">
        <f t="shared" si="50"/>
        <v>2.5630000000000002</v>
      </c>
      <c r="G583" s="122">
        <f t="shared" si="51"/>
        <v>1.3802888273250513E-2</v>
      </c>
      <c r="H583" s="128">
        <f t="shared" si="52"/>
        <v>4753.1350000000002</v>
      </c>
      <c r="I583" s="122">
        <f t="shared" si="53"/>
        <v>-7.3316798850891641E-3</v>
      </c>
      <c r="J583" s="128">
        <f t="shared" si="54"/>
        <v>115.332779221549</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1.1819875776397516E-2</v>
      </c>
      <c r="F584" s="128">
        <f t="shared" si="50"/>
        <v>1.903</v>
      </c>
      <c r="G584" s="122">
        <f t="shared" si="51"/>
        <v>1.1048522177501319E-2</v>
      </c>
      <c r="H584" s="128">
        <f t="shared" si="52"/>
        <v>3804.6469999999995</v>
      </c>
      <c r="I584" s="122">
        <f t="shared" si="53"/>
        <v>8.4218732086002827E-3</v>
      </c>
      <c r="J584" s="128">
        <f t="shared" si="54"/>
        <v>106.98150925982613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2.2944099378881991E-2</v>
      </c>
      <c r="F585" s="128">
        <f t="shared" ref="F585:F648" si="56">SUMPRODUCT($K$2:$AI$2,$K585:$AI585)</f>
        <v>3.6940000000000004</v>
      </c>
      <c r="G585" s="122">
        <f t="shared" ref="G585:G648" si="57">SUMPRODUCT($K$3:$AI$3,$K585:$AI585)/$J$3</f>
        <v>2.3674510248055808E-2</v>
      </c>
      <c r="H585" s="128">
        <f t="shared" ref="H585:H648" si="58">SUMPRODUCT($K$3:$AI$3,$K585:$AI585)</f>
        <v>8152.5070000000014</v>
      </c>
      <c r="I585" s="122">
        <f t="shared" ref="I585:I648" si="59">CORREL($K$4:$AI$4,$K585:$AI585)</f>
        <v>-0.17384428511489011</v>
      </c>
      <c r="J585" s="128">
        <f t="shared" si="54"/>
        <v>96.914779391333767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0.19728571428571429</v>
      </c>
      <c r="F586" s="128">
        <f t="shared" si="56"/>
        <v>31.763000000000002</v>
      </c>
      <c r="G586" s="122">
        <f t="shared" si="57"/>
        <v>0.18305186462925213</v>
      </c>
      <c r="H586" s="128">
        <f t="shared" si="58"/>
        <v>63035.374000000003</v>
      </c>
      <c r="I586" s="122">
        <f t="shared" si="59"/>
        <v>0.22695776761952524</v>
      </c>
      <c r="J586" s="128">
        <f t="shared" ref="J586:J649" si="60">$E586/$G586*100</f>
        <v>107.77585614071235</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2.552795031055901E-2</v>
      </c>
      <c r="F587" s="128">
        <f t="shared" si="56"/>
        <v>4.1100000000000003</v>
      </c>
      <c r="G587" s="122">
        <f t="shared" si="57"/>
        <v>2.5837305943233503E-2</v>
      </c>
      <c r="H587" s="128">
        <f t="shared" si="58"/>
        <v>8897.2830000000031</v>
      </c>
      <c r="I587" s="122">
        <f t="shared" si="59"/>
        <v>-0.12649845656811548</v>
      </c>
      <c r="J587" s="128">
        <f t="shared" si="60"/>
        <v>98.802678447380814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6.9826086956521746E-2</v>
      </c>
      <c r="F588" s="128">
        <f t="shared" si="56"/>
        <v>11.242000000000001</v>
      </c>
      <c r="G588" s="122">
        <f t="shared" si="57"/>
        <v>6.956192102405058E-2</v>
      </c>
      <c r="H588" s="128">
        <f t="shared" si="58"/>
        <v>23954.204000000009</v>
      </c>
      <c r="I588" s="122">
        <f t="shared" si="59"/>
        <v>-6.5130355817694066E-2</v>
      </c>
      <c r="J588" s="128">
        <f t="shared" si="60"/>
        <v>100.37975652279619</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4.3745341614906841E-2</v>
      </c>
      <c r="F589" s="128">
        <f t="shared" si="56"/>
        <v>7.043000000000001</v>
      </c>
      <c r="G589" s="122">
        <f t="shared" si="57"/>
        <v>4.4644062284018377E-2</v>
      </c>
      <c r="H589" s="128">
        <f t="shared" si="58"/>
        <v>15373.54</v>
      </c>
      <c r="I589" s="122">
        <f t="shared" si="59"/>
        <v>-7.1790682370486816E-2</v>
      </c>
      <c r="J589" s="128">
        <f t="shared" si="60"/>
        <v>97.98692004460969</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0.35945962732919251</v>
      </c>
      <c r="F590" s="128">
        <f t="shared" si="56"/>
        <v>57.872999999999998</v>
      </c>
      <c r="G590" s="122">
        <f t="shared" si="57"/>
        <v>0.387629722556177</v>
      </c>
      <c r="H590" s="128">
        <f t="shared" si="58"/>
        <v>133483.39600000001</v>
      </c>
      <c r="I590" s="122">
        <f t="shared" si="59"/>
        <v>-2.6682135829120605E-2</v>
      </c>
      <c r="J590" s="128">
        <f t="shared" si="60"/>
        <v>92.73273085427499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0.32865838509316769</v>
      </c>
      <c r="F591" s="128">
        <f t="shared" si="56"/>
        <v>52.914000000000001</v>
      </c>
      <c r="G591" s="122">
        <f t="shared" si="57"/>
        <v>0.41128535129138866</v>
      </c>
      <c r="H591" s="128">
        <f t="shared" si="58"/>
        <v>141629.40100000001</v>
      </c>
      <c r="I591" s="122">
        <f t="shared" si="59"/>
        <v>-0.45286870137811497</v>
      </c>
      <c r="J591" s="128">
        <f t="shared" si="60"/>
        <v>79.910063429494443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0.26579503105590063</v>
      </c>
      <c r="F592" s="128">
        <f t="shared" si="56"/>
        <v>42.792999999999999</v>
      </c>
      <c r="G592" s="122">
        <f t="shared" si="57"/>
        <v>0.24542808356419776</v>
      </c>
      <c r="H592" s="128">
        <f t="shared" si="58"/>
        <v>84515.124000000011</v>
      </c>
      <c r="I592" s="122">
        <f t="shared" si="59"/>
        <v>0.32602631785859987</v>
      </c>
      <c r="J592" s="128">
        <f t="shared" si="60"/>
        <v>108.29853992091145</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0.29177639751552797</v>
      </c>
      <c r="F593" s="128">
        <f t="shared" si="56"/>
        <v>46.976000000000006</v>
      </c>
      <c r="G593" s="122">
        <f t="shared" si="57"/>
        <v>0.30422734770210069</v>
      </c>
      <c r="H593" s="128">
        <f t="shared" si="58"/>
        <v>104763.12099999998</v>
      </c>
      <c r="I593" s="122">
        <f t="shared" si="59"/>
        <v>-0.24573832789741537</v>
      </c>
      <c r="J593" s="128">
        <f t="shared" si="60"/>
        <v>95.907353405071035</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0.32686956521739136</v>
      </c>
      <c r="F594" s="128">
        <f t="shared" si="56"/>
        <v>52.626000000000005</v>
      </c>
      <c r="G594" s="122">
        <f t="shared" si="57"/>
        <v>0.23621263917202445</v>
      </c>
      <c r="H594" s="128">
        <f t="shared" si="58"/>
        <v>81341.712</v>
      </c>
      <c r="I594" s="122">
        <f t="shared" si="59"/>
        <v>0.48124447626312189</v>
      </c>
      <c r="J594" s="128">
        <f t="shared" si="60"/>
        <v>138.37937138467217</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0.31542236024844722</v>
      </c>
      <c r="F595" s="128">
        <f t="shared" si="56"/>
        <v>50.783000000000001</v>
      </c>
      <c r="G595" s="122">
        <f t="shared" si="57"/>
        <v>0.33809391679589262</v>
      </c>
      <c r="H595" s="128">
        <f t="shared" si="58"/>
        <v>116425.345</v>
      </c>
      <c r="I595" s="122">
        <f t="shared" si="59"/>
        <v>-0.16204057646712514</v>
      </c>
      <c r="J595" s="128">
        <f t="shared" si="60"/>
        <v>93.294302138795288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0.53054658385093167</v>
      </c>
      <c r="F596" s="128">
        <f t="shared" si="56"/>
        <v>85.417999999999992</v>
      </c>
      <c r="G596" s="122">
        <f t="shared" si="57"/>
        <v>0.44136792233663796</v>
      </c>
      <c r="H596" s="128">
        <f t="shared" si="58"/>
        <v>151988.57499999998</v>
      </c>
      <c r="I596" s="122">
        <f t="shared" si="59"/>
        <v>0.28823318644867912</v>
      </c>
      <c r="J596" s="128">
        <f t="shared" si="60"/>
        <v>120.205061809244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0.64921118012422363</v>
      </c>
      <c r="F597" s="128">
        <f t="shared" si="56"/>
        <v>104.523</v>
      </c>
      <c r="G597" s="122">
        <f t="shared" si="57"/>
        <v>0.61338915024480345</v>
      </c>
      <c r="H597" s="128">
        <f t="shared" si="58"/>
        <v>211225.46100000001</v>
      </c>
      <c r="I597" s="122">
        <f t="shared" si="59"/>
        <v>0.2691250840245405</v>
      </c>
      <c r="J597" s="128">
        <f t="shared" si="60"/>
        <v>105.84001687429972</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0.30420496894409943</v>
      </c>
      <c r="F598" s="128">
        <f t="shared" si="56"/>
        <v>48.977000000000004</v>
      </c>
      <c r="G598" s="122">
        <f t="shared" si="57"/>
        <v>0.16665503342451751</v>
      </c>
      <c r="H598" s="128">
        <f t="shared" si="58"/>
        <v>57388.994000000006</v>
      </c>
      <c r="I598" s="122">
        <f t="shared" si="59"/>
        <v>0.48935428720434476</v>
      </c>
      <c r="J598" s="128">
        <f t="shared" si="60"/>
        <v>182.53572226000719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5.5347826086956528E-2</v>
      </c>
      <c r="F599" s="128">
        <f t="shared" si="56"/>
        <v>8.9110000000000014</v>
      </c>
      <c r="G599" s="122">
        <f t="shared" si="57"/>
        <v>9.3816984068905054E-2</v>
      </c>
      <c r="H599" s="128">
        <f t="shared" si="58"/>
        <v>32306.629000000004</v>
      </c>
      <c r="I599" s="122">
        <f t="shared" si="59"/>
        <v>-0.41831315778617245</v>
      </c>
      <c r="J599" s="128">
        <f t="shared" si="60"/>
        <v>58.995529046537698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2.1012422360248448E-2</v>
      </c>
      <c r="F600" s="128">
        <f t="shared" si="56"/>
        <v>3.3830000000000005</v>
      </c>
      <c r="G600" s="122">
        <f t="shared" si="57"/>
        <v>3.6433200332212402E-2</v>
      </c>
      <c r="H600" s="128">
        <f t="shared" si="58"/>
        <v>12546.063999999998</v>
      </c>
      <c r="I600" s="122">
        <f t="shared" si="59"/>
        <v>-0.45301427994877941</v>
      </c>
      <c r="J600" s="128">
        <f t="shared" si="60"/>
        <v>57.673830925224323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4.5962732919254661E-3</v>
      </c>
      <c r="F601" s="128">
        <f t="shared" si="56"/>
        <v>0.74</v>
      </c>
      <c r="G601" s="122">
        <f t="shared" si="57"/>
        <v>8.233184650857539E-3</v>
      </c>
      <c r="H601" s="128">
        <f t="shared" si="58"/>
        <v>2835.1630000000005</v>
      </c>
      <c r="I601" s="122">
        <f t="shared" si="59"/>
        <v>-0.25298188603219735</v>
      </c>
      <c r="J601" s="128">
        <f t="shared" si="60"/>
        <v>55.826189826153538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7.807453416149069E-3</v>
      </c>
      <c r="F602" s="128">
        <f t="shared" si="56"/>
        <v>1.2570000000000001</v>
      </c>
      <c r="G602" s="122">
        <f t="shared" si="57"/>
        <v>1.7824119085370457E-2</v>
      </c>
      <c r="H602" s="128">
        <f t="shared" si="58"/>
        <v>6137.8779999999997</v>
      </c>
      <c r="I602" s="122">
        <f t="shared" si="59"/>
        <v>-0.42759580740143177</v>
      </c>
      <c r="J602" s="128">
        <f t="shared" si="60"/>
        <v>43.802744914093452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9.6459627329192554E-2</v>
      </c>
      <c r="F603" s="128">
        <f t="shared" si="56"/>
        <v>15.530000000000001</v>
      </c>
      <c r="G603" s="122">
        <f t="shared" si="57"/>
        <v>7.941962144047765E-2</v>
      </c>
      <c r="H603" s="128">
        <f t="shared" si="58"/>
        <v>27348.782000000003</v>
      </c>
      <c r="I603" s="122">
        <f t="shared" si="59"/>
        <v>0.51999760087237956</v>
      </c>
      <c r="J603" s="128">
        <f t="shared" si="60"/>
        <v>121.45566244166226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1.8111801242236027E-2</v>
      </c>
      <c r="F604" s="128">
        <f t="shared" si="56"/>
        <v>2.9160000000000004</v>
      </c>
      <c r="G604" s="122">
        <f t="shared" si="57"/>
        <v>1.7664953333449491E-2</v>
      </c>
      <c r="H604" s="128">
        <f t="shared" si="58"/>
        <v>6083.0680000000002</v>
      </c>
      <c r="I604" s="122">
        <f t="shared" si="59"/>
        <v>0.14463825215407894</v>
      </c>
      <c r="J604" s="128">
        <f t="shared" si="60"/>
        <v>102.52957310643107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5.0677018633540377E-2</v>
      </c>
      <c r="F605" s="128">
        <f t="shared" si="56"/>
        <v>8.1590000000000007</v>
      </c>
      <c r="G605" s="122">
        <f t="shared" si="57"/>
        <v>2.6396654063503677E-2</v>
      </c>
      <c r="H605" s="128">
        <f t="shared" si="58"/>
        <v>9089.8989999999994</v>
      </c>
      <c r="I605" s="122">
        <f t="shared" si="59"/>
        <v>0.66399483208016752</v>
      </c>
      <c r="J605" s="128">
        <f t="shared" si="60"/>
        <v>191.98273581047158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2.6726708074534162E-2</v>
      </c>
      <c r="F606" s="128">
        <f t="shared" si="56"/>
        <v>4.3029999999999999</v>
      </c>
      <c r="G606" s="122">
        <f t="shared" si="57"/>
        <v>1.9460886635420116E-2</v>
      </c>
      <c r="H606" s="128">
        <f t="shared" si="58"/>
        <v>6701.5119999999997</v>
      </c>
      <c r="I606" s="122">
        <f t="shared" si="59"/>
        <v>0.1664726414021637</v>
      </c>
      <c r="J606" s="128">
        <f t="shared" si="60"/>
        <v>137.33551083890373</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5.7950310559006214E-2</v>
      </c>
      <c r="F607" s="128">
        <f t="shared" si="56"/>
        <v>9.33</v>
      </c>
      <c r="G607" s="122">
        <f t="shared" si="57"/>
        <v>3.0477613413947117E-2</v>
      </c>
      <c r="H607" s="128">
        <f t="shared" si="58"/>
        <v>10495.210000000001</v>
      </c>
      <c r="I607" s="122">
        <f t="shared" si="59"/>
        <v>0.45907992317022944</v>
      </c>
      <c r="J607" s="128">
        <f t="shared" si="60"/>
        <v>190.14057883051657</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3.1403726708074536E-2</v>
      </c>
      <c r="F608" s="128">
        <f t="shared" si="56"/>
        <v>5.056</v>
      </c>
      <c r="G608" s="122">
        <f t="shared" si="57"/>
        <v>2.5510041875025407E-2</v>
      </c>
      <c r="H608" s="128">
        <f t="shared" si="58"/>
        <v>8784.5869999999995</v>
      </c>
      <c r="I608" s="122">
        <f t="shared" si="59"/>
        <v>3.4924928404196066E-2</v>
      </c>
      <c r="J608" s="128">
        <f t="shared" si="60"/>
        <v>123.10339144844411</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1.8888198757763978E-2</v>
      </c>
      <c r="F609" s="128">
        <f t="shared" si="56"/>
        <v>3.0410000000000004</v>
      </c>
      <c r="G609" s="122">
        <f t="shared" si="57"/>
        <v>2.279926994581221E-2</v>
      </c>
      <c r="H609" s="128">
        <f t="shared" si="58"/>
        <v>7851.1110000000008</v>
      </c>
      <c r="I609" s="122">
        <f t="shared" si="59"/>
        <v>-0.36073607628424242</v>
      </c>
      <c r="J609" s="128">
        <f t="shared" si="60"/>
        <v>82.84562971821552</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8.6832298136645964E-3</v>
      </c>
      <c r="F610" s="128">
        <f t="shared" si="56"/>
        <v>1.3980000000000001</v>
      </c>
      <c r="G610" s="122">
        <f t="shared" si="57"/>
        <v>1.1911542638765473E-2</v>
      </c>
      <c r="H610" s="128">
        <f t="shared" si="58"/>
        <v>4101.8350000000009</v>
      </c>
      <c r="I610" s="122">
        <f t="shared" si="59"/>
        <v>-0.25205475667134047</v>
      </c>
      <c r="J610" s="128">
        <f t="shared" si="60"/>
        <v>72.897609293740786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8.6341614906832301E-2</v>
      </c>
      <c r="F611" s="128">
        <f t="shared" si="56"/>
        <v>13.901</v>
      </c>
      <c r="G611" s="122">
        <f t="shared" si="57"/>
        <v>7.957349328315301E-2</v>
      </c>
      <c r="H611" s="128">
        <f t="shared" si="58"/>
        <v>27401.769000000004</v>
      </c>
      <c r="I611" s="122">
        <f t="shared" si="59"/>
        <v>0.11684301242639315</v>
      </c>
      <c r="J611" s="128">
        <f t="shared" si="60"/>
        <v>108.50549767822272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2.0776397515527952E-2</v>
      </c>
      <c r="F612" s="128">
        <f t="shared" si="56"/>
        <v>3.3450000000000002</v>
      </c>
      <c r="G612" s="122">
        <f t="shared" si="57"/>
        <v>2.3498257627236774E-2</v>
      </c>
      <c r="H612" s="128">
        <f t="shared" si="58"/>
        <v>8091.813000000001</v>
      </c>
      <c r="I612" s="122">
        <f t="shared" si="59"/>
        <v>-0.32134125374358741</v>
      </c>
      <c r="J612" s="128">
        <f t="shared" si="60"/>
        <v>88.416757723543199</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4.6782608695652171E-2</v>
      </c>
      <c r="F613" s="128">
        <f t="shared" si="56"/>
        <v>7.532</v>
      </c>
      <c r="G613" s="122">
        <f t="shared" si="57"/>
        <v>4.1766362332224027E-2</v>
      </c>
      <c r="H613" s="128">
        <f t="shared" si="58"/>
        <v>14382.581000000002</v>
      </c>
      <c r="I613" s="122">
        <f t="shared" si="59"/>
        <v>0.10110045281310863</v>
      </c>
      <c r="J613" s="128">
        <f t="shared" si="60"/>
        <v>112.01025438492151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2.8409937888198757E-2</v>
      </c>
      <c r="F614" s="128">
        <f t="shared" si="56"/>
        <v>4.5739999999999998</v>
      </c>
      <c r="G614" s="122">
        <f t="shared" si="57"/>
        <v>2.7651075334390374E-2</v>
      </c>
      <c r="H614" s="128">
        <f t="shared" si="58"/>
        <v>9521.8690000000006</v>
      </c>
      <c r="I614" s="122">
        <f t="shared" si="59"/>
        <v>-0.10043228395003943</v>
      </c>
      <c r="J614" s="128">
        <f t="shared" si="60"/>
        <v>102.74442329866487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2.8422360248447208E-2</v>
      </c>
      <c r="F615" s="128">
        <f t="shared" si="56"/>
        <v>4.5760000000000005</v>
      </c>
      <c r="G615" s="122">
        <f t="shared" si="57"/>
        <v>2.9886298561380892E-2</v>
      </c>
      <c r="H615" s="128">
        <f t="shared" si="58"/>
        <v>10291.586000000001</v>
      </c>
      <c r="I615" s="122">
        <f t="shared" si="59"/>
        <v>-0.16176518810954907</v>
      </c>
      <c r="J615" s="128">
        <f t="shared" si="60"/>
        <v>95.101640606557453</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2.8596273291925465E-2</v>
      </c>
      <c r="F616" s="128">
        <f t="shared" si="56"/>
        <v>4.6040000000000001</v>
      </c>
      <c r="G616" s="122">
        <f t="shared" si="57"/>
        <v>2.6913104966343169E-2</v>
      </c>
      <c r="H616" s="128">
        <f t="shared" si="58"/>
        <v>9267.7430000000004</v>
      </c>
      <c r="I616" s="122">
        <f t="shared" si="59"/>
        <v>-7.8280922334661038E-2</v>
      </c>
      <c r="J616" s="128">
        <f t="shared" si="60"/>
        <v>106.25408449782077</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1.8559006211180128E-2</v>
      </c>
      <c r="F617" s="128">
        <f t="shared" si="56"/>
        <v>2.9880000000000004</v>
      </c>
      <c r="G617" s="122">
        <f t="shared" si="57"/>
        <v>2.1564035103003278E-2</v>
      </c>
      <c r="H617" s="128">
        <f t="shared" si="58"/>
        <v>7425.7480000000032</v>
      </c>
      <c r="I617" s="122">
        <f t="shared" si="59"/>
        <v>-0.25383441129667156</v>
      </c>
      <c r="J617" s="128">
        <f t="shared" si="60"/>
        <v>86.0646262284899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2.1316770186335408E-2</v>
      </c>
      <c r="F618" s="128">
        <f t="shared" si="56"/>
        <v>3.4320000000000004</v>
      </c>
      <c r="G618" s="122">
        <f t="shared" si="57"/>
        <v>2.2848436801235928E-2</v>
      </c>
      <c r="H618" s="128">
        <f t="shared" si="58"/>
        <v>7868.0420000000013</v>
      </c>
      <c r="I618" s="122">
        <f t="shared" si="59"/>
        <v>-0.19432666934137771</v>
      </c>
      <c r="J618" s="128">
        <f t="shared" si="60"/>
        <v>93.29640522795998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7.5484472049689458E-2</v>
      </c>
      <c r="F619" s="128">
        <f t="shared" si="56"/>
        <v>12.153000000000002</v>
      </c>
      <c r="G619" s="122">
        <f t="shared" si="57"/>
        <v>5.4830769141416782E-2</v>
      </c>
      <c r="H619" s="128">
        <f t="shared" si="58"/>
        <v>18881.414000000001</v>
      </c>
      <c r="I619" s="122">
        <f t="shared" si="59"/>
        <v>0.40656695596254439</v>
      </c>
      <c r="J619" s="128">
        <f t="shared" si="60"/>
        <v>137.66808897938981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0.12772049689440995</v>
      </c>
      <c r="F620" s="128">
        <f t="shared" si="56"/>
        <v>20.563000000000002</v>
      </c>
      <c r="G620" s="122">
        <f t="shared" si="57"/>
        <v>0.14454765970298353</v>
      </c>
      <c r="H620" s="128">
        <f t="shared" si="58"/>
        <v>49776.143000000004</v>
      </c>
      <c r="I620" s="122">
        <f t="shared" si="59"/>
        <v>-0.39931874988221494</v>
      </c>
      <c r="J620" s="128">
        <f t="shared" si="60"/>
        <v>88.358744207170119</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7.7329192546583853E-2</v>
      </c>
      <c r="F621" s="128">
        <f t="shared" si="56"/>
        <v>12.45</v>
      </c>
      <c r="G621" s="122">
        <f t="shared" si="57"/>
        <v>9.439453708059635E-2</v>
      </c>
      <c r="H621" s="128">
        <f t="shared" si="58"/>
        <v>32505.513999999996</v>
      </c>
      <c r="I621" s="122">
        <f t="shared" si="59"/>
        <v>-0.54174713283990328</v>
      </c>
      <c r="J621" s="128">
        <f t="shared" si="60"/>
        <v>81.921258303918904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4.209316770186336E-2</v>
      </c>
      <c r="F622" s="128">
        <f t="shared" si="56"/>
        <v>6.777000000000001</v>
      </c>
      <c r="G622" s="122">
        <f t="shared" si="57"/>
        <v>3.6928748569802362E-2</v>
      </c>
      <c r="H622" s="128">
        <f t="shared" si="58"/>
        <v>12716.710000000001</v>
      </c>
      <c r="I622" s="122">
        <f t="shared" si="59"/>
        <v>-2.7792003900397121E-2</v>
      </c>
      <c r="J622" s="128">
        <f t="shared" si="60"/>
        <v>113.98482031498918</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0.14409937888198757</v>
      </c>
      <c r="F623" s="128">
        <f t="shared" si="56"/>
        <v>23.2</v>
      </c>
      <c r="G623" s="122">
        <f t="shared" si="57"/>
        <v>0.13815567810243989</v>
      </c>
      <c r="H623" s="128">
        <f t="shared" si="58"/>
        <v>47575.012999999999</v>
      </c>
      <c r="I623" s="122">
        <f t="shared" si="59"/>
        <v>0.26320391272419552</v>
      </c>
      <c r="J623" s="128">
        <f t="shared" si="60"/>
        <v>104.30217625593392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0.1382360248447205</v>
      </c>
      <c r="F624" s="128">
        <f t="shared" si="56"/>
        <v>22.256</v>
      </c>
      <c r="G624" s="122">
        <f t="shared" si="57"/>
        <v>0.12578277838760824</v>
      </c>
      <c r="H624" s="128">
        <f t="shared" si="58"/>
        <v>43314.305999999997</v>
      </c>
      <c r="I624" s="122">
        <f t="shared" si="59"/>
        <v>0.53550533215182994</v>
      </c>
      <c r="J624" s="128">
        <f t="shared" si="60"/>
        <v>109.90059737648403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4.1763975155279506E-2</v>
      </c>
      <c r="F625" s="128">
        <f t="shared" si="56"/>
        <v>6.7240000000000002</v>
      </c>
      <c r="G625" s="122">
        <f t="shared" si="57"/>
        <v>4.2300579629339238E-2</v>
      </c>
      <c r="H625" s="128">
        <f t="shared" si="58"/>
        <v>14566.543000000001</v>
      </c>
      <c r="I625" s="122">
        <f t="shared" si="59"/>
        <v>-7.9073696255650611E-2</v>
      </c>
      <c r="J625" s="128">
        <f t="shared" si="60"/>
        <v>98.731448886134061</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6.7354037267080738E-2</v>
      </c>
      <c r="F626" s="128">
        <f t="shared" si="56"/>
        <v>10.843999999999999</v>
      </c>
      <c r="G626" s="122">
        <f t="shared" si="57"/>
        <v>6.463494096260286E-2</v>
      </c>
      <c r="H626" s="128">
        <f t="shared" si="58"/>
        <v>22257.558999999997</v>
      </c>
      <c r="I626" s="122">
        <f t="shared" si="59"/>
        <v>0.26751673726976383</v>
      </c>
      <c r="J626" s="128">
        <f t="shared" si="60"/>
        <v>104.20685199674141</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0.28714906832298132</v>
      </c>
      <c r="F627" s="128">
        <f t="shared" si="56"/>
        <v>46.230999999999995</v>
      </c>
      <c r="G627" s="122">
        <f t="shared" si="57"/>
        <v>0.24879962132431946</v>
      </c>
      <c r="H627" s="128">
        <f t="shared" si="58"/>
        <v>85676.14</v>
      </c>
      <c r="I627" s="122">
        <f t="shared" si="59"/>
        <v>0.54353100730247916</v>
      </c>
      <c r="J627" s="128">
        <f t="shared" si="60"/>
        <v>115.41378833075953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5.2913043478260868E-2</v>
      </c>
      <c r="F628" s="128">
        <f t="shared" si="56"/>
        <v>8.5190000000000001</v>
      </c>
      <c r="G628" s="122">
        <f t="shared" si="57"/>
        <v>3.8512791920036711E-2</v>
      </c>
      <c r="H628" s="128">
        <f t="shared" si="58"/>
        <v>13262.188000000002</v>
      </c>
      <c r="I628" s="122">
        <f t="shared" si="59"/>
        <v>0.33404651482245162</v>
      </c>
      <c r="J628" s="128">
        <f t="shared" si="60"/>
        <v>137.3908274116379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0.32495652173913042</v>
      </c>
      <c r="F629" s="128">
        <f t="shared" si="56"/>
        <v>52.317999999999998</v>
      </c>
      <c r="G629" s="122">
        <f t="shared" si="57"/>
        <v>0.29666453806794085</v>
      </c>
      <c r="H629" s="128">
        <f t="shared" si="58"/>
        <v>102158.80699999997</v>
      </c>
      <c r="I629" s="122">
        <f t="shared" si="59"/>
        <v>0.42760294416962169</v>
      </c>
      <c r="J629" s="128">
        <f t="shared" si="60"/>
        <v>109.53669213565063</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3.2683229813664602E-2</v>
      </c>
      <c r="F630" s="128">
        <f t="shared" si="56"/>
        <v>5.2620000000000005</v>
      </c>
      <c r="G630" s="122">
        <f t="shared" si="57"/>
        <v>3.0581069700718447E-2</v>
      </c>
      <c r="H630" s="128">
        <f t="shared" si="58"/>
        <v>10530.836000000003</v>
      </c>
      <c r="I630" s="122">
        <f t="shared" si="59"/>
        <v>0.25061470816198084</v>
      </c>
      <c r="J630" s="128">
        <f t="shared" si="60"/>
        <v>106.87405683816471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9.4180124223602488E-2</v>
      </c>
      <c r="F631" s="128">
        <f t="shared" si="56"/>
        <v>15.163</v>
      </c>
      <c r="G631" s="122">
        <f t="shared" si="57"/>
        <v>9.4037609116094309E-2</v>
      </c>
      <c r="H631" s="128">
        <f t="shared" si="58"/>
        <v>32382.603000000003</v>
      </c>
      <c r="I631" s="122">
        <f t="shared" si="59"/>
        <v>8.8624351638436655E-2</v>
      </c>
      <c r="J631" s="128">
        <f t="shared" si="60"/>
        <v>100.15155118132814</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0.30653416149068324</v>
      </c>
      <c r="F632" s="128">
        <f t="shared" si="56"/>
        <v>49.352000000000004</v>
      </c>
      <c r="G632" s="122">
        <f t="shared" si="57"/>
        <v>0.25842952392568203</v>
      </c>
      <c r="H632" s="128">
        <f t="shared" si="58"/>
        <v>88992.274000000019</v>
      </c>
      <c r="I632" s="122">
        <f t="shared" si="59"/>
        <v>0.54444106538814874</v>
      </c>
      <c r="J632" s="128">
        <f t="shared" si="60"/>
        <v>118.61421900805533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2.3000000000000003E-2</v>
      </c>
      <c r="F633" s="128">
        <f t="shared" si="56"/>
        <v>3.7030000000000003</v>
      </c>
      <c r="G633" s="122">
        <f t="shared" si="57"/>
        <v>2.8205222471962318E-2</v>
      </c>
      <c r="H633" s="128">
        <f t="shared" si="58"/>
        <v>9712.6939999999995</v>
      </c>
      <c r="I633" s="122">
        <f t="shared" si="59"/>
        <v>-0.38264906543375721</v>
      </c>
      <c r="J633" s="128">
        <f t="shared" si="60"/>
        <v>81.545182006145779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0.21709937888198755</v>
      </c>
      <c r="F634" s="128">
        <f t="shared" si="56"/>
        <v>34.952999999999996</v>
      </c>
      <c r="G634" s="122">
        <f t="shared" si="57"/>
        <v>0.17748885171826995</v>
      </c>
      <c r="H634" s="128">
        <f t="shared" si="58"/>
        <v>61119.706000000006</v>
      </c>
      <c r="I634" s="122">
        <f t="shared" si="59"/>
        <v>0.52758394375644035</v>
      </c>
      <c r="J634" s="128">
        <f t="shared" si="60"/>
        <v>122.31719163217747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0.31893788819875779</v>
      </c>
      <c r="F635" s="128">
        <f t="shared" si="56"/>
        <v>51.349000000000004</v>
      </c>
      <c r="G635" s="122">
        <f t="shared" si="57"/>
        <v>0.29673344600677209</v>
      </c>
      <c r="H635" s="128">
        <f t="shared" si="58"/>
        <v>102182.53600000002</v>
      </c>
      <c r="I635" s="122">
        <f t="shared" si="59"/>
        <v>7.8907482925316533E-2</v>
      </c>
      <c r="J635" s="128">
        <f t="shared" si="60"/>
        <v>107.48295902966024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0.39860248447204977</v>
      </c>
      <c r="F636" s="128">
        <f t="shared" si="56"/>
        <v>64.175000000000011</v>
      </c>
      <c r="G636" s="122">
        <f t="shared" si="57"/>
        <v>0.3638983993402215</v>
      </c>
      <c r="H636" s="128">
        <f t="shared" si="58"/>
        <v>125311.325</v>
      </c>
      <c r="I636" s="122">
        <f t="shared" si="59"/>
        <v>0.48563460637482997</v>
      </c>
      <c r="J636" s="128">
        <f t="shared" si="60"/>
        <v>109.53675124560857</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0.26199378881987578</v>
      </c>
      <c r="F637" s="128">
        <f t="shared" si="56"/>
        <v>42.180999999999997</v>
      </c>
      <c r="G637" s="122">
        <f t="shared" si="57"/>
        <v>0.24315133959425944</v>
      </c>
      <c r="H637" s="128">
        <f t="shared" si="58"/>
        <v>83731.108999999997</v>
      </c>
      <c r="I637" s="122">
        <f t="shared" si="59"/>
        <v>0.40280741832631606</v>
      </c>
      <c r="J637" s="128">
        <f t="shared" si="60"/>
        <v>107.74926811304361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0.22410559006211181</v>
      </c>
      <c r="F638" s="128">
        <f t="shared" si="56"/>
        <v>36.081000000000003</v>
      </c>
      <c r="G638" s="122">
        <f t="shared" si="57"/>
        <v>0.20322513488869143</v>
      </c>
      <c r="H638" s="128">
        <f t="shared" si="58"/>
        <v>69982.201000000001</v>
      </c>
      <c r="I638" s="122">
        <f t="shared" si="59"/>
        <v>0.41855499661435269</v>
      </c>
      <c r="J638" s="128">
        <f t="shared" si="60"/>
        <v>110.27454364090192</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0.50712422360248455</v>
      </c>
      <c r="F639" s="128">
        <f t="shared" si="56"/>
        <v>81.647000000000006</v>
      </c>
      <c r="G639" s="122">
        <f t="shared" si="57"/>
        <v>0.44714553168504878</v>
      </c>
      <c r="H639" s="128">
        <f t="shared" si="58"/>
        <v>153978.14100000003</v>
      </c>
      <c r="I639" s="122">
        <f t="shared" si="59"/>
        <v>0.29538889375135602</v>
      </c>
      <c r="J639" s="128">
        <f t="shared" si="60"/>
        <v>113.41368473288969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0.40153416149068327</v>
      </c>
      <c r="F640" s="128">
        <f t="shared" si="56"/>
        <v>64.647000000000006</v>
      </c>
      <c r="G640" s="122">
        <f t="shared" si="57"/>
        <v>0.34093259630965445</v>
      </c>
      <c r="H640" s="128">
        <f t="shared" si="58"/>
        <v>117402.86699999998</v>
      </c>
      <c r="I640" s="122">
        <f t="shared" si="59"/>
        <v>0.44533407211608367</v>
      </c>
      <c r="J640" s="128">
        <f t="shared" si="60"/>
        <v>117.77523353208123</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0.42520496894409937</v>
      </c>
      <c r="F641" s="128">
        <f t="shared" si="56"/>
        <v>68.457999999999998</v>
      </c>
      <c r="G641" s="122">
        <f t="shared" si="57"/>
        <v>0.37776583962039506</v>
      </c>
      <c r="H641" s="128">
        <f t="shared" si="58"/>
        <v>130086.689</v>
      </c>
      <c r="I641" s="122">
        <f t="shared" si="59"/>
        <v>0.39765991424328223</v>
      </c>
      <c r="J641" s="128">
        <f t="shared" si="60"/>
        <v>112.55781342520923</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4.830434782608696E-2</v>
      </c>
      <c r="F642" s="128">
        <f t="shared" si="56"/>
        <v>7.777000000000001</v>
      </c>
      <c r="G642" s="122">
        <f t="shared" si="57"/>
        <v>6.8019883377183052E-2</v>
      </c>
      <c r="H642" s="128">
        <f t="shared" si="58"/>
        <v>23423.191000000003</v>
      </c>
      <c r="I642" s="122">
        <f t="shared" si="59"/>
        <v>-0.56733008598217494</v>
      </c>
      <c r="J642" s="128">
        <f t="shared" si="60"/>
        <v>71.015040643675121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0.35978881987577643</v>
      </c>
      <c r="F643" s="128">
        <f t="shared" si="56"/>
        <v>57.926000000000002</v>
      </c>
      <c r="G643" s="122">
        <f t="shared" si="57"/>
        <v>0.344440849348643</v>
      </c>
      <c r="H643" s="128">
        <f t="shared" si="58"/>
        <v>118610.962</v>
      </c>
      <c r="I643" s="122">
        <f t="shared" si="59"/>
        <v>0.25202440964907102</v>
      </c>
      <c r="J643" s="128">
        <f t="shared" si="60"/>
        <v>104.45590891909519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4.7782608695652172E-2</v>
      </c>
      <c r="F644" s="128">
        <f t="shared" si="56"/>
        <v>7.6929999999999996</v>
      </c>
      <c r="G644" s="122">
        <f t="shared" si="57"/>
        <v>3.0921291214375739E-2</v>
      </c>
      <c r="H644" s="128">
        <f t="shared" si="58"/>
        <v>10647.994000000001</v>
      </c>
      <c r="I644" s="122">
        <f t="shared" si="59"/>
        <v>0.71356041357549316</v>
      </c>
      <c r="J644" s="128">
        <f t="shared" si="60"/>
        <v>154.52979749253606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0.43465838509316762</v>
      </c>
      <c r="F645" s="128">
        <f t="shared" si="56"/>
        <v>69.97999999999999</v>
      </c>
      <c r="G645" s="122">
        <f t="shared" si="57"/>
        <v>0.37632926489293123</v>
      </c>
      <c r="H645" s="128">
        <f t="shared" si="58"/>
        <v>129591.993</v>
      </c>
      <c r="I645" s="122">
        <f t="shared" si="59"/>
        <v>0.40026550276000222</v>
      </c>
      <c r="J645" s="128">
        <f t="shared" si="60"/>
        <v>115.49949090906644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0.24852173913043479</v>
      </c>
      <c r="F646" s="128">
        <f t="shared" si="56"/>
        <v>40.012</v>
      </c>
      <c r="G646" s="122">
        <f t="shared" si="57"/>
        <v>0.19701554196504795</v>
      </c>
      <c r="H646" s="128">
        <f t="shared" si="58"/>
        <v>67843.877999999982</v>
      </c>
      <c r="I646" s="122">
        <f t="shared" si="59"/>
        <v>0.68120109626248337</v>
      </c>
      <c r="J646" s="128">
        <f t="shared" si="60"/>
        <v>126.14321522640302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6.3118012422360259E-2</v>
      </c>
      <c r="F647" s="128">
        <f t="shared" si="56"/>
        <v>10.162000000000001</v>
      </c>
      <c r="G647" s="122">
        <f t="shared" si="57"/>
        <v>5.1711184290767175E-2</v>
      </c>
      <c r="H647" s="128">
        <f t="shared" si="58"/>
        <v>17807.160000000003</v>
      </c>
      <c r="I647" s="122">
        <f t="shared" si="59"/>
        <v>0.11049284586124085</v>
      </c>
      <c r="J647" s="128">
        <f t="shared" si="60"/>
        <v>122.05872537641673</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0.47437267080745338</v>
      </c>
      <c r="F648" s="128">
        <f t="shared" si="56"/>
        <v>76.373999999999995</v>
      </c>
      <c r="G648" s="122">
        <f t="shared" si="57"/>
        <v>0.47670287607664114</v>
      </c>
      <c r="H648" s="128">
        <f t="shared" si="58"/>
        <v>164156.44899999999</v>
      </c>
      <c r="I648" s="122">
        <f t="shared" si="59"/>
        <v>9.0605162820566493E-2</v>
      </c>
      <c r="J648" s="128">
        <f t="shared" si="60"/>
        <v>99.511182880127379</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0.41057763975155287</v>
      </c>
      <c r="F649" s="128">
        <f t="shared" ref="F649:F712" si="62">SUMPRODUCT($K$2:$AI$2,$K649:$AI649)</f>
        <v>66.103000000000009</v>
      </c>
      <c r="G649" s="122">
        <f t="shared" ref="G649:G712" si="63">SUMPRODUCT($K$3:$AI$3,$K649:$AI649)/$J$3</f>
        <v>0.362868195308371</v>
      </c>
      <c r="H649" s="128">
        <f t="shared" ref="H649:H712" si="64">SUMPRODUCT($K$3:$AI$3,$K649:$AI649)</f>
        <v>124956.56600000002</v>
      </c>
      <c r="I649" s="122">
        <f t="shared" ref="I649:I712" si="65">CORREL($K$4:$AI$4,$K649:$AI649)</f>
        <v>0.3908619837427274</v>
      </c>
      <c r="J649" s="128">
        <f t="shared" si="60"/>
        <v>113.14787161289726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0.42696273291925468</v>
      </c>
      <c r="F650" s="128">
        <f t="shared" si="62"/>
        <v>68.741</v>
      </c>
      <c r="G650" s="122">
        <f t="shared" si="63"/>
        <v>0.42127719117894752</v>
      </c>
      <c r="H650" s="128">
        <f t="shared" si="64"/>
        <v>145070.171</v>
      </c>
      <c r="I650" s="122">
        <f t="shared" si="65"/>
        <v>0.14094163560440662</v>
      </c>
      <c r="J650" s="128">
        <f t="shared" ref="J650:J713" si="66">$E650/$G650*100</f>
        <v>101.3495963843654</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0.48386956521739127</v>
      </c>
      <c r="F651" s="128">
        <f t="shared" si="62"/>
        <v>77.902999999999992</v>
      </c>
      <c r="G651" s="122">
        <f t="shared" si="63"/>
        <v>0.51115419418163666</v>
      </c>
      <c r="H651" s="128">
        <f t="shared" si="64"/>
        <v>176020.03600000005</v>
      </c>
      <c r="I651" s="122">
        <f t="shared" si="65"/>
        <v>-0.73621892697337643</v>
      </c>
      <c r="J651" s="128">
        <f t="shared" si="66"/>
        <v>94.662152971682374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0.19636024844720498</v>
      </c>
      <c r="F652" s="128">
        <f t="shared" si="62"/>
        <v>31.614000000000001</v>
      </c>
      <c r="G652" s="122">
        <f t="shared" si="63"/>
        <v>0.17487472339832386</v>
      </c>
      <c r="H652" s="128">
        <f t="shared" si="64"/>
        <v>60219.51</v>
      </c>
      <c r="I652" s="122">
        <f t="shared" si="65"/>
        <v>6.9405445551504782E-2</v>
      </c>
      <c r="J652" s="128">
        <f t="shared" si="66"/>
        <v>112.28623818889029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0.6017267080745341</v>
      </c>
      <c r="F653" s="128">
        <f t="shared" si="62"/>
        <v>96.877999999999986</v>
      </c>
      <c r="G653" s="122">
        <f t="shared" si="63"/>
        <v>0.58007843581389129</v>
      </c>
      <c r="H653" s="128">
        <f t="shared" si="64"/>
        <v>199754.65</v>
      </c>
      <c r="I653" s="122">
        <f t="shared" si="65"/>
        <v>0.36677322552549096</v>
      </c>
      <c r="J653" s="128">
        <f t="shared" si="66"/>
        <v>103.73195604664545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4.6465838509316772E-2</v>
      </c>
      <c r="F654" s="128">
        <f t="shared" si="62"/>
        <v>7.4809999999999999</v>
      </c>
      <c r="G654" s="122">
        <f t="shared" si="63"/>
        <v>4.3213400008131071E-2</v>
      </c>
      <c r="H654" s="128">
        <f t="shared" si="64"/>
        <v>14880.88</v>
      </c>
      <c r="I654" s="122">
        <f t="shared" si="65"/>
        <v>-8.2408042643339646E-2</v>
      </c>
      <c r="J654" s="128">
        <f t="shared" si="66"/>
        <v>107.52645822956239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0.12945962732919256</v>
      </c>
      <c r="F655" s="128">
        <f t="shared" si="62"/>
        <v>20.843</v>
      </c>
      <c r="G655" s="122">
        <f t="shared" si="63"/>
        <v>0.10324389733939679</v>
      </c>
      <c r="H655" s="128">
        <f t="shared" si="64"/>
        <v>35552.862000000001</v>
      </c>
      <c r="I655" s="122">
        <f t="shared" si="65"/>
        <v>0.10181486536591011</v>
      </c>
      <c r="J655" s="128">
        <f t="shared" si="66"/>
        <v>125.39203833386492</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1.6838509316770188E-2</v>
      </c>
      <c r="F656" s="128">
        <f t="shared" si="62"/>
        <v>2.7110000000000003</v>
      </c>
      <c r="G656" s="122">
        <f t="shared" si="63"/>
        <v>1.116989005627864E-2</v>
      </c>
      <c r="H656" s="128">
        <f t="shared" si="64"/>
        <v>3846.4409999999998</v>
      </c>
      <c r="I656" s="122">
        <f t="shared" si="65"/>
        <v>0.38914159186280056</v>
      </c>
      <c r="J656" s="128">
        <f t="shared" si="66"/>
        <v>150.74910524571541</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2.4732919254658387E-2</v>
      </c>
      <c r="F657" s="128">
        <f t="shared" si="62"/>
        <v>3.9820000000000002</v>
      </c>
      <c r="G657" s="122">
        <f t="shared" si="63"/>
        <v>1.8625680251366312E-2</v>
      </c>
      <c r="H657" s="128">
        <f t="shared" si="64"/>
        <v>6413.902000000001</v>
      </c>
      <c r="I657" s="122">
        <f t="shared" si="65"/>
        <v>0.21435375853525587</v>
      </c>
      <c r="J657" s="128">
        <f t="shared" si="66"/>
        <v>132.78934740031346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0.41662732919254658</v>
      </c>
      <c r="F658" s="128">
        <f t="shared" si="62"/>
        <v>67.076999999999998</v>
      </c>
      <c r="G658" s="122">
        <f t="shared" si="63"/>
        <v>0.3605021024631343</v>
      </c>
      <c r="H658" s="128">
        <f t="shared" si="64"/>
        <v>124141.783</v>
      </c>
      <c r="I658" s="122">
        <f t="shared" si="65"/>
        <v>0.4103891200525463</v>
      </c>
      <c r="J658" s="128">
        <f t="shared" si="66"/>
        <v>115.56862674196242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0.24943478260869564</v>
      </c>
      <c r="F659" s="128">
        <f t="shared" si="62"/>
        <v>40.158999999999999</v>
      </c>
      <c r="G659" s="122">
        <f t="shared" si="63"/>
        <v>0.22225113689822798</v>
      </c>
      <c r="H659" s="128">
        <f t="shared" si="64"/>
        <v>76533.956999999995</v>
      </c>
      <c r="I659" s="122">
        <f t="shared" si="65"/>
        <v>0.2014314786363923</v>
      </c>
      <c r="J659" s="128">
        <f t="shared" si="66"/>
        <v>112.23104911400992</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0.10363354037267082</v>
      </c>
      <c r="F660" s="128">
        <f t="shared" si="62"/>
        <v>16.685000000000002</v>
      </c>
      <c r="G660" s="122">
        <f t="shared" si="63"/>
        <v>7.474026449218546E-2</v>
      </c>
      <c r="H660" s="128">
        <f t="shared" si="64"/>
        <v>25737.407999999999</v>
      </c>
      <c r="I660" s="122">
        <f t="shared" si="65"/>
        <v>0.41944079077733626</v>
      </c>
      <c r="J660" s="128">
        <f t="shared" si="66"/>
        <v>138.65824676537815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0.26973291925465837</v>
      </c>
      <c r="F661" s="128">
        <f t="shared" si="62"/>
        <v>43.427</v>
      </c>
      <c r="G661" s="122">
        <f t="shared" si="63"/>
        <v>0.22761341975502242</v>
      </c>
      <c r="H661" s="128">
        <f t="shared" si="64"/>
        <v>78380.502000000008</v>
      </c>
      <c r="I661" s="122">
        <f t="shared" si="65"/>
        <v>0.58477441541640318</v>
      </c>
      <c r="J661" s="128">
        <f t="shared" si="66"/>
        <v>118.5048401561598</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4.0540372670807456E-2</v>
      </c>
      <c r="F662" s="128">
        <f t="shared" si="62"/>
        <v>6.5270000000000001</v>
      </c>
      <c r="G662" s="122">
        <f t="shared" si="63"/>
        <v>3.0729604074829105E-2</v>
      </c>
      <c r="H662" s="128">
        <f t="shared" si="64"/>
        <v>10581.985000000001</v>
      </c>
      <c r="I662" s="122">
        <f t="shared" si="65"/>
        <v>0.54428478365509658</v>
      </c>
      <c r="J662" s="128">
        <f t="shared" si="66"/>
        <v>131.92611454442539</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0.20649068322981365</v>
      </c>
      <c r="F663" s="128">
        <f t="shared" si="62"/>
        <v>33.244999999999997</v>
      </c>
      <c r="G663" s="122">
        <f t="shared" si="63"/>
        <v>0.20155373767997256</v>
      </c>
      <c r="H663" s="128">
        <f t="shared" si="64"/>
        <v>69406.641999999993</v>
      </c>
      <c r="I663" s="122">
        <f t="shared" si="65"/>
        <v>0.24685554389515382</v>
      </c>
      <c r="J663" s="128">
        <f t="shared" si="66"/>
        <v>102.44944380921379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0.19338509316770186</v>
      </c>
      <c r="F664" s="128">
        <f t="shared" si="62"/>
        <v>31.134999999999998</v>
      </c>
      <c r="G664" s="122">
        <f t="shared" si="63"/>
        <v>0.14710246023034168</v>
      </c>
      <c r="H664" s="128">
        <f t="shared" si="64"/>
        <v>50655.909</v>
      </c>
      <c r="I664" s="122">
        <f t="shared" si="65"/>
        <v>0.5982071264682699</v>
      </c>
      <c r="J664" s="128">
        <f t="shared" si="66"/>
        <v>131.46285443825215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0.13355900621118014</v>
      </c>
      <c r="F665" s="128">
        <f t="shared" si="62"/>
        <v>21.503</v>
      </c>
      <c r="G665" s="122">
        <f t="shared" si="63"/>
        <v>0.14447637632928526</v>
      </c>
      <c r="H665" s="128">
        <f t="shared" si="64"/>
        <v>49751.596000000012</v>
      </c>
      <c r="I665" s="122">
        <f t="shared" si="65"/>
        <v>-0.22794749475226503</v>
      </c>
      <c r="J665" s="128">
        <f t="shared" si="66"/>
        <v>92.443491181407637</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0.47567701863354039</v>
      </c>
      <c r="F666" s="128">
        <f t="shared" si="62"/>
        <v>76.584000000000003</v>
      </c>
      <c r="G666" s="122">
        <f t="shared" si="63"/>
        <v>0.46453834672056404</v>
      </c>
      <c r="H666" s="128">
        <f t="shared" si="64"/>
        <v>159967.49599999998</v>
      </c>
      <c r="I666" s="122">
        <f t="shared" si="65"/>
        <v>0.2612914663371842</v>
      </c>
      <c r="J666" s="128">
        <f t="shared" si="66"/>
        <v>102.39779385095127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0.32372670807453419</v>
      </c>
      <c r="F667" s="128">
        <f t="shared" si="62"/>
        <v>52.120000000000005</v>
      </c>
      <c r="G667" s="122">
        <f t="shared" si="63"/>
        <v>0.3262824531446924</v>
      </c>
      <c r="H667" s="128">
        <f t="shared" si="64"/>
        <v>112357.97299999998</v>
      </c>
      <c r="I667" s="122">
        <f t="shared" si="65"/>
        <v>-6.4575716293840235E-2</v>
      </c>
      <c r="J667" s="128">
        <f t="shared" si="66"/>
        <v>99.216707780168349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0.5225279503105591</v>
      </c>
      <c r="F668" s="128">
        <f t="shared" si="62"/>
        <v>84.12700000000001</v>
      </c>
      <c r="G668" s="122">
        <f t="shared" si="63"/>
        <v>0.5211222797205235</v>
      </c>
      <c r="H668" s="128">
        <f t="shared" si="64"/>
        <v>179452.62600000002</v>
      </c>
      <c r="I668" s="122">
        <f t="shared" si="65"/>
        <v>0.10643190440469262</v>
      </c>
      <c r="J668" s="128">
        <f t="shared" si="66"/>
        <v>100.2697391082165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0.1186583850931677</v>
      </c>
      <c r="F669" s="128">
        <f t="shared" si="62"/>
        <v>19.103999999999999</v>
      </c>
      <c r="G669" s="122">
        <f t="shared" si="63"/>
        <v>0.11974645862735873</v>
      </c>
      <c r="H669" s="128">
        <f t="shared" si="64"/>
        <v>41235.650999999998</v>
      </c>
      <c r="I669" s="122">
        <f t="shared" si="65"/>
        <v>-7.6528865024773657E-2</v>
      </c>
      <c r="J669" s="128">
        <f t="shared" si="66"/>
        <v>99.091352223135857</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7.580745341614907E-2</v>
      </c>
      <c r="F670" s="128">
        <f t="shared" si="62"/>
        <v>12.205</v>
      </c>
      <c r="G670" s="122">
        <f t="shared" si="63"/>
        <v>9.0213469703041602E-2</v>
      </c>
      <c r="H670" s="128">
        <f t="shared" si="64"/>
        <v>31065.73</v>
      </c>
      <c r="I670" s="122">
        <f t="shared" si="65"/>
        <v>-0.1962214186205026</v>
      </c>
      <c r="J670" s="128">
        <f t="shared" si="66"/>
        <v>84.03119142372725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0.23719254658385092</v>
      </c>
      <c r="F671" s="128">
        <f t="shared" si="62"/>
        <v>38.187999999999995</v>
      </c>
      <c r="G671" s="122">
        <f t="shared" si="63"/>
        <v>0.23795315340430598</v>
      </c>
      <c r="H671" s="128">
        <f t="shared" si="64"/>
        <v>81941.072</v>
      </c>
      <c r="I671" s="122">
        <f t="shared" si="65"/>
        <v>-8.9509457614553908E-2</v>
      </c>
      <c r="J671" s="128">
        <f t="shared" si="66"/>
        <v>99.68035438506557</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0.14214285714285713</v>
      </c>
      <c r="F672" s="128">
        <f t="shared" si="62"/>
        <v>22.884999999999998</v>
      </c>
      <c r="G672" s="122">
        <f t="shared" si="63"/>
        <v>0.1668264800004646</v>
      </c>
      <c r="H672" s="128">
        <f t="shared" si="64"/>
        <v>57448.032999999989</v>
      </c>
      <c r="I672" s="122">
        <f t="shared" si="65"/>
        <v>-0.36426659295525432</v>
      </c>
      <c r="J672" s="128">
        <f t="shared" si="66"/>
        <v>85.204013860666052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0.42442236024844715</v>
      </c>
      <c r="F673" s="128">
        <f t="shared" si="62"/>
        <v>68.331999999999994</v>
      </c>
      <c r="G673" s="122">
        <f t="shared" si="63"/>
        <v>0.42451987756927384</v>
      </c>
      <c r="H673" s="128">
        <f t="shared" si="64"/>
        <v>146186.81599999999</v>
      </c>
      <c r="I673" s="122">
        <f t="shared" si="65"/>
        <v>-3.5705608188799387E-3</v>
      </c>
      <c r="J673" s="128">
        <f t="shared" si="66"/>
        <v>99.977028797477033</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0.29833540372670803</v>
      </c>
      <c r="F674" s="128">
        <f t="shared" si="62"/>
        <v>48.031999999999996</v>
      </c>
      <c r="G674" s="122">
        <f t="shared" si="63"/>
        <v>0.29969067946729855</v>
      </c>
      <c r="H674" s="128">
        <f t="shared" si="64"/>
        <v>103200.88299999999</v>
      </c>
      <c r="I674" s="122">
        <f t="shared" si="65"/>
        <v>-5.4924905457094518E-2</v>
      </c>
      <c r="J674" s="128">
        <f t="shared" si="66"/>
        <v>99.54777514502635</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0.4933726708074534</v>
      </c>
      <c r="F675" s="128">
        <f t="shared" si="62"/>
        <v>79.432999999999993</v>
      </c>
      <c r="G675" s="122">
        <f t="shared" si="63"/>
        <v>0.49694785949506043</v>
      </c>
      <c r="H675" s="128">
        <f t="shared" si="64"/>
        <v>171127.97100000002</v>
      </c>
      <c r="I675" s="122">
        <f t="shared" si="65"/>
        <v>-0.10041588545312734</v>
      </c>
      <c r="J675" s="128">
        <f t="shared" si="66"/>
        <v>99.28057066364272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8.5173913043478267E-2</v>
      </c>
      <c r="F676" s="128">
        <f t="shared" si="62"/>
        <v>13.713000000000001</v>
      </c>
      <c r="G676" s="122">
        <f t="shared" si="63"/>
        <v>8.8270308806532749E-2</v>
      </c>
      <c r="H676" s="128">
        <f t="shared" si="64"/>
        <v>30396.587000000003</v>
      </c>
      <c r="I676" s="122">
        <f t="shared" si="65"/>
        <v>-0.10488214111229907</v>
      </c>
      <c r="J676" s="128">
        <f t="shared" si="66"/>
        <v>96.492143502249391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9.6223602484472051E-2</v>
      </c>
      <c r="F677" s="128">
        <f t="shared" si="62"/>
        <v>15.492000000000001</v>
      </c>
      <c r="G677" s="122">
        <f t="shared" si="63"/>
        <v>0.10484807090295564</v>
      </c>
      <c r="H677" s="128">
        <f t="shared" si="64"/>
        <v>36105.271999999997</v>
      </c>
      <c r="I677" s="122">
        <f t="shared" si="65"/>
        <v>-0.26926554684581361</v>
      </c>
      <c r="J677" s="128">
        <f t="shared" si="66"/>
        <v>91.774318455066137</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0.29796273291925468</v>
      </c>
      <c r="F678" s="128">
        <f t="shared" si="62"/>
        <v>47.972000000000001</v>
      </c>
      <c r="G678" s="122">
        <f t="shared" si="63"/>
        <v>0.30810866017342414</v>
      </c>
      <c r="H678" s="128">
        <f t="shared" si="64"/>
        <v>106099.68199999999</v>
      </c>
      <c r="I678" s="122">
        <f t="shared" si="65"/>
        <v>-5.2557153618888013E-2</v>
      </c>
      <c r="J678" s="128">
        <f t="shared" si="66"/>
        <v>96.707029510803551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0.12533540372670809</v>
      </c>
      <c r="F679" s="128">
        <f t="shared" si="62"/>
        <v>20.179000000000002</v>
      </c>
      <c r="G679" s="122">
        <f t="shared" si="63"/>
        <v>0.13878995986734738</v>
      </c>
      <c r="H679" s="128">
        <f t="shared" si="64"/>
        <v>47793.433000000005</v>
      </c>
      <c r="I679" s="122">
        <f t="shared" si="65"/>
        <v>-0.2084443257046589</v>
      </c>
      <c r="J679" s="128">
        <f t="shared" si="66"/>
        <v>90.305814517491839</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0.22903105590062114</v>
      </c>
      <c r="F680" s="128">
        <f t="shared" si="62"/>
        <v>36.874000000000002</v>
      </c>
      <c r="G680" s="122">
        <f t="shared" si="63"/>
        <v>0.23123159618768843</v>
      </c>
      <c r="H680" s="128">
        <f t="shared" si="64"/>
        <v>79626.450000000012</v>
      </c>
      <c r="I680" s="122">
        <f t="shared" si="65"/>
        <v>-9.7155320869721659E-2</v>
      </c>
      <c r="J680" s="128">
        <f t="shared" si="66"/>
        <v>99.048339273980048</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0.23203726708074537</v>
      </c>
      <c r="F681" s="128">
        <f t="shared" si="62"/>
        <v>37.358000000000004</v>
      </c>
      <c r="G681" s="122">
        <f t="shared" si="63"/>
        <v>0.2437573745927204</v>
      </c>
      <c r="H681" s="128">
        <f t="shared" si="64"/>
        <v>83939.802000000011</v>
      </c>
      <c r="I681" s="122">
        <f t="shared" si="65"/>
        <v>-0.26397509484174564</v>
      </c>
      <c r="J681" s="128">
        <f t="shared" si="66"/>
        <v>95.191896232244275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0.47603726708074534</v>
      </c>
      <c r="F682" s="128">
        <f t="shared" si="62"/>
        <v>76.641999999999996</v>
      </c>
      <c r="G682" s="122">
        <f t="shared" si="63"/>
        <v>0.4896248729519862</v>
      </c>
      <c r="H682" s="128">
        <f t="shared" si="64"/>
        <v>168606.24200000006</v>
      </c>
      <c r="I682" s="122">
        <f t="shared" si="65"/>
        <v>-0.28939804312847472</v>
      </c>
      <c r="J682" s="128">
        <f t="shared" si="66"/>
        <v>97.224894685329161</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0.15586956521739129</v>
      </c>
      <c r="F683" s="128">
        <f t="shared" si="62"/>
        <v>25.094999999999999</v>
      </c>
      <c r="G683" s="122">
        <f t="shared" si="63"/>
        <v>0.15259199437794388</v>
      </c>
      <c r="H683" s="128">
        <f t="shared" si="64"/>
        <v>52546.273999999998</v>
      </c>
      <c r="I683" s="122">
        <f t="shared" si="65"/>
        <v>5.822202159438214E-2</v>
      </c>
      <c r="J683" s="128">
        <f t="shared" si="66"/>
        <v>102.14793105811924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9.6279503105590053E-2</v>
      </c>
      <c r="F684" s="128">
        <f t="shared" si="62"/>
        <v>15.500999999999999</v>
      </c>
      <c r="G684" s="122">
        <f t="shared" si="63"/>
        <v>0.10023453789370364</v>
      </c>
      <c r="H684" s="128">
        <f t="shared" si="64"/>
        <v>34516.564999999995</v>
      </c>
      <c r="I684" s="122">
        <f t="shared" si="65"/>
        <v>-9.4711983744107775E-2</v>
      </c>
      <c r="J684" s="128">
        <f t="shared" si="66"/>
        <v>96.054219562215366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0.30954037267080742</v>
      </c>
      <c r="F685" s="128">
        <f t="shared" si="62"/>
        <v>49.835999999999999</v>
      </c>
      <c r="G685" s="122">
        <f t="shared" si="63"/>
        <v>0.3094652309515098</v>
      </c>
      <c r="H685" s="128">
        <f t="shared" si="64"/>
        <v>106566.82800000001</v>
      </c>
      <c r="I685" s="122">
        <f t="shared" si="65"/>
        <v>0.11303601522449469</v>
      </c>
      <c r="J685" s="128">
        <f t="shared" si="66"/>
        <v>100.02428115076663</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0.1190496894409938</v>
      </c>
      <c r="F686" s="128">
        <f t="shared" si="62"/>
        <v>19.167000000000002</v>
      </c>
      <c r="G686" s="122">
        <f t="shared" si="63"/>
        <v>0.12876834282926489</v>
      </c>
      <c r="H686" s="128">
        <f t="shared" si="64"/>
        <v>44342.409</v>
      </c>
      <c r="I686" s="122">
        <f t="shared" si="65"/>
        <v>-0.17029430240396562</v>
      </c>
      <c r="J686" s="128">
        <f t="shared" si="66"/>
        <v>92.452606615309847</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0.20962111801242234</v>
      </c>
      <c r="F687" s="128">
        <f t="shared" si="62"/>
        <v>33.748999999999995</v>
      </c>
      <c r="G687" s="122">
        <f t="shared" si="63"/>
        <v>0.21698081647587686</v>
      </c>
      <c r="H687" s="128">
        <f t="shared" si="64"/>
        <v>74719.08</v>
      </c>
      <c r="I687" s="122">
        <f t="shared" si="65"/>
        <v>-0.16103522029525044</v>
      </c>
      <c r="J687" s="128">
        <f t="shared" si="66"/>
        <v>96.608134035539152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0.17190683229813664</v>
      </c>
      <c r="F688" s="128">
        <f t="shared" si="62"/>
        <v>27.677</v>
      </c>
      <c r="G688" s="122">
        <f t="shared" si="63"/>
        <v>0.1764788475946544</v>
      </c>
      <c r="H688" s="128">
        <f t="shared" si="64"/>
        <v>60771.903000000006</v>
      </c>
      <c r="I688" s="122">
        <f t="shared" si="65"/>
        <v>-0.1583521515871853</v>
      </c>
      <c r="J688" s="128">
        <f t="shared" si="66"/>
        <v>97.409312584010635</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0.67523602484472045</v>
      </c>
      <c r="F689" s="128">
        <f t="shared" si="62"/>
        <v>108.71299999999999</v>
      </c>
      <c r="G689" s="122">
        <f t="shared" si="63"/>
        <v>0.67503632556815862</v>
      </c>
      <c r="H689" s="128">
        <f t="shared" si="64"/>
        <v>232454.15899999999</v>
      </c>
      <c r="I689" s="122">
        <f t="shared" si="65"/>
        <v>0.10112371333600612</v>
      </c>
      <c r="J689" s="128">
        <f t="shared" si="66"/>
        <v>100.02958348595443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7.4590062111801247E-2</v>
      </c>
      <c r="F690" s="128">
        <f t="shared" si="62"/>
        <v>12.009</v>
      </c>
      <c r="G690" s="122">
        <f t="shared" si="63"/>
        <v>8.4239198740845303E-2</v>
      </c>
      <c r="H690" s="128">
        <f t="shared" si="64"/>
        <v>29008.442000000006</v>
      </c>
      <c r="I690" s="122">
        <f t="shared" si="65"/>
        <v>-0.2025566629560922</v>
      </c>
      <c r="J690" s="128">
        <f t="shared" si="66"/>
        <v>88.545550321853369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4.2875776397515532E-2</v>
      </c>
      <c r="F691" s="128">
        <f t="shared" si="62"/>
        <v>6.9030000000000005</v>
      </c>
      <c r="G691" s="122">
        <f t="shared" si="63"/>
        <v>6.3149452023765984E-2</v>
      </c>
      <c r="H691" s="128">
        <f t="shared" si="64"/>
        <v>21746.019000000008</v>
      </c>
      <c r="I691" s="122">
        <f t="shared" si="65"/>
        <v>-0.28683223650718787</v>
      </c>
      <c r="J691" s="128">
        <f t="shared" si="66"/>
        <v>67.895722010983476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0.38562732919254655</v>
      </c>
      <c r="F692" s="128">
        <f t="shared" si="62"/>
        <v>62.085999999999999</v>
      </c>
      <c r="G692" s="122">
        <f t="shared" si="63"/>
        <v>0.38446753088355723</v>
      </c>
      <c r="H692" s="128">
        <f t="shared" si="64"/>
        <v>132394.47</v>
      </c>
      <c r="I692" s="122">
        <f t="shared" si="65"/>
        <v>0.10606688934563241</v>
      </c>
      <c r="J692" s="128">
        <f t="shared" si="66"/>
        <v>100.30166352574012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0.11553416149068323</v>
      </c>
      <c r="F693" s="128">
        <f t="shared" si="62"/>
        <v>18.600999999999999</v>
      </c>
      <c r="G693" s="122">
        <f t="shared" si="63"/>
        <v>0.12276038308969156</v>
      </c>
      <c r="H693" s="128">
        <f t="shared" si="64"/>
        <v>42273.520000000004</v>
      </c>
      <c r="I693" s="122">
        <f t="shared" si="65"/>
        <v>-0.25045926253314449</v>
      </c>
      <c r="J693" s="128">
        <f t="shared" si="66"/>
        <v>94.113555678847391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0.40984472049689441</v>
      </c>
      <c r="F694" s="128">
        <f t="shared" si="62"/>
        <v>65.984999999999999</v>
      </c>
      <c r="G694" s="122">
        <f t="shared" si="63"/>
        <v>0.39870904407622304</v>
      </c>
      <c r="H694" s="128">
        <f t="shared" si="64"/>
        <v>137298.649</v>
      </c>
      <c r="I694" s="122">
        <f t="shared" si="65"/>
        <v>0.17517967181553906</v>
      </c>
      <c r="J694" s="128">
        <f t="shared" si="66"/>
        <v>102.79293298863381</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0.3176273291925466</v>
      </c>
      <c r="F695" s="128">
        <f t="shared" si="62"/>
        <v>51.138000000000005</v>
      </c>
      <c r="G695" s="122">
        <f t="shared" si="63"/>
        <v>0.31337709592923646</v>
      </c>
      <c r="H695" s="128">
        <f t="shared" si="64"/>
        <v>107913.91</v>
      </c>
      <c r="I695" s="122">
        <f t="shared" si="65"/>
        <v>4.9214079610513167E-3</v>
      </c>
      <c r="J695" s="128">
        <f t="shared" si="66"/>
        <v>101.35626799741289</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0.30839751552795031</v>
      </c>
      <c r="F696" s="128">
        <f t="shared" si="62"/>
        <v>49.652000000000001</v>
      </c>
      <c r="G696" s="122">
        <f t="shared" si="63"/>
        <v>0.33114991084859363</v>
      </c>
      <c r="H696" s="128">
        <f t="shared" si="64"/>
        <v>114034.12100000001</v>
      </c>
      <c r="I696" s="122">
        <f t="shared" si="65"/>
        <v>-0.28932275962612986</v>
      </c>
      <c r="J696" s="128">
        <f t="shared" si="66"/>
        <v>93.129276326139177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0.12680745341614907</v>
      </c>
      <c r="F697" s="128">
        <f t="shared" si="62"/>
        <v>20.416</v>
      </c>
      <c r="G697" s="122">
        <f t="shared" si="63"/>
        <v>0.12527643034284089</v>
      </c>
      <c r="H697" s="128">
        <f t="shared" si="64"/>
        <v>43139.941000000006</v>
      </c>
      <c r="I697" s="122">
        <f t="shared" si="65"/>
        <v>-2.2179753835656603E-2</v>
      </c>
      <c r="J697" s="128">
        <f t="shared" si="66"/>
        <v>101.22211581948677</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9.1844720496894419E-2</v>
      </c>
      <c r="F698" s="128">
        <f t="shared" si="62"/>
        <v>14.787000000000003</v>
      </c>
      <c r="G698" s="122">
        <f t="shared" si="63"/>
        <v>8.9382799296081422E-2</v>
      </c>
      <c r="H698" s="128">
        <f t="shared" si="64"/>
        <v>30779.682000000004</v>
      </c>
      <c r="I698" s="122">
        <f t="shared" si="65"/>
        <v>-5.070311794403487E-2</v>
      </c>
      <c r="J698" s="128">
        <f t="shared" si="66"/>
        <v>102.75435678922726</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0.22454658385093168</v>
      </c>
      <c r="F699" s="128">
        <f t="shared" si="62"/>
        <v>36.152000000000001</v>
      </c>
      <c r="G699" s="122">
        <f t="shared" si="63"/>
        <v>0.22186827661909983</v>
      </c>
      <c r="H699" s="128">
        <f t="shared" si="64"/>
        <v>76402.11599999998</v>
      </c>
      <c r="I699" s="122">
        <f t="shared" si="65"/>
        <v>0.11330252915193489</v>
      </c>
      <c r="J699" s="128">
        <f t="shared" si="66"/>
        <v>101.20716096624751</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0.15126708074534162</v>
      </c>
      <c r="F700" s="128">
        <f t="shared" si="62"/>
        <v>24.354000000000003</v>
      </c>
      <c r="G700" s="122">
        <f t="shared" si="63"/>
        <v>0.16510659255774518</v>
      </c>
      <c r="H700" s="128">
        <f t="shared" si="64"/>
        <v>56855.776000000013</v>
      </c>
      <c r="I700" s="122">
        <f t="shared" si="65"/>
        <v>-0.28566785256939881</v>
      </c>
      <c r="J700" s="128">
        <f t="shared" si="66"/>
        <v>91.617832093795244</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0.39913043478260862</v>
      </c>
      <c r="F701" s="128">
        <f t="shared" si="62"/>
        <v>64.259999999999991</v>
      </c>
      <c r="G701" s="122">
        <f t="shared" si="63"/>
        <v>0.38221396337532448</v>
      </c>
      <c r="H701" s="128">
        <f t="shared" si="64"/>
        <v>131618.43599999999</v>
      </c>
      <c r="I701" s="122">
        <f t="shared" si="65"/>
        <v>0.14551319205845387</v>
      </c>
      <c r="J701" s="128">
        <f t="shared" si="66"/>
        <v>104.42591664048457</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0.27769565217391307</v>
      </c>
      <c r="F702" s="128">
        <f t="shared" si="62"/>
        <v>44.709000000000003</v>
      </c>
      <c r="G702" s="122">
        <f t="shared" si="63"/>
        <v>0.27676442829845682</v>
      </c>
      <c r="H702" s="128">
        <f t="shared" si="64"/>
        <v>95306.044999999998</v>
      </c>
      <c r="I702" s="122">
        <f t="shared" si="65"/>
        <v>4.8516062769565584E-2</v>
      </c>
      <c r="J702" s="128">
        <f t="shared" si="66"/>
        <v>100.33646805016865</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0.3880434782608696</v>
      </c>
      <c r="F703" s="128">
        <f t="shared" si="62"/>
        <v>62.475000000000009</v>
      </c>
      <c r="G703" s="122">
        <f t="shared" si="63"/>
        <v>0.4029699411658797</v>
      </c>
      <c r="H703" s="128">
        <f t="shared" si="64"/>
        <v>138765.92300000001</v>
      </c>
      <c r="I703" s="122">
        <f t="shared" si="65"/>
        <v>-0.2804101662954005</v>
      </c>
      <c r="J703" s="128">
        <f t="shared" si="66"/>
        <v>96.295886769662133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0.12078881987577637</v>
      </c>
      <c r="F704" s="128">
        <f t="shared" si="62"/>
        <v>19.446999999999996</v>
      </c>
      <c r="G704" s="122">
        <f t="shared" si="63"/>
        <v>0.11949797594364003</v>
      </c>
      <c r="H704" s="128">
        <f t="shared" si="64"/>
        <v>41150.083999999995</v>
      </c>
      <c r="I704" s="122">
        <f t="shared" si="65"/>
        <v>-1.4638377877074197E-2</v>
      </c>
      <c r="J704" s="128">
        <f t="shared" si="66"/>
        <v>101.08022242380503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9.7254658385093173E-2</v>
      </c>
      <c r="F705" s="128">
        <f t="shared" si="62"/>
        <v>15.658000000000001</v>
      </c>
      <c r="G705" s="122">
        <f t="shared" si="63"/>
        <v>0.1051040312697832</v>
      </c>
      <c r="H705" s="128">
        <f t="shared" si="64"/>
        <v>36193.414000000004</v>
      </c>
      <c r="I705" s="122">
        <f t="shared" si="65"/>
        <v>-0.38712614091145559</v>
      </c>
      <c r="J705" s="128">
        <f t="shared" si="66"/>
        <v>92.531806068844219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0.27683850931677018</v>
      </c>
      <c r="F706" s="128">
        <f t="shared" si="62"/>
        <v>44.570999999999998</v>
      </c>
      <c r="G706" s="122">
        <f t="shared" si="63"/>
        <v>0.26789842837976757</v>
      </c>
      <c r="H706" s="128">
        <f t="shared" si="64"/>
        <v>92252.967000000004</v>
      </c>
      <c r="I706" s="122">
        <f t="shared" si="65"/>
        <v>0.25406194872024235</v>
      </c>
      <c r="J706" s="128">
        <f t="shared" si="66"/>
        <v>103.33711585807788</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0.12254037267080745</v>
      </c>
      <c r="F707" s="128">
        <f t="shared" si="62"/>
        <v>19.728999999999999</v>
      </c>
      <c r="G707" s="122">
        <f t="shared" si="63"/>
        <v>0.13624762892106471</v>
      </c>
      <c r="H707" s="128">
        <f t="shared" si="64"/>
        <v>46917.961000000003</v>
      </c>
      <c r="I707" s="122">
        <f t="shared" si="65"/>
        <v>-0.22884964867750626</v>
      </c>
      <c r="J707" s="128">
        <f t="shared" si="66"/>
        <v>89.939453362378458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0.25129192546583851</v>
      </c>
      <c r="F708" s="128">
        <f t="shared" si="62"/>
        <v>40.457999999999998</v>
      </c>
      <c r="G708" s="122">
        <f t="shared" si="63"/>
        <v>0.25901523704981438</v>
      </c>
      <c r="H708" s="128">
        <f t="shared" si="64"/>
        <v>89193.968999999983</v>
      </c>
      <c r="I708" s="122">
        <f t="shared" si="65"/>
        <v>-0.15404476158195057</v>
      </c>
      <c r="J708" s="128">
        <f t="shared" si="66"/>
        <v>97.01820183555823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52.807999999999993</v>
      </c>
      <c r="G709" s="122">
        <f t="shared" si="63"/>
        <v>0.32799999999999996</v>
      </c>
      <c r="H709" s="128">
        <f t="shared" si="64"/>
        <v>112949.42399999998</v>
      </c>
      <c r="I709" s="122">
        <f t="shared" si="65"/>
        <v>7.0459039538154286E-2</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0.24406832298136646</v>
      </c>
      <c r="F710" s="128">
        <f t="shared" si="62"/>
        <v>39.295000000000002</v>
      </c>
      <c r="G710" s="122">
        <f t="shared" si="63"/>
        <v>0.26271369621150081</v>
      </c>
      <c r="H710" s="128">
        <f t="shared" si="64"/>
        <v>90467.562999999995</v>
      </c>
      <c r="I710" s="122">
        <f t="shared" si="65"/>
        <v>-0.29549606588920341</v>
      </c>
      <c r="J710" s="128">
        <f t="shared" si="66"/>
        <v>92.902778386124311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0.15006832298136644</v>
      </c>
      <c r="F711" s="128">
        <f t="shared" si="62"/>
        <v>24.160999999999998</v>
      </c>
      <c r="G711" s="122">
        <f t="shared" si="63"/>
        <v>0.17909578403870388</v>
      </c>
      <c r="H711" s="128">
        <f t="shared" si="64"/>
        <v>61673.065999999992</v>
      </c>
      <c r="I711" s="122">
        <f t="shared" si="65"/>
        <v>-0.53626683386991802</v>
      </c>
      <c r="J711" s="128">
        <f t="shared" si="66"/>
        <v>83.792214198038067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0.13814285714285715</v>
      </c>
      <c r="F712" s="128">
        <f t="shared" si="62"/>
        <v>22.241</v>
      </c>
      <c r="G712" s="122">
        <f t="shared" si="63"/>
        <v>0.13890601350919685</v>
      </c>
      <c r="H712" s="128">
        <f t="shared" si="64"/>
        <v>47833.397000000012</v>
      </c>
      <c r="I712" s="122">
        <f t="shared" si="65"/>
        <v>-7.0721423943159931E-2</v>
      </c>
      <c r="J712" s="128">
        <f t="shared" si="66"/>
        <v>99.450595156350687</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0.27163975155279502</v>
      </c>
      <c r="F713" s="128">
        <f t="shared" ref="F713:F776" si="68">SUMPRODUCT($K$2:$AI$2,$K713:$AI713)</f>
        <v>43.733999999999995</v>
      </c>
      <c r="G713" s="122">
        <f t="shared" ref="G713:G776" si="69">SUMPRODUCT($K$3:$AI$3,$K713:$AI713)/$J$3</f>
        <v>0.26167490518588216</v>
      </c>
      <c r="H713" s="128">
        <f t="shared" ref="H713:H776" si="70">SUMPRODUCT($K$3:$AI$3,$K713:$AI713)</f>
        <v>90109.847000000009</v>
      </c>
      <c r="I713" s="122">
        <f t="shared" ref="I713:I776" si="71">CORREL($K$4:$AI$4,$K713:$AI713)</f>
        <v>0.26811570868941897</v>
      </c>
      <c r="J713" s="128">
        <f t="shared" si="66"/>
        <v>103.80810164422694</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0.10552795031055902</v>
      </c>
      <c r="F714" s="128">
        <f t="shared" si="68"/>
        <v>16.990000000000002</v>
      </c>
      <c r="G714" s="122">
        <f t="shared" si="69"/>
        <v>0.13033759343473947</v>
      </c>
      <c r="H714" s="128">
        <f t="shared" si="70"/>
        <v>44882.793000000012</v>
      </c>
      <c r="I714" s="122">
        <f t="shared" si="71"/>
        <v>-0.31162342356769029</v>
      </c>
      <c r="J714" s="128">
        <f t="shared" ref="J714:J777" si="72">$E714/$G714*100</f>
        <v>80.965090370029941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0.32474534161490681</v>
      </c>
      <c r="F715" s="128">
        <f t="shared" si="68"/>
        <v>52.283999999999999</v>
      </c>
      <c r="G715" s="122">
        <f t="shared" si="69"/>
        <v>0.32266527857636534</v>
      </c>
      <c r="H715" s="128">
        <f t="shared" si="70"/>
        <v>111112.37000000001</v>
      </c>
      <c r="I715" s="122">
        <f t="shared" si="71"/>
        <v>2.6251398867918028E-2</v>
      </c>
      <c r="J715" s="128">
        <f t="shared" si="72"/>
        <v>100.64465040915431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0.19429813664596274</v>
      </c>
      <c r="F716" s="128">
        <f t="shared" si="68"/>
        <v>31.282</v>
      </c>
      <c r="G716" s="122">
        <f t="shared" si="69"/>
        <v>0.20440495356576585</v>
      </c>
      <c r="H716" s="128">
        <f t="shared" si="70"/>
        <v>70388.481</v>
      </c>
      <c r="I716" s="122">
        <f t="shared" si="71"/>
        <v>-0.28979372412133447</v>
      </c>
      <c r="J716" s="128">
        <f t="shared" si="72"/>
        <v>95.055493155379267</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0.26209937888198753</v>
      </c>
      <c r="F717" s="128">
        <f t="shared" si="68"/>
        <v>42.197999999999993</v>
      </c>
      <c r="G717" s="122">
        <f t="shared" si="69"/>
        <v>0.29489868392777285</v>
      </c>
      <c r="H717" s="128">
        <f t="shared" si="70"/>
        <v>101550.72100000001</v>
      </c>
      <c r="I717" s="122">
        <f t="shared" si="71"/>
        <v>-0.49393132756784908</v>
      </c>
      <c r="J717" s="128">
        <f t="shared" si="72"/>
        <v>88.877771643830542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6.0925465838509323E-2</v>
      </c>
      <c r="F718" s="128">
        <f t="shared" si="68"/>
        <v>9.8090000000000011</v>
      </c>
      <c r="G718" s="122">
        <f t="shared" si="69"/>
        <v>7.6902177385163098E-2</v>
      </c>
      <c r="H718" s="128">
        <f t="shared" si="70"/>
        <v>26481.879999999994</v>
      </c>
      <c r="I718" s="122">
        <f t="shared" si="71"/>
        <v>-0.44531782747388182</v>
      </c>
      <c r="J718" s="128">
        <f t="shared" si="72"/>
        <v>79.224630446242486</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8.0180124223602475E-2</v>
      </c>
      <c r="F719" s="128">
        <f t="shared" si="68"/>
        <v>12.908999999999999</v>
      </c>
      <c r="G719" s="122">
        <f t="shared" si="69"/>
        <v>8.5989235040277848E-2</v>
      </c>
      <c r="H719" s="128">
        <f t="shared" si="70"/>
        <v>29611.080999999998</v>
      </c>
      <c r="I719" s="122">
        <f t="shared" si="71"/>
        <v>-0.20974683638200112</v>
      </c>
      <c r="J719" s="128">
        <f t="shared" si="72"/>
        <v>93.244374352261232</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0.34677639751552797</v>
      </c>
      <c r="F720" s="128">
        <f t="shared" si="68"/>
        <v>55.831000000000003</v>
      </c>
      <c r="G720" s="122">
        <f t="shared" si="69"/>
        <v>0.33239118301302711</v>
      </c>
      <c r="H720" s="128">
        <f t="shared" si="70"/>
        <v>114461.56299999999</v>
      </c>
      <c r="I720" s="122">
        <f t="shared" si="71"/>
        <v>0.13962358595003244</v>
      </c>
      <c r="J720" s="128">
        <f t="shared" si="72"/>
        <v>104.32779665576662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9.8577639751552801E-2</v>
      </c>
      <c r="F721" s="128">
        <f t="shared" si="68"/>
        <v>15.871</v>
      </c>
      <c r="G721" s="122">
        <f t="shared" si="69"/>
        <v>0.10871947508116554</v>
      </c>
      <c r="H721" s="128">
        <f t="shared" si="70"/>
        <v>37438.421000000002</v>
      </c>
      <c r="I721" s="122">
        <f t="shared" si="71"/>
        <v>-0.34806420096633284</v>
      </c>
      <c r="J721" s="128">
        <f t="shared" si="72"/>
        <v>90.671556018789403</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0.34486956521739132</v>
      </c>
      <c r="F722" s="128">
        <f t="shared" si="68"/>
        <v>55.524000000000001</v>
      </c>
      <c r="G722" s="122">
        <f t="shared" si="69"/>
        <v>0.34678180556281551</v>
      </c>
      <c r="H722" s="128">
        <f t="shared" si="70"/>
        <v>119417.08900000002</v>
      </c>
      <c r="I722" s="122">
        <f t="shared" si="71"/>
        <v>-7.5640023947560794E-2</v>
      </c>
      <c r="J722" s="128">
        <f t="shared" si="72"/>
        <v>99.448575353507749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0.40368322981366456</v>
      </c>
      <c r="F723" s="128">
        <f t="shared" si="68"/>
        <v>64.992999999999995</v>
      </c>
      <c r="G723" s="122">
        <f t="shared" si="69"/>
        <v>0.40003551246086921</v>
      </c>
      <c r="H723" s="128">
        <f t="shared" si="70"/>
        <v>137755.429</v>
      </c>
      <c r="I723" s="122">
        <f t="shared" si="71"/>
        <v>0.16374164969914734</v>
      </c>
      <c r="J723" s="128">
        <f t="shared" si="72"/>
        <v>100.91184838324875</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0.18030434782608692</v>
      </c>
      <c r="F724" s="128">
        <f t="shared" si="68"/>
        <v>29.028999999999996</v>
      </c>
      <c r="G724" s="122">
        <f t="shared" si="69"/>
        <v>0.19531317117650818</v>
      </c>
      <c r="H724" s="128">
        <f t="shared" si="70"/>
        <v>67257.653000000006</v>
      </c>
      <c r="I724" s="122">
        <f t="shared" si="71"/>
        <v>-0.25435668402147943</v>
      </c>
      <c r="J724" s="128">
        <f t="shared" si="72"/>
        <v>92.315508851751986</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0.119527950310559</v>
      </c>
      <c r="F725" s="128">
        <f t="shared" si="68"/>
        <v>19.244</v>
      </c>
      <c r="G725" s="122">
        <f t="shared" si="69"/>
        <v>0.11846041329081942</v>
      </c>
      <c r="H725" s="128">
        <f t="shared" si="70"/>
        <v>40792.790999999997</v>
      </c>
      <c r="I725" s="122">
        <f t="shared" si="71"/>
        <v>-2.6258863110523008E-2</v>
      </c>
      <c r="J725" s="128">
        <f t="shared" si="72"/>
        <v>100.90117617361234</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5.7546583850931678E-2</v>
      </c>
      <c r="F726" s="128">
        <f t="shared" si="68"/>
        <v>9.2650000000000006</v>
      </c>
      <c r="G726" s="122">
        <f t="shared" si="69"/>
        <v>6.4378611793540458E-2</v>
      </c>
      <c r="H726" s="128">
        <f t="shared" si="70"/>
        <v>22169.290000000005</v>
      </c>
      <c r="I726" s="122">
        <f t="shared" si="71"/>
        <v>-0.23154390426956878</v>
      </c>
      <c r="J726" s="128">
        <f t="shared" si="72"/>
        <v>89.387736466702933</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0.24968944099378884</v>
      </c>
      <c r="F727" s="128">
        <f t="shared" si="68"/>
        <v>40.200000000000003</v>
      </c>
      <c r="G727" s="122">
        <f t="shared" si="69"/>
        <v>0.249816336487028</v>
      </c>
      <c r="H727" s="128">
        <f t="shared" si="70"/>
        <v>86026.253999999986</v>
      </c>
      <c r="I727" s="122">
        <f t="shared" si="71"/>
        <v>5.4459715656653016E-2</v>
      </c>
      <c r="J727" s="128">
        <f t="shared" si="72"/>
        <v>99.949204485573844</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0.11572670807453417</v>
      </c>
      <c r="F728" s="128">
        <f t="shared" si="68"/>
        <v>18.632000000000001</v>
      </c>
      <c r="G728" s="122">
        <f t="shared" si="69"/>
        <v>0.14509936461473236</v>
      </c>
      <c r="H728" s="128">
        <f t="shared" si="70"/>
        <v>49966.127000000008</v>
      </c>
      <c r="I728" s="122">
        <f t="shared" si="71"/>
        <v>-0.51776958730422051</v>
      </c>
      <c r="J728" s="128">
        <f t="shared" si="72"/>
        <v>79.756867565761965</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0.16914906832298135</v>
      </c>
      <c r="F729" s="128">
        <f t="shared" si="68"/>
        <v>27.232999999999997</v>
      </c>
      <c r="G729" s="122">
        <f t="shared" si="69"/>
        <v>0.18565456879178069</v>
      </c>
      <c r="H729" s="128">
        <f t="shared" si="70"/>
        <v>63931.636000000013</v>
      </c>
      <c r="I729" s="122">
        <f t="shared" si="71"/>
        <v>-0.31787486388635705</v>
      </c>
      <c r="J729" s="128">
        <f t="shared" si="72"/>
        <v>91.109564081177581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0.32947204968944094</v>
      </c>
      <c r="F730" s="128">
        <f t="shared" si="68"/>
        <v>53.044999999999987</v>
      </c>
      <c r="G730" s="122">
        <f t="shared" si="69"/>
        <v>0.33010140609481986</v>
      </c>
      <c r="H730" s="128">
        <f t="shared" si="70"/>
        <v>113673.05999999998</v>
      </c>
      <c r="I730" s="122">
        <f t="shared" si="71"/>
        <v>4.8184498429053564E-3</v>
      </c>
      <c r="J730" s="128">
        <f t="shared" si="72"/>
        <v>99.809344524513136</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0.14731055900621118</v>
      </c>
      <c r="F731" s="128">
        <f t="shared" si="68"/>
        <v>23.716999999999999</v>
      </c>
      <c r="G731" s="122">
        <f t="shared" si="69"/>
        <v>0.15976067929306126</v>
      </c>
      <c r="H731" s="128">
        <f t="shared" si="70"/>
        <v>55014.867999999988</v>
      </c>
      <c r="I731" s="122">
        <f t="shared" si="71"/>
        <v>-0.23076940636715185</v>
      </c>
      <c r="J731" s="128">
        <f t="shared" si="72"/>
        <v>92.207018434109273</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0.10526708074534162</v>
      </c>
      <c r="F732" s="128">
        <f t="shared" si="68"/>
        <v>16.948</v>
      </c>
      <c r="G732" s="122">
        <f t="shared" si="69"/>
        <v>0.12491124353144115</v>
      </c>
      <c r="H732" s="128">
        <f t="shared" si="70"/>
        <v>43014.186000000009</v>
      </c>
      <c r="I732" s="122">
        <f t="shared" si="71"/>
        <v>-0.32846089751323077</v>
      </c>
      <c r="J732" s="128">
        <f t="shared" si="72"/>
        <v>84.273503144530835</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6.6434782608695661E-2</v>
      </c>
      <c r="F733" s="128">
        <f t="shared" si="68"/>
        <v>10.696000000000002</v>
      </c>
      <c r="G733" s="122">
        <f t="shared" si="69"/>
        <v>8.393962678375412E-2</v>
      </c>
      <c r="H733" s="128">
        <f t="shared" si="70"/>
        <v>28905.281999999999</v>
      </c>
      <c r="I733" s="122">
        <f t="shared" si="71"/>
        <v>-0.30003700933823751</v>
      </c>
      <c r="J733" s="128">
        <f t="shared" si="72"/>
        <v>79.145911358225874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0.28524844720496895</v>
      </c>
      <c r="F734" s="128">
        <f t="shared" si="68"/>
        <v>45.924999999999997</v>
      </c>
      <c r="G734" s="122">
        <f t="shared" si="69"/>
        <v>0.28311022830891108</v>
      </c>
      <c r="H734" s="128">
        <f t="shared" si="70"/>
        <v>97491.272000000012</v>
      </c>
      <c r="I734" s="122">
        <f t="shared" si="71"/>
        <v>0.1169356155347783</v>
      </c>
      <c r="J734" s="128">
        <f t="shared" si="72"/>
        <v>100.75526020689185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0.11140372670807454</v>
      </c>
      <c r="F735" s="128">
        <f t="shared" si="68"/>
        <v>17.936</v>
      </c>
      <c r="G735" s="122">
        <f t="shared" si="69"/>
        <v>0.13266585936728637</v>
      </c>
      <c r="H735" s="128">
        <f t="shared" si="70"/>
        <v>45684.549999999996</v>
      </c>
      <c r="I735" s="122">
        <f t="shared" si="71"/>
        <v>-0.41180248816531256</v>
      </c>
      <c r="J735" s="128">
        <f t="shared" si="72"/>
        <v>83.973169313781426</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0.15847826086956521</v>
      </c>
      <c r="F736" s="128">
        <f t="shared" si="68"/>
        <v>25.515000000000001</v>
      </c>
      <c r="G736" s="122">
        <f t="shared" si="69"/>
        <v>0.15792262122558501</v>
      </c>
      <c r="H736" s="128">
        <f t="shared" si="70"/>
        <v>54381.918000000005</v>
      </c>
      <c r="I736" s="122">
        <f t="shared" si="71"/>
        <v>-8.5972449641223414E-2</v>
      </c>
      <c r="J736" s="128">
        <f t="shared" si="72"/>
        <v>100.35184297199989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0.33670807453416146</v>
      </c>
      <c r="F737" s="128">
        <f t="shared" si="68"/>
        <v>54.209999999999994</v>
      </c>
      <c r="G737" s="122">
        <f t="shared" si="69"/>
        <v>0.34068084377305013</v>
      </c>
      <c r="H737" s="128">
        <f t="shared" si="70"/>
        <v>117316.174</v>
      </c>
      <c r="I737" s="122">
        <f t="shared" si="71"/>
        <v>-0.27407829615222723</v>
      </c>
      <c r="J737" s="128">
        <f t="shared" si="72"/>
        <v>98.833873605897494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0.11982608695652175</v>
      </c>
      <c r="F738" s="128">
        <f t="shared" si="68"/>
        <v>19.292000000000002</v>
      </c>
      <c r="G738" s="122">
        <f t="shared" si="69"/>
        <v>0.13522699051568426</v>
      </c>
      <c r="H738" s="128">
        <f t="shared" si="70"/>
        <v>46566.495999999999</v>
      </c>
      <c r="I738" s="122">
        <f t="shared" si="71"/>
        <v>-0.32997015110349454</v>
      </c>
      <c r="J738" s="128">
        <f t="shared" si="72"/>
        <v>88.611072759637992</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0.15645341614906833</v>
      </c>
      <c r="F739" s="128">
        <f t="shared" si="68"/>
        <v>25.189</v>
      </c>
      <c r="G739" s="122">
        <f t="shared" si="69"/>
        <v>0.15750277908455737</v>
      </c>
      <c r="H739" s="128">
        <f t="shared" si="70"/>
        <v>54237.342000000004</v>
      </c>
      <c r="I739" s="122">
        <f t="shared" si="71"/>
        <v>-5.4682521119478189E-2</v>
      </c>
      <c r="J739" s="128">
        <f t="shared" si="72"/>
        <v>99.333749574713423</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9.0366459627329199E-2</v>
      </c>
      <c r="F740" s="128">
        <f t="shared" si="68"/>
        <v>14.549000000000001</v>
      </c>
      <c r="G740" s="122">
        <f t="shared" si="69"/>
        <v>0.10502448614523258</v>
      </c>
      <c r="H740" s="128">
        <f t="shared" si="70"/>
        <v>36166.021999999997</v>
      </c>
      <c r="I740" s="122">
        <f t="shared" si="71"/>
        <v>-0.36726098875408103</v>
      </c>
      <c r="J740" s="128">
        <f t="shared" si="72"/>
        <v>86.043229483043021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0.24503105590062113</v>
      </c>
      <c r="F741" s="128">
        <f t="shared" si="68"/>
        <v>39.450000000000003</v>
      </c>
      <c r="G741" s="122">
        <f t="shared" si="69"/>
        <v>0.24550224766086448</v>
      </c>
      <c r="H741" s="128">
        <f t="shared" si="70"/>
        <v>84540.662999999971</v>
      </c>
      <c r="I741" s="122">
        <f t="shared" si="71"/>
        <v>-1.2970729180087629E-2</v>
      </c>
      <c r="J741" s="128">
        <f t="shared" si="72"/>
        <v>99.808070286633694</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0.10353416149068323</v>
      </c>
      <c r="F742" s="128">
        <f t="shared" si="68"/>
        <v>16.669</v>
      </c>
      <c r="G742" s="122">
        <f t="shared" si="69"/>
        <v>0.12313273105314818</v>
      </c>
      <c r="H742" s="128">
        <f t="shared" si="70"/>
        <v>42401.741000000002</v>
      </c>
      <c r="I742" s="122">
        <f t="shared" si="71"/>
        <v>-0.34493244528552858</v>
      </c>
      <c r="J742" s="128">
        <f t="shared" si="72"/>
        <v>84.08337945984033</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0.16744720496894411</v>
      </c>
      <c r="F743" s="128">
        <f t="shared" si="68"/>
        <v>26.959000000000003</v>
      </c>
      <c r="G743" s="122">
        <f t="shared" si="69"/>
        <v>0.16365345948112139</v>
      </c>
      <c r="H743" s="128">
        <f t="shared" si="70"/>
        <v>56355.377999999997</v>
      </c>
      <c r="I743" s="122">
        <f t="shared" si="71"/>
        <v>4.7382583959407171E-2</v>
      </c>
      <c r="J743" s="128">
        <f t="shared" si="72"/>
        <v>102.31815783170801</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0.25477018633540371</v>
      </c>
      <c r="F744" s="128">
        <f t="shared" si="68"/>
        <v>41.018000000000001</v>
      </c>
      <c r="G744" s="122">
        <f t="shared" si="69"/>
        <v>0.25539419150999837</v>
      </c>
      <c r="H744" s="128">
        <f t="shared" si="70"/>
        <v>87947.033000000025</v>
      </c>
      <c r="I744" s="122">
        <f t="shared" si="71"/>
        <v>-7.714800376592014E-2</v>
      </c>
      <c r="J744" s="128">
        <f t="shared" si="72"/>
        <v>99.755669786025564</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0.10936024844720496</v>
      </c>
      <c r="F745" s="128">
        <f t="shared" si="68"/>
        <v>17.606999999999999</v>
      </c>
      <c r="G745" s="122">
        <f t="shared" si="69"/>
        <v>0.11397156738045872</v>
      </c>
      <c r="H745" s="128">
        <f t="shared" si="70"/>
        <v>39247.021000000001</v>
      </c>
      <c r="I745" s="122">
        <f t="shared" si="71"/>
        <v>-0.23171063639895312</v>
      </c>
      <c r="J745" s="128">
        <f t="shared" si="72"/>
        <v>95.95397427688232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5.9515527950310565E-2</v>
      </c>
      <c r="F746" s="128">
        <f t="shared" si="68"/>
        <v>9.5820000000000007</v>
      </c>
      <c r="G746" s="122">
        <f t="shared" si="69"/>
        <v>7.5809506385796185E-2</v>
      </c>
      <c r="H746" s="128">
        <f t="shared" si="70"/>
        <v>26105.61</v>
      </c>
      <c r="I746" s="122">
        <f t="shared" si="71"/>
        <v>-0.3539662534615115</v>
      </c>
      <c r="J746" s="128">
        <f t="shared" si="72"/>
        <v>78.506681797180917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4.6465838509316772E-2</v>
      </c>
      <c r="F747" s="128">
        <f t="shared" si="68"/>
        <v>7.4810000000000008</v>
      </c>
      <c r="G747" s="122">
        <f t="shared" si="69"/>
        <v>6.6339382270776348E-2</v>
      </c>
      <c r="H747" s="128">
        <f t="shared" si="70"/>
        <v>22844.496999999999</v>
      </c>
      <c r="I747" s="122">
        <f t="shared" si="71"/>
        <v>-0.38268569451661411</v>
      </c>
      <c r="J747" s="128">
        <f t="shared" si="72"/>
        <v>70.042615590928975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0.31575776397515531</v>
      </c>
      <c r="F748" s="128">
        <f t="shared" si="68"/>
        <v>50.837000000000003</v>
      </c>
      <c r="G748" s="122">
        <f t="shared" si="69"/>
        <v>0.31187081757937957</v>
      </c>
      <c r="H748" s="128">
        <f t="shared" si="70"/>
        <v>107395.211</v>
      </c>
      <c r="I748" s="122">
        <f t="shared" si="71"/>
        <v>0.15695884792336584</v>
      </c>
      <c r="J748" s="128">
        <f t="shared" si="72"/>
        <v>101.24633219162496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0.13095031055900619</v>
      </c>
      <c r="F749" s="128">
        <f t="shared" si="68"/>
        <v>21.082999999999998</v>
      </c>
      <c r="G749" s="122">
        <f t="shared" si="69"/>
        <v>0.14079967069154778</v>
      </c>
      <c r="H749" s="128">
        <f t="shared" si="70"/>
        <v>48485.493000000009</v>
      </c>
      <c r="I749" s="122">
        <f t="shared" si="71"/>
        <v>-0.2032038244025102</v>
      </c>
      <c r="J749" s="128">
        <f t="shared" si="72"/>
        <v>93.004699454078448</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0.36483229813664597</v>
      </c>
      <c r="F750" s="128">
        <f t="shared" si="68"/>
        <v>58.738</v>
      </c>
      <c r="G750" s="122">
        <f t="shared" si="69"/>
        <v>0.3586770279766987</v>
      </c>
      <c r="H750" s="128">
        <f t="shared" si="70"/>
        <v>123513.304</v>
      </c>
      <c r="I750" s="122">
        <f t="shared" si="71"/>
        <v>0.18112608788035223</v>
      </c>
      <c r="J750" s="128">
        <f t="shared" si="72"/>
        <v>101.71610381480778</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59.569999999999993</v>
      </c>
      <c r="G751" s="122">
        <f t="shared" si="69"/>
        <v>0.36997343171931535</v>
      </c>
      <c r="H751" s="128">
        <f t="shared" si="70"/>
        <v>127403.31099999999</v>
      </c>
      <c r="I751" s="122">
        <f t="shared" si="71"/>
        <v>8.8079463150516027E-2</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0.20130434782608697</v>
      </c>
      <c r="F752" s="128">
        <f t="shared" si="68"/>
        <v>32.410000000000004</v>
      </c>
      <c r="G752" s="122">
        <f t="shared" si="69"/>
        <v>0.20203560538741661</v>
      </c>
      <c r="H752" s="128">
        <f t="shared" si="70"/>
        <v>69572.577000000005</v>
      </c>
      <c r="I752" s="122">
        <f t="shared" si="71"/>
        <v>-4.8887837290901251E-2</v>
      </c>
      <c r="J752" s="128">
        <f t="shared" si="72"/>
        <v>99.638055104234027</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0.14644099378881989</v>
      </c>
      <c r="F753" s="128">
        <f t="shared" si="68"/>
        <v>23.577000000000002</v>
      </c>
      <c r="G753" s="122">
        <f t="shared" si="69"/>
        <v>0.13717821279017764</v>
      </c>
      <c r="H753" s="128">
        <f t="shared" si="70"/>
        <v>47238.414999999994</v>
      </c>
      <c r="I753" s="122">
        <f t="shared" si="71"/>
        <v>0.36209968541824994</v>
      </c>
      <c r="J753" s="128">
        <f t="shared" si="72"/>
        <v>106.75237037299081</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6.5304347826086948E-2</v>
      </c>
      <c r="F754" s="128">
        <f t="shared" si="68"/>
        <v>10.513999999999999</v>
      </c>
      <c r="G754" s="122">
        <f t="shared" si="69"/>
        <v>7.4226403916853992E-2</v>
      </c>
      <c r="H754" s="128">
        <f t="shared" si="70"/>
        <v>25560.456000000006</v>
      </c>
      <c r="I754" s="122">
        <f t="shared" si="71"/>
        <v>-0.33599603947619178</v>
      </c>
      <c r="J754" s="128">
        <f t="shared" si="72"/>
        <v>87.979942958355835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0.29060248447204973</v>
      </c>
      <c r="F755" s="128">
        <f t="shared" si="68"/>
        <v>46.787000000000006</v>
      </c>
      <c r="G755" s="122">
        <f t="shared" si="69"/>
        <v>0.2921212168731378</v>
      </c>
      <c r="H755" s="128">
        <f t="shared" si="70"/>
        <v>100594.27799999999</v>
      </c>
      <c r="I755" s="122">
        <f t="shared" si="71"/>
        <v>-0.11457983038746401</v>
      </c>
      <c r="J755" s="128">
        <f t="shared" si="72"/>
        <v>99.480101987337804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0.17818012422360249</v>
      </c>
      <c r="F756" s="128">
        <f t="shared" si="68"/>
        <v>28.687000000000001</v>
      </c>
      <c r="G756" s="122">
        <f t="shared" si="69"/>
        <v>0.19378257511078587</v>
      </c>
      <c r="H756" s="128">
        <f t="shared" si="70"/>
        <v>66730.58</v>
      </c>
      <c r="I756" s="122">
        <f t="shared" si="71"/>
        <v>-0.26647127738959525</v>
      </c>
      <c r="J756" s="128">
        <f t="shared" si="72"/>
        <v>91.948475822316112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0.25663354037267078</v>
      </c>
      <c r="F757" s="128">
        <f t="shared" si="68"/>
        <v>41.317999999999998</v>
      </c>
      <c r="G757" s="122">
        <f t="shared" si="69"/>
        <v>0.26261995655683912</v>
      </c>
      <c r="H757" s="128">
        <f t="shared" si="70"/>
        <v>90435.28300000001</v>
      </c>
      <c r="I757" s="122">
        <f t="shared" si="71"/>
        <v>-0.14306842224530134</v>
      </c>
      <c r="J757" s="128">
        <f t="shared" si="72"/>
        <v>97.720502180163635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0.29020496894409942</v>
      </c>
      <c r="F758" s="128">
        <f t="shared" si="68"/>
        <v>46.723000000000006</v>
      </c>
      <c r="G758" s="122">
        <f t="shared" si="69"/>
        <v>0.28706151737436036</v>
      </c>
      <c r="H758" s="128">
        <f t="shared" si="70"/>
        <v>98851.93</v>
      </c>
      <c r="I758" s="122">
        <f t="shared" si="71"/>
        <v>-1.1702913264597202E-2</v>
      </c>
      <c r="J758" s="128">
        <f t="shared" si="72"/>
        <v>101.09504457389167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0.18989440993788817</v>
      </c>
      <c r="F759" s="128">
        <f t="shared" si="68"/>
        <v>30.572999999999993</v>
      </c>
      <c r="G759" s="122">
        <f t="shared" si="69"/>
        <v>0.19035216838290381</v>
      </c>
      <c r="H759" s="128">
        <f t="shared" si="70"/>
        <v>65549.291999999987</v>
      </c>
      <c r="I759" s="122">
        <f t="shared" si="71"/>
        <v>-7.1861462944685719E-2</v>
      </c>
      <c r="J759" s="128">
        <f t="shared" si="72"/>
        <v>99.759520236147338</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0.12399999999999999</v>
      </c>
      <c r="F760" s="128">
        <f t="shared" si="68"/>
        <v>19.963999999999999</v>
      </c>
      <c r="G760" s="122">
        <f t="shared" si="69"/>
        <v>0.12405006708135138</v>
      </c>
      <c r="H760" s="128">
        <f t="shared" si="70"/>
        <v>42717.633000000002</v>
      </c>
      <c r="I760" s="122">
        <f t="shared" si="71"/>
        <v>-8.241828671814809E-2</v>
      </c>
      <c r="J760" s="128">
        <f t="shared" si="72"/>
        <v>99.959639617672622</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7.7937888198757771E-2</v>
      </c>
      <c r="F761" s="128">
        <f t="shared" si="68"/>
        <v>12.548</v>
      </c>
      <c r="G761" s="122">
        <f t="shared" si="69"/>
        <v>8.3479776860128127E-2</v>
      </c>
      <c r="H761" s="128">
        <f t="shared" si="70"/>
        <v>28746.929000000004</v>
      </c>
      <c r="I761" s="122">
        <f t="shared" si="71"/>
        <v>-0.30771291934316197</v>
      </c>
      <c r="J761" s="128">
        <f t="shared" si="72"/>
        <v>93.361399766729264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0.33280124223602475</v>
      </c>
      <c r="F762" s="128">
        <f t="shared" si="68"/>
        <v>53.580999999999989</v>
      </c>
      <c r="G762" s="122">
        <f t="shared" si="69"/>
        <v>0.33017960959234283</v>
      </c>
      <c r="H762" s="128">
        <f t="shared" si="70"/>
        <v>113699.98999999999</v>
      </c>
      <c r="I762" s="122">
        <f t="shared" si="71"/>
        <v>-8.2806236768905601E-3</v>
      </c>
      <c r="J762" s="128">
        <f t="shared" si="72"/>
        <v>100.79400198180582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0.13721739130434782</v>
      </c>
      <c r="F763" s="128">
        <f t="shared" si="68"/>
        <v>22.091999999999999</v>
      </c>
      <c r="G763" s="122">
        <f t="shared" si="69"/>
        <v>0.15290134395019137</v>
      </c>
      <c r="H763" s="128">
        <f t="shared" si="70"/>
        <v>52652.800999999999</v>
      </c>
      <c r="I763" s="122">
        <f t="shared" si="71"/>
        <v>-0.25057350618889673</v>
      </c>
      <c r="J763" s="128">
        <f t="shared" si="72"/>
        <v>89.742436370636028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0.19946583850931679</v>
      </c>
      <c r="F764" s="128">
        <f t="shared" si="68"/>
        <v>32.114000000000004</v>
      </c>
      <c r="G764" s="122">
        <f t="shared" si="69"/>
        <v>0.21602269440524099</v>
      </c>
      <c r="H764" s="128">
        <f t="shared" si="70"/>
        <v>74389.142999999982</v>
      </c>
      <c r="I764" s="122">
        <f t="shared" si="71"/>
        <v>-0.24660197990621555</v>
      </c>
      <c r="J764" s="128">
        <f t="shared" si="72"/>
        <v>92.335594210826343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0.3133229813664597</v>
      </c>
      <c r="F765" s="128">
        <f t="shared" si="68"/>
        <v>50.445000000000007</v>
      </c>
      <c r="G765" s="122">
        <f t="shared" si="69"/>
        <v>0.32671957962353132</v>
      </c>
      <c r="H765" s="128">
        <f t="shared" si="70"/>
        <v>112508.50099999999</v>
      </c>
      <c r="I765" s="122">
        <f t="shared" si="71"/>
        <v>-0.42211527179826275</v>
      </c>
      <c r="J765" s="128">
        <f t="shared" si="72"/>
        <v>95.899664699462434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0.15783229813664598</v>
      </c>
      <c r="F766" s="128">
        <f t="shared" si="68"/>
        <v>25.411000000000001</v>
      </c>
      <c r="G766" s="122">
        <f t="shared" si="69"/>
        <v>0.16646938941450468</v>
      </c>
      <c r="H766" s="128">
        <f t="shared" si="70"/>
        <v>57325.065999999999</v>
      </c>
      <c r="I766" s="122">
        <f t="shared" si="71"/>
        <v>-0.1586703746022109</v>
      </c>
      <c r="J766" s="128">
        <f t="shared" si="72"/>
        <v>94.81160391815186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0.19296894409937887</v>
      </c>
      <c r="F767" s="128">
        <f t="shared" si="68"/>
        <v>31.067999999999998</v>
      </c>
      <c r="G767" s="122">
        <f t="shared" si="69"/>
        <v>0.19341597407349329</v>
      </c>
      <c r="H767" s="128">
        <f t="shared" si="70"/>
        <v>66604.338000000003</v>
      </c>
      <c r="I767" s="122">
        <f t="shared" si="71"/>
        <v>-1.0031803588571527E-2</v>
      </c>
      <c r="J767" s="128">
        <f t="shared" si="72"/>
        <v>99.768876393867771</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8.7422360248447198E-2</v>
      </c>
      <c r="F768" s="128">
        <f t="shared" si="68"/>
        <v>14.074999999999999</v>
      </c>
      <c r="G768" s="122">
        <f t="shared" si="69"/>
        <v>8.8614203822765844E-2</v>
      </c>
      <c r="H768" s="128">
        <f t="shared" si="70"/>
        <v>30515.01</v>
      </c>
      <c r="I768" s="122">
        <f t="shared" si="71"/>
        <v>-6.873457480571904E-2</v>
      </c>
      <c r="J768" s="128">
        <f t="shared" si="72"/>
        <v>98.655019711397046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0.3039192546583851</v>
      </c>
      <c r="F769" s="128">
        <f t="shared" si="68"/>
        <v>48.930999999999997</v>
      </c>
      <c r="G769" s="122">
        <f t="shared" si="69"/>
        <v>0.31057015954326606</v>
      </c>
      <c r="H769" s="128">
        <f t="shared" si="70"/>
        <v>106947.319</v>
      </c>
      <c r="I769" s="122">
        <f t="shared" si="71"/>
        <v>-0.14295974213374454</v>
      </c>
      <c r="J769" s="128">
        <f t="shared" si="72"/>
        <v>97.858485536839083</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0.11898757763975153</v>
      </c>
      <c r="F770" s="128">
        <f t="shared" si="68"/>
        <v>19.156999999999996</v>
      </c>
      <c r="G770" s="122">
        <f t="shared" si="69"/>
        <v>0.14265029417060157</v>
      </c>
      <c r="H770" s="128">
        <f t="shared" si="70"/>
        <v>49122.770000000011</v>
      </c>
      <c r="I770" s="122">
        <f t="shared" si="71"/>
        <v>-0.51478823621921244</v>
      </c>
      <c r="J770" s="128">
        <f t="shared" si="72"/>
        <v>83.412080102301928</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0.20283229813664591</v>
      </c>
      <c r="F771" s="128">
        <f t="shared" si="68"/>
        <v>32.655999999999992</v>
      </c>
      <c r="G771" s="122">
        <f t="shared" si="69"/>
        <v>0.22431416432898318</v>
      </c>
      <c r="H771" s="128">
        <f t="shared" si="70"/>
        <v>77244.376999999993</v>
      </c>
      <c r="I771" s="122">
        <f t="shared" si="71"/>
        <v>-0.29686876153654279</v>
      </c>
      <c r="J771" s="128">
        <f t="shared" si="72"/>
        <v>90.423312653216328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0.22928571428571431</v>
      </c>
      <c r="F772" s="128">
        <f t="shared" si="68"/>
        <v>36.915000000000006</v>
      </c>
      <c r="G772" s="122">
        <f t="shared" si="69"/>
        <v>0.23077428432038752</v>
      </c>
      <c r="H772" s="128">
        <f t="shared" si="70"/>
        <v>79468.971000000005</v>
      </c>
      <c r="I772" s="122">
        <f t="shared" si="71"/>
        <v>-0.11701814768303445</v>
      </c>
      <c r="J772" s="128">
        <f t="shared" si="72"/>
        <v>99.35496711037068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0.12105590062111803</v>
      </c>
      <c r="F773" s="128">
        <f t="shared" si="68"/>
        <v>19.490000000000002</v>
      </c>
      <c r="G773" s="122">
        <f t="shared" si="69"/>
        <v>0.13210848012823864</v>
      </c>
      <c r="H773" s="128">
        <f t="shared" si="70"/>
        <v>45492.612000000001</v>
      </c>
      <c r="I773" s="122">
        <f t="shared" si="71"/>
        <v>-0.31793271553353175</v>
      </c>
      <c r="J773" s="128">
        <f t="shared" si="72"/>
        <v>91.633709284678915</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7.7012422360248453E-2</v>
      </c>
      <c r="F774" s="128">
        <f t="shared" si="68"/>
        <v>12.399000000000001</v>
      </c>
      <c r="G774" s="122">
        <f t="shared" si="69"/>
        <v>8.2399049826053117E-2</v>
      </c>
      <c r="H774" s="128">
        <f t="shared" si="70"/>
        <v>28374.772000000001</v>
      </c>
      <c r="I774" s="122">
        <f t="shared" si="71"/>
        <v>-0.27732526720134232</v>
      </c>
      <c r="J774" s="128">
        <f t="shared" si="72"/>
        <v>93.462755362864016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6.3254658385093171E-2</v>
      </c>
      <c r="F775" s="128">
        <f t="shared" si="68"/>
        <v>10.184000000000001</v>
      </c>
      <c r="G775" s="122">
        <f t="shared" si="69"/>
        <v>6.7763051823973894E-2</v>
      </c>
      <c r="H775" s="128">
        <f t="shared" si="70"/>
        <v>23334.749</v>
      </c>
      <c r="I775" s="122">
        <f t="shared" si="71"/>
        <v>-0.19700927441808416</v>
      </c>
      <c r="J775" s="128">
        <f t="shared" si="72"/>
        <v>93.346826452574703</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0.42852173913043479</v>
      </c>
      <c r="F776" s="128">
        <f t="shared" si="68"/>
        <v>68.992000000000004</v>
      </c>
      <c r="G776" s="122">
        <f t="shared" si="69"/>
        <v>0.41912293311030968</v>
      </c>
      <c r="H776" s="128">
        <f t="shared" si="70"/>
        <v>144328.33500000002</v>
      </c>
      <c r="I776" s="122">
        <f t="shared" si="71"/>
        <v>0.31675300301177756</v>
      </c>
      <c r="J776" s="128">
        <f t="shared" si="72"/>
        <v>102.24249385505505</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0.17055279503105589</v>
      </c>
      <c r="F777" s="128">
        <f t="shared" ref="F777:F803" si="74">SUMPRODUCT($K$2:$AI$2,$K777:$AI777)</f>
        <v>27.458999999999996</v>
      </c>
      <c r="G777" s="122">
        <f t="shared" ref="G777:G803" si="75">SUMPRODUCT($K$3:$AI$3,$K777:$AI777)/$J$3</f>
        <v>0.19465673223796168</v>
      </c>
      <c r="H777" s="128">
        <f t="shared" ref="H777:H803" si="76">SUMPRODUCT($K$3:$AI$3,$K777:$AI777)</f>
        <v>67031.603000000003</v>
      </c>
      <c r="I777" s="122">
        <f t="shared" ref="I777:I803" si="77">CORREL($K$4:$AI$4,$K777:$AI777)</f>
        <v>-0.38000334383425444</v>
      </c>
      <c r="J777" s="128">
        <f t="shared" si="72"/>
        <v>87.617208544608928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0.4014596273291926</v>
      </c>
      <c r="F778" s="128">
        <f t="shared" si="74"/>
        <v>64.635000000000005</v>
      </c>
      <c r="G778" s="122">
        <f t="shared" si="75"/>
        <v>0.39943902276119625</v>
      </c>
      <c r="H778" s="128">
        <f t="shared" si="76"/>
        <v>137550.02300000002</v>
      </c>
      <c r="I778" s="122">
        <f t="shared" si="77"/>
        <v>2.1239251323712054E-2</v>
      </c>
      <c r="J778" s="128">
        <f t="shared" ref="J778:J803" si="78">$E778/$G778*100</f>
        <v>100.50586058268132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0.46265217391304342</v>
      </c>
      <c r="F779" s="128">
        <f t="shared" si="74"/>
        <v>74.486999999999995</v>
      </c>
      <c r="G779" s="122">
        <f t="shared" si="75"/>
        <v>0.46212393787860301</v>
      </c>
      <c r="H779" s="128">
        <f t="shared" si="76"/>
        <v>159136.07499999998</v>
      </c>
      <c r="I779" s="122">
        <f t="shared" si="77"/>
        <v>5.5282507209490697E-2</v>
      </c>
      <c r="J779" s="128">
        <f t="shared" si="78"/>
        <v>100.11430613979127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0.36819254658385092</v>
      </c>
      <c r="F780" s="128">
        <f t="shared" si="74"/>
        <v>59.278999999999996</v>
      </c>
      <c r="G780" s="122">
        <f t="shared" si="75"/>
        <v>0.38344459254612928</v>
      </c>
      <c r="H780" s="128">
        <f t="shared" si="76"/>
        <v>132042.21299999999</v>
      </c>
      <c r="I780" s="122">
        <f t="shared" si="77"/>
        <v>-0.22194360907050875</v>
      </c>
      <c r="J780" s="128">
        <f t="shared" si="78"/>
        <v>96.02235987708093</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0.15652173913043479</v>
      </c>
      <c r="F781" s="128">
        <f t="shared" si="74"/>
        <v>25.200000000000003</v>
      </c>
      <c r="G781" s="122">
        <f t="shared" si="75"/>
        <v>0.16460955459144261</v>
      </c>
      <c r="H781" s="128">
        <f t="shared" si="76"/>
        <v>56684.616999999991</v>
      </c>
      <c r="I781" s="122">
        <f t="shared" si="77"/>
        <v>-0.20947289904331287</v>
      </c>
      <c r="J781" s="128">
        <f t="shared" si="78"/>
        <v>95.08666706432588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0.1000807453416149</v>
      </c>
      <c r="F782" s="128">
        <f t="shared" si="74"/>
        <v>16.113</v>
      </c>
      <c r="G782" s="122">
        <f t="shared" si="75"/>
        <v>0.11289886687691299</v>
      </c>
      <c r="H782" s="128">
        <f t="shared" si="76"/>
        <v>38877.628000000004</v>
      </c>
      <c r="I782" s="122">
        <f t="shared" si="77"/>
        <v>-0.23761882893771444</v>
      </c>
      <c r="J782" s="128">
        <f t="shared" si="78"/>
        <v>88.64636830299375</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0.40006832298136646</v>
      </c>
      <c r="F783" s="128">
        <f t="shared" si="74"/>
        <v>64.411000000000001</v>
      </c>
      <c r="G783" s="122">
        <f t="shared" si="75"/>
        <v>0.38827859669297654</v>
      </c>
      <c r="H783" s="128">
        <f t="shared" si="76"/>
        <v>133706.84100000001</v>
      </c>
      <c r="I783" s="122">
        <f t="shared" si="77"/>
        <v>0.39433351787014476</v>
      </c>
      <c r="J783" s="128">
        <f t="shared" si="78"/>
        <v>103.03640900858422</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0.24967080745341616</v>
      </c>
      <c r="F784" s="128">
        <f t="shared" si="74"/>
        <v>40.197000000000003</v>
      </c>
      <c r="G784" s="122">
        <f t="shared" si="75"/>
        <v>0.25858963055889511</v>
      </c>
      <c r="H784" s="128">
        <f t="shared" si="76"/>
        <v>89047.40800000001</v>
      </c>
      <c r="I784" s="122">
        <f t="shared" si="77"/>
        <v>-0.2501274898014984</v>
      </c>
      <c r="J784" s="128">
        <f t="shared" si="78"/>
        <v>96.55097418786572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0.37242236024844722</v>
      </c>
      <c r="F785" s="128">
        <f t="shared" si="74"/>
        <v>59.96</v>
      </c>
      <c r="G785" s="122">
        <f t="shared" si="75"/>
        <v>0.37364267419371699</v>
      </c>
      <c r="H785" s="128">
        <f t="shared" si="76"/>
        <v>128666.844</v>
      </c>
      <c r="I785" s="122">
        <f t="shared" si="77"/>
        <v>-1.069994670747376E-2</v>
      </c>
      <c r="J785" s="128">
        <f t="shared" si="78"/>
        <v>99.673400810573071</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0.36900621118012422</v>
      </c>
      <c r="F786" s="128">
        <f t="shared" si="74"/>
        <v>59.41</v>
      </c>
      <c r="G786" s="122">
        <f t="shared" si="75"/>
        <v>0.3685558517589253</v>
      </c>
      <c r="H786" s="128">
        <f t="shared" si="76"/>
        <v>126915.156</v>
      </c>
      <c r="I786" s="122">
        <f t="shared" si="77"/>
        <v>1.4798524617447538E-2</v>
      </c>
      <c r="J786" s="128">
        <f t="shared" si="78"/>
        <v>100.12219570495206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0.39169565217391311</v>
      </c>
      <c r="F787" s="128">
        <f t="shared" si="74"/>
        <v>63.063000000000009</v>
      </c>
      <c r="G787" s="122">
        <f t="shared" si="75"/>
        <v>0.39290110292195912</v>
      </c>
      <c r="H787" s="128">
        <f t="shared" si="76"/>
        <v>135298.63800000001</v>
      </c>
      <c r="I787" s="122">
        <f t="shared" si="77"/>
        <v>-7.7772871455438194E-2</v>
      </c>
      <c r="J787" s="128">
        <f t="shared" si="78"/>
        <v>99.693192322678343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0.12388198757763975</v>
      </c>
      <c r="F788" s="128">
        <f t="shared" si="74"/>
        <v>19.945</v>
      </c>
      <c r="G788" s="122">
        <f t="shared" si="75"/>
        <v>0.12711017894168281</v>
      </c>
      <c r="H788" s="128">
        <f t="shared" si="76"/>
        <v>43771.407000000007</v>
      </c>
      <c r="I788" s="122">
        <f t="shared" si="77"/>
        <v>-0.15747404885761929</v>
      </c>
      <c r="J788" s="128">
        <f t="shared" si="78"/>
        <v>97.46032033711154</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0.10698136645962733</v>
      </c>
      <c r="F789" s="128">
        <f t="shared" si="74"/>
        <v>17.224</v>
      </c>
      <c r="G789" s="122">
        <f t="shared" si="75"/>
        <v>0.11673594921564188</v>
      </c>
      <c r="H789" s="128">
        <f t="shared" si="76"/>
        <v>40198.958000000006</v>
      </c>
      <c r="I789" s="122">
        <f t="shared" si="77"/>
        <v>-0.19792547035365676</v>
      </c>
      <c r="J789" s="128">
        <f t="shared" si="78"/>
        <v>91.643891344905853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0.4491490683229814</v>
      </c>
      <c r="F790" s="128">
        <f t="shared" si="74"/>
        <v>72.313000000000002</v>
      </c>
      <c r="G790" s="122">
        <f t="shared" si="75"/>
        <v>0.43871547343171929</v>
      </c>
      <c r="H790" s="128">
        <f t="shared" si="76"/>
        <v>151075.18299999999</v>
      </c>
      <c r="I790" s="122">
        <f t="shared" si="77"/>
        <v>0.54581900250378301</v>
      </c>
      <c r="J790" s="128">
        <f t="shared" si="78"/>
        <v>102.3782144745542</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0.22480124223602482</v>
      </c>
      <c r="F791" s="128">
        <f t="shared" si="74"/>
        <v>36.192999999999998</v>
      </c>
      <c r="G791" s="122">
        <f t="shared" si="75"/>
        <v>0.2178966424476852</v>
      </c>
      <c r="H791" s="128">
        <f t="shared" si="76"/>
        <v>75034.451999999976</v>
      </c>
      <c r="I791" s="122">
        <f t="shared" si="77"/>
        <v>1.023462456333696E-2</v>
      </c>
      <c r="J791" s="128">
        <f t="shared" si="78"/>
        <v>103.16874996823199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0.20806211180124226</v>
      </c>
      <c r="F792" s="128">
        <f t="shared" si="74"/>
        <v>33.498000000000005</v>
      </c>
      <c r="G792" s="122">
        <f t="shared" si="75"/>
        <v>0.21916697158190021</v>
      </c>
      <c r="H792" s="128">
        <f t="shared" si="76"/>
        <v>75471.899999999994</v>
      </c>
      <c r="I792" s="122">
        <f t="shared" si="77"/>
        <v>-0.2223126112793993</v>
      </c>
      <c r="J792" s="128">
        <f t="shared" si="78"/>
        <v>94.933150875560557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0.38226086956521743</v>
      </c>
      <c r="F793" s="128">
        <f t="shared" si="74"/>
        <v>61.544000000000004</v>
      </c>
      <c r="G793" s="122">
        <f t="shared" si="75"/>
        <v>0.38223842628892019</v>
      </c>
      <c r="H793" s="128">
        <f t="shared" si="76"/>
        <v>131626.85999999999</v>
      </c>
      <c r="I793" s="122">
        <f t="shared" si="77"/>
        <v>-4.7925509546424903E-2</v>
      </c>
      <c r="J793" s="128">
        <f t="shared" si="78"/>
        <v>100.00587153848323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0.29246583850931673</v>
      </c>
      <c r="F794" s="128">
        <f t="shared" si="74"/>
        <v>47.086999999999996</v>
      </c>
      <c r="G794" s="122">
        <f t="shared" si="75"/>
        <v>0.3048715958392138</v>
      </c>
      <c r="H794" s="128">
        <f t="shared" si="76"/>
        <v>104984.97299999998</v>
      </c>
      <c r="I794" s="122">
        <f t="shared" si="77"/>
        <v>-0.21302912079928693</v>
      </c>
      <c r="J794" s="128">
        <f t="shared" si="78"/>
        <v>95.930825469080517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0.2001614906832298</v>
      </c>
      <c r="F795" s="128">
        <f t="shared" si="74"/>
        <v>32.225999999999999</v>
      </c>
      <c r="G795" s="122">
        <f t="shared" si="75"/>
        <v>0.20333243891531488</v>
      </c>
      <c r="H795" s="128">
        <f t="shared" si="76"/>
        <v>70019.152000000002</v>
      </c>
      <c r="I795" s="122">
        <f t="shared" si="77"/>
        <v>-7.5497527775984022E-2</v>
      </c>
      <c r="J795" s="128">
        <f t="shared" si="78"/>
        <v>98.440510403061793</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0.11448447204968944</v>
      </c>
      <c r="F796" s="128">
        <f t="shared" si="74"/>
        <v>18.431999999999999</v>
      </c>
      <c r="G796" s="122">
        <f t="shared" si="75"/>
        <v>0.1228028389060222</v>
      </c>
      <c r="H796" s="128">
        <f t="shared" si="76"/>
        <v>42288.139999999992</v>
      </c>
      <c r="I796" s="122">
        <f t="shared" si="77"/>
        <v>-0.23099388864256001</v>
      </c>
      <c r="J796" s="128">
        <f t="shared" si="78"/>
        <v>93.22624221847299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0.37850310559006212</v>
      </c>
      <c r="F797" s="128">
        <f t="shared" si="74"/>
        <v>60.939</v>
      </c>
      <c r="G797" s="122">
        <f t="shared" si="75"/>
        <v>0.37634847745660038</v>
      </c>
      <c r="H797" s="128">
        <f t="shared" si="76"/>
        <v>129598.609</v>
      </c>
      <c r="I797" s="122">
        <f t="shared" si="77"/>
        <v>-4.4844511122967643E-3</v>
      </c>
      <c r="J797" s="128">
        <f t="shared" si="78"/>
        <v>100.57250879504626</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0.21854658385093162</v>
      </c>
      <c r="F798" s="128">
        <f t="shared" si="74"/>
        <v>35.185999999999993</v>
      </c>
      <c r="G798" s="122">
        <f t="shared" si="75"/>
        <v>0.23345694596902064</v>
      </c>
      <c r="H798" s="128">
        <f t="shared" si="76"/>
        <v>80392.767000000007</v>
      </c>
      <c r="I798" s="122">
        <f t="shared" si="77"/>
        <v>-0.29334948312954695</v>
      </c>
      <c r="J798" s="128">
        <f t="shared" si="78"/>
        <v>93.613228316596079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0.21683229813664598</v>
      </c>
      <c r="F799" s="128">
        <f t="shared" si="74"/>
        <v>34.910000000000004</v>
      </c>
      <c r="G799" s="122">
        <f t="shared" si="75"/>
        <v>0.22566008049762165</v>
      </c>
      <c r="H799" s="128">
        <f t="shared" si="76"/>
        <v>77707.853999999992</v>
      </c>
      <c r="I799" s="122">
        <f t="shared" si="77"/>
        <v>-0.17498113230626519</v>
      </c>
      <c r="J799" s="128">
        <f t="shared" si="78"/>
        <v>96.088017720498542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0.25041614906832305</v>
      </c>
      <c r="F800" s="128">
        <f t="shared" si="74"/>
        <v>40.317000000000007</v>
      </c>
      <c r="G800" s="122">
        <f t="shared" si="75"/>
        <v>0.2558706143025572</v>
      </c>
      <c r="H800" s="128">
        <f t="shared" si="76"/>
        <v>88111.092999999993</v>
      </c>
      <c r="I800" s="122">
        <f t="shared" si="77"/>
        <v>-0.23688960347849611</v>
      </c>
      <c r="J800" s="128">
        <f t="shared" si="78"/>
        <v>97.868272115146269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0.37931677018633547</v>
      </c>
      <c r="F801" s="128">
        <f t="shared" si="74"/>
        <v>61.070000000000007</v>
      </c>
      <c r="G801" s="122">
        <f t="shared" si="75"/>
        <v>0.38206877726087385</v>
      </c>
      <c r="H801" s="128">
        <f t="shared" si="76"/>
        <v>131568.44</v>
      </c>
      <c r="I801" s="122">
        <f t="shared" si="77"/>
        <v>-7.725245742939725E-2</v>
      </c>
      <c r="J801" s="128">
        <f t="shared" si="78"/>
        <v>99.279708984788542</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9.071428571428572E-2</v>
      </c>
      <c r="F802" s="128">
        <f t="shared" si="74"/>
        <v>14.605</v>
      </c>
      <c r="G802" s="122">
        <f t="shared" si="75"/>
        <v>0.10107587742988401</v>
      </c>
      <c r="H802" s="128">
        <f t="shared" si="76"/>
        <v>34806.286999999997</v>
      </c>
      <c r="I802" s="122">
        <f t="shared" si="77"/>
        <v>-0.23721219117774478</v>
      </c>
      <c r="J802" s="128">
        <f t="shared" si="78"/>
        <v>89.748699710486221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6.5503105590062102E-2</v>
      </c>
      <c r="F803" s="128">
        <f t="shared" si="74"/>
        <v>10.545999999999999</v>
      </c>
      <c r="G803" s="122">
        <f t="shared" si="75"/>
        <v>8.448585483711718E-2</v>
      </c>
      <c r="H803" s="128">
        <f t="shared" si="76"/>
        <v>29093.379999999997</v>
      </c>
      <c r="I803" s="122">
        <f t="shared" si="77"/>
        <v>-0.36437362184375738</v>
      </c>
      <c r="J803" s="128">
        <f t="shared" si="78"/>
        <v>77.531446792303299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0.53280124223602487</v>
      </c>
      <c r="F804" s="128">
        <f>SUMPRODUCT($K$2:$AI$2,$K804:$AI804)</f>
        <v>85.781000000000006</v>
      </c>
      <c r="G804" s="122">
        <f>SUMPRODUCT($K$3:$AI$3,$K804:$AI804)/$J$3</f>
        <v>0.51269301134284673</v>
      </c>
      <c r="H804" s="128">
        <f>SUMPRODUCT($K$3:$AI$3,$K804:$AI804)</f>
        <v>176549.94</v>
      </c>
      <c r="I804" s="122">
        <f>CORREL($K$4:$AI$4,$K804:$AI804)</f>
        <v>0.40101874676952476</v>
      </c>
      <c r="J804" s="128">
        <f>$E804/$G804*100</f>
        <v>103.92208016265145</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2828B-0B4F-4862-B5F7-345D2F5300C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272E2-AAF9-44D2-98A5-597255D24149}">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114.27816967822248</v>
      </c>
    </row>
    <row r="17" spans="13:16" ht="21" customHeight="1">
      <c r="M17" s="139" t="s">
        <v>1706</v>
      </c>
      <c r="N17" s="3"/>
      <c r="O17" s="3"/>
      <c r="P17" s="140">
        <f t="shared" si="0"/>
        <v>19.431188423645317</v>
      </c>
    </row>
    <row r="18" spans="13:16" ht="21" customHeight="1">
      <c r="M18" s="139" t="s">
        <v>1707</v>
      </c>
      <c r="N18" s="3"/>
      <c r="O18" s="3"/>
      <c r="P18" s="140">
        <f t="shared" si="0"/>
        <v>0</v>
      </c>
    </row>
    <row r="19" spans="13:16" ht="21" customHeight="1">
      <c r="M19" s="139" t="s">
        <v>1708</v>
      </c>
      <c r="N19" s="3"/>
      <c r="O19" s="3"/>
      <c r="P19" s="140">
        <f t="shared" si="0"/>
        <v>15.22770684628531</v>
      </c>
    </row>
    <row r="20" spans="13:16" ht="21" customHeight="1" thickBot="1">
      <c r="M20" s="141" t="s">
        <v>1709</v>
      </c>
      <c r="N20" s="142"/>
      <c r="O20" s="142"/>
      <c r="P20" s="143">
        <f t="shared" si="0"/>
        <v>71.54429303544859</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0</v>
      </c>
    </row>
    <row r="30" spans="13:16" ht="21" customHeight="1">
      <c r="M30" s="149" t="s">
        <v>1719</v>
      </c>
      <c r="N30" s="22"/>
      <c r="O30" s="22"/>
      <c r="P30" s="150">
        <f t="shared" si="0"/>
        <v>0</v>
      </c>
    </row>
    <row r="31" spans="13:16" ht="21" customHeight="1">
      <c r="M31" s="149" t="s">
        <v>1720</v>
      </c>
      <c r="N31" s="22"/>
      <c r="O31" s="22"/>
      <c r="P31" s="150">
        <f t="shared" si="0"/>
        <v>38.61100312900286</v>
      </c>
    </row>
    <row r="32" spans="13:16" ht="21" customHeight="1">
      <c r="M32" s="149" t="s">
        <v>1721</v>
      </c>
      <c r="N32" s="22"/>
      <c r="O32" s="22"/>
      <c r="P32" s="150">
        <f t="shared" si="0"/>
        <v>32.720026354018714</v>
      </c>
    </row>
    <row r="33" spans="1:16" ht="21" customHeight="1" thickBot="1">
      <c r="M33" s="151" t="s">
        <v>1722</v>
      </c>
      <c r="N33" s="152"/>
      <c r="O33" s="152"/>
      <c r="P33" s="153">
        <f t="shared" si="0"/>
        <v>0</v>
      </c>
    </row>
    <row r="34" spans="1:16" ht="21" customHeight="1" thickTop="1">
      <c r="M34" s="154" t="s">
        <v>1723</v>
      </c>
      <c r="N34" s="29"/>
      <c r="O34" s="29"/>
      <c r="P34" s="155">
        <f t="shared" si="0"/>
        <v>301.19396089142066</v>
      </c>
    </row>
    <row r="35" spans="1:16" ht="21" customHeight="1">
      <c r="M35" s="154" t="s">
        <v>1724</v>
      </c>
      <c r="N35" s="29"/>
      <c r="O35" s="29"/>
      <c r="P35" s="155">
        <f t="shared" si="0"/>
        <v>34.505774882110387</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28.352425876010784</v>
      </c>
    </row>
    <row r="39" spans="1:16" ht="21" customHeight="1">
      <c r="M39" s="154" t="s">
        <v>1728</v>
      </c>
      <c r="N39" s="29"/>
      <c r="O39" s="29"/>
      <c r="P39" s="155">
        <f t="shared" si="0"/>
        <v>505.67394227785246</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1.2422360248447204E-2</v>
      </c>
      <c r="D49" s="159">
        <f>'Wellbeing Acorn Type'!K14</f>
        <v>114.27816967822248</v>
      </c>
      <c r="E49" s="158">
        <f>IF(C49&gt;0.1,0.1,C49)</f>
        <v>1.2422360248447204E-2</v>
      </c>
      <c r="F49" s="159">
        <f>IF(D49&gt;200,200,D49)</f>
        <v>114.27816967822248</v>
      </c>
      <c r="G49" s="156">
        <v>1.1000000000000001</v>
      </c>
    </row>
    <row r="50" spans="1:9" ht="14.5">
      <c r="A50" s="156">
        <v>1.2</v>
      </c>
      <c r="B50" s="157">
        <f>'Wellbeing Acorn Type'!E15</f>
        <v>1</v>
      </c>
      <c r="C50" s="158">
        <f>'Wellbeing Acorn Type'!F15</f>
        <v>6.2111801242236021E-3</v>
      </c>
      <c r="D50" s="159">
        <f>'Wellbeing Acorn Type'!K15</f>
        <v>19.431188423645317</v>
      </c>
      <c r="E50" s="158">
        <f t="shared" ref="E50:E73" si="1">IF(C50&gt;0.1,0.1,C50)</f>
        <v>6.2111801242236021E-3</v>
      </c>
      <c r="F50" s="159">
        <f t="shared" ref="F50:F73" si="2">IF(D50&gt;200,200,D50)</f>
        <v>19.431188423645317</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v>
      </c>
      <c r="C52" s="158">
        <f>'Wellbeing Acorn Type'!F17</f>
        <v>6.2111801242236021E-3</v>
      </c>
      <c r="D52" s="159">
        <f>'Wellbeing Acorn Type'!K17</f>
        <v>15.22770684628531</v>
      </c>
      <c r="E52" s="158">
        <f t="shared" si="1"/>
        <v>6.2111801242236021E-3</v>
      </c>
      <c r="F52" s="159">
        <f t="shared" si="2"/>
        <v>15.22770684628531</v>
      </c>
      <c r="G52" s="156">
        <v>1.4</v>
      </c>
      <c r="H52" s="38"/>
    </row>
    <row r="53" spans="1:9" ht="14.5">
      <c r="A53" s="156">
        <v>1.5</v>
      </c>
      <c r="B53" s="157">
        <f>'Wellbeing Acorn Type'!E18</f>
        <v>4</v>
      </c>
      <c r="C53" s="158">
        <f>'Wellbeing Acorn Type'!F18</f>
        <v>2.4844720496894408E-2</v>
      </c>
      <c r="D53" s="159">
        <f>'Wellbeing Acorn Type'!K18</f>
        <v>71.54429303544859</v>
      </c>
      <c r="E53" s="158">
        <f t="shared" si="1"/>
        <v>2.4844720496894408E-2</v>
      </c>
      <c r="F53" s="159">
        <f t="shared" si="2"/>
        <v>71.54429303544859</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0</v>
      </c>
      <c r="C62" s="158">
        <f>'Wellbeing Acorn Type'!F31</f>
        <v>0</v>
      </c>
      <c r="D62" s="159">
        <f>'Wellbeing Acorn Type'!K31</f>
        <v>0</v>
      </c>
      <c r="E62" s="158">
        <f t="shared" si="1"/>
        <v>0</v>
      </c>
      <c r="F62" s="159">
        <f t="shared" si="2"/>
        <v>0</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4</v>
      </c>
      <c r="C64" s="158">
        <f>'Wellbeing Acorn Type'!F33</f>
        <v>2.4844720496894408E-2</v>
      </c>
      <c r="D64" s="159">
        <f>'Wellbeing Acorn Type'!K33</f>
        <v>38.61100312900286</v>
      </c>
      <c r="E64" s="158">
        <f t="shared" si="1"/>
        <v>2.4844720496894408E-2</v>
      </c>
      <c r="F64" s="159">
        <f t="shared" si="2"/>
        <v>38.61100312900286</v>
      </c>
      <c r="G64" s="156">
        <v>3.16</v>
      </c>
      <c r="H64" s="38"/>
      <c r="I64" s="48"/>
    </row>
    <row r="65" spans="1:9" ht="15" customHeight="1">
      <c r="A65" s="156">
        <v>3.17</v>
      </c>
      <c r="B65" s="157">
        <f>'Wellbeing Acorn Type'!E34</f>
        <v>4</v>
      </c>
      <c r="C65" s="158">
        <f>'Wellbeing Acorn Type'!F34</f>
        <v>2.4844720496894408E-2</v>
      </c>
      <c r="D65" s="159">
        <f>'Wellbeing Acorn Type'!K34</f>
        <v>32.720026354018714</v>
      </c>
      <c r="E65" s="158">
        <f t="shared" si="1"/>
        <v>2.4844720496894408E-2</v>
      </c>
      <c r="F65" s="159">
        <f t="shared" si="2"/>
        <v>32.720026354018714</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68</v>
      </c>
      <c r="C67" s="158">
        <f>'Wellbeing Acorn Type'!F38</f>
        <v>0.42236024844720499</v>
      </c>
      <c r="D67" s="159">
        <f>'Wellbeing Acorn Type'!K38</f>
        <v>301.19396089142066</v>
      </c>
      <c r="E67" s="158">
        <f t="shared" si="1"/>
        <v>0.1</v>
      </c>
      <c r="F67" s="159">
        <f t="shared" si="2"/>
        <v>200</v>
      </c>
      <c r="G67" s="156">
        <v>4.1900000000000004</v>
      </c>
      <c r="H67" s="38"/>
      <c r="I67" s="48"/>
    </row>
    <row r="68" spans="1:9" ht="15" customHeight="1">
      <c r="A68" s="160">
        <v>4.2</v>
      </c>
      <c r="B68" s="157">
        <f>'Wellbeing Acorn Type'!E39</f>
        <v>4</v>
      </c>
      <c r="C68" s="158">
        <f>'Wellbeing Acorn Type'!F39</f>
        <v>2.4844720496894408E-2</v>
      </c>
      <c r="D68" s="159">
        <f>'Wellbeing Acorn Type'!K39</f>
        <v>34.505774882110387</v>
      </c>
      <c r="E68" s="158">
        <f t="shared" si="1"/>
        <v>2.4844720496894408E-2</v>
      </c>
      <c r="F68" s="159">
        <f t="shared" si="2"/>
        <v>34.505774882110387</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1.2422360248447204E-2</v>
      </c>
      <c r="D71" s="159">
        <f>'Wellbeing Acorn Type'!K42</f>
        <v>28.352425876010784</v>
      </c>
      <c r="E71" s="158">
        <f t="shared" si="1"/>
        <v>1.2422360248447204E-2</v>
      </c>
      <c r="F71" s="159">
        <f t="shared" si="2"/>
        <v>28.352425876010784</v>
      </c>
      <c r="G71" s="156">
        <v>4.2300000000000004</v>
      </c>
      <c r="H71" s="38"/>
      <c r="I71" s="48"/>
    </row>
    <row r="72" spans="1:9" ht="15" customHeight="1">
      <c r="A72" s="156">
        <v>4.24</v>
      </c>
      <c r="B72" s="157">
        <f>'Wellbeing Acorn Type'!E43</f>
        <v>71</v>
      </c>
      <c r="C72" s="158">
        <f>'Wellbeing Acorn Type'!F43</f>
        <v>0.44099378881987578</v>
      </c>
      <c r="D72" s="159">
        <f>'Wellbeing Acorn Type'!K43</f>
        <v>505.67394227785246</v>
      </c>
      <c r="E72" s="158">
        <f t="shared" si="1"/>
        <v>0.1</v>
      </c>
      <c r="F72" s="159">
        <f t="shared" si="2"/>
        <v>200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5E7D-E7D6-4F68-A550-1FCB63971DE8}">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91.996097823073342</v>
      </c>
      <c r="B19" s="40" t="str">
        <f>'Features Data'!AD18</f>
        <v>Asthma</v>
      </c>
      <c r="C19" s="173"/>
      <c r="D19" s="173"/>
      <c r="E19" s="173"/>
      <c r="F19" s="173"/>
      <c r="G19" s="173"/>
      <c r="H19" s="173"/>
      <c r="K19" s="174">
        <f>'Features Data'!AE18</f>
        <v>91.996097823073342</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94.364412171844819</v>
      </c>
      <c r="B20" s="40" t="str">
        <f>'Features Data'!AD19</f>
        <v>Congestive heart failure</v>
      </c>
      <c r="C20" s="173"/>
      <c r="D20" s="173"/>
      <c r="E20" s="173"/>
      <c r="F20" s="173"/>
      <c r="G20" s="173"/>
      <c r="H20" s="173"/>
      <c r="K20" s="174">
        <f>'Features Data'!AE19</f>
        <v>94.364412171844819</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105.40371046570031</v>
      </c>
      <c r="B21" s="40" t="str">
        <f>'Features Data'!AD20</f>
        <v>Coronary heart disease</v>
      </c>
      <c r="C21" s="173"/>
      <c r="D21" s="173"/>
      <c r="E21" s="173"/>
      <c r="F21" s="173"/>
      <c r="G21" s="173"/>
      <c r="H21" s="173"/>
      <c r="K21" s="174">
        <f>'Features Data'!AE20</f>
        <v>105.40371046570031</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85.315763487342693</v>
      </c>
      <c r="B22" s="40" t="str">
        <f>'Features Data'!AD21</f>
        <v>Angina</v>
      </c>
      <c r="C22" s="173"/>
      <c r="D22" s="173"/>
      <c r="E22" s="173"/>
      <c r="F22" s="173"/>
      <c r="G22" s="173"/>
      <c r="H22" s="173"/>
      <c r="K22" s="174">
        <f>'Features Data'!AE21</f>
        <v>85.315763487342693</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93.291780977786772</v>
      </c>
      <c r="B23" s="40" t="str">
        <f>'Features Data'!AD22</f>
        <v>Heart attack or myocardial infarction</v>
      </c>
      <c r="C23" s="173"/>
      <c r="D23" s="173"/>
      <c r="E23" s="173"/>
      <c r="F23" s="173"/>
      <c r="G23" s="173"/>
      <c r="H23" s="173"/>
      <c r="K23" s="174">
        <f>'Features Data'!AE22</f>
        <v>93.291780977786772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91.192576347867586</v>
      </c>
      <c r="B24" s="40" t="str">
        <f>'Features Data'!AD23</f>
        <v>Stroke</v>
      </c>
      <c r="C24" s="173"/>
      <c r="D24" s="173"/>
      <c r="E24" s="173"/>
      <c r="F24" s="173"/>
      <c r="G24" s="173"/>
      <c r="H24" s="173"/>
      <c r="K24" s="174">
        <f>'Features Data'!AE23</f>
        <v>91.192576347867586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83.955280856690379</v>
      </c>
      <c r="B25" s="40" t="str">
        <f>'Features Data'!AD24</f>
        <v>Emphysema</v>
      </c>
      <c r="C25" s="173"/>
      <c r="D25" s="173"/>
      <c r="E25" s="173"/>
      <c r="F25" s="173"/>
      <c r="G25" s="173"/>
      <c r="H25" s="173"/>
      <c r="K25" s="174">
        <f>'Features Data'!AE24</f>
        <v>83.955280856690379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98.329590787603706</v>
      </c>
      <c r="B26" s="40" t="str">
        <f>'Features Data'!AD25</f>
        <v>Hypothyroidism or an under-active thyroid</v>
      </c>
      <c r="C26" s="173"/>
      <c r="D26" s="173"/>
      <c r="E26" s="173"/>
      <c r="F26" s="173"/>
      <c r="G26" s="173"/>
      <c r="H26" s="173"/>
      <c r="K26" s="174">
        <f>'Features Data'!AE25</f>
        <v>98.329590787603706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84.650629237806626</v>
      </c>
      <c r="B27" s="40" t="str">
        <f>'Features Data'!AD26</f>
        <v>Chronic bronchitis</v>
      </c>
      <c r="C27" s="173"/>
      <c r="D27" s="173"/>
      <c r="E27" s="173"/>
      <c r="F27" s="173"/>
      <c r="G27" s="173"/>
      <c r="H27" s="173"/>
      <c r="K27" s="174">
        <f>'Features Data'!AE26</f>
        <v>84.650629237806626</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89.728963602151495</v>
      </c>
      <c r="B28" s="40" t="str">
        <f>'Features Data'!AD27</f>
        <v>Any kind of liver condition</v>
      </c>
      <c r="C28" s="173"/>
      <c r="D28" s="173"/>
      <c r="E28" s="173"/>
      <c r="F28" s="173"/>
      <c r="G28" s="173"/>
      <c r="H28" s="173"/>
      <c r="K28" s="174">
        <f>'Features Data'!AE27</f>
        <v>89.728963602151495</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89.24982746557319</v>
      </c>
      <c r="B29" s="40" t="str">
        <f>'Features Data'!AD28</f>
        <v>Epilepsy</v>
      </c>
      <c r="C29" s="173"/>
      <c r="D29" s="173"/>
      <c r="E29" s="173"/>
      <c r="F29" s="173"/>
      <c r="G29" s="173"/>
      <c r="H29" s="173"/>
      <c r="K29" s="174">
        <f>'Features Data'!AE28</f>
        <v>89.24982746557319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101.70844891469947</v>
      </c>
      <c r="B30" s="40" t="str">
        <f>'Features Data'!AD29</f>
        <v>High blood pressure/hypertension</v>
      </c>
      <c r="C30" s="173"/>
      <c r="D30" s="173"/>
      <c r="E30" s="173"/>
      <c r="F30" s="173"/>
      <c r="G30" s="173"/>
      <c r="H30" s="173"/>
      <c r="K30" s="174">
        <f>'Features Data'!AE29</f>
        <v>101.70844891469947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99.709065596587124</v>
      </c>
      <c r="B31" s="40" t="str">
        <f>'Features Data'!AD30</f>
        <v>Multiple Sclerosis</v>
      </c>
      <c r="C31" s="173"/>
      <c r="D31" s="173"/>
      <c r="E31" s="173"/>
      <c r="F31" s="173"/>
      <c r="G31" s="173"/>
      <c r="H31" s="173"/>
      <c r="K31" s="174">
        <f>'Features Data'!AE30</f>
        <v>99.709065596587124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74.373999771757752</v>
      </c>
      <c r="B32" s="40" t="str">
        <f>'Features Data'!AD31</f>
        <v>COPD (Chronic Obstructive Pulmonary Disease)</v>
      </c>
      <c r="C32" s="173"/>
      <c r="D32" s="173"/>
      <c r="E32" s="173"/>
      <c r="F32" s="173"/>
      <c r="G32" s="173"/>
      <c r="H32" s="173"/>
      <c r="K32" s="174">
        <f>'Features Data'!AE31</f>
        <v>74.373999771757752</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101.14019170168854</v>
      </c>
      <c r="B33" s="40" t="str">
        <f>'Features Data'!AD32</f>
        <v>Osteoarthritis</v>
      </c>
      <c r="C33" s="173"/>
      <c r="D33" s="173"/>
      <c r="E33" s="173"/>
      <c r="F33" s="173"/>
      <c r="G33" s="173"/>
      <c r="H33" s="173"/>
      <c r="K33" s="174">
        <f>'Features Data'!AE32</f>
        <v>101.14019170168854</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88.555985586817883</v>
      </c>
      <c r="B34" s="40" t="str">
        <f>'Features Data'!AD33</f>
        <v>Rheumatoid arthritis</v>
      </c>
      <c r="C34" s="173"/>
      <c r="D34" s="173"/>
      <c r="E34" s="173"/>
      <c r="F34" s="173"/>
      <c r="G34" s="173"/>
      <c r="H34" s="173"/>
      <c r="K34" s="174">
        <f>'Features Data'!AE33</f>
        <v>88.555985586817883</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101.55834826946175</v>
      </c>
      <c r="B35" s="40" t="str">
        <f>'Features Data'!AD34</f>
        <v>Other arthritis</v>
      </c>
      <c r="C35" s="173"/>
      <c r="D35" s="173"/>
      <c r="E35" s="173"/>
      <c r="F35" s="173"/>
      <c r="G35" s="173"/>
      <c r="H35" s="173"/>
      <c r="K35" s="174">
        <f>'Features Data'!AE34</f>
        <v>101.55834826946175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101.69356345559038</v>
      </c>
      <c r="B36" s="40" t="str">
        <f>'Features Data'!AD35</f>
        <v>Bowel/colorectal cancer</v>
      </c>
      <c r="C36" s="173"/>
      <c r="D36" s="173"/>
      <c r="E36" s="173"/>
      <c r="F36" s="173"/>
      <c r="G36" s="173"/>
      <c r="H36" s="173"/>
      <c r="K36" s="174">
        <f>'Features Data'!AE35</f>
        <v>101.69356345559038</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100.27888292649421</v>
      </c>
      <c r="B37" s="40" t="str">
        <f>'Features Data'!AD36</f>
        <v>Lung cancer</v>
      </c>
      <c r="C37" s="173"/>
      <c r="D37" s="173"/>
      <c r="E37" s="173"/>
      <c r="F37" s="173"/>
      <c r="G37" s="173"/>
      <c r="H37" s="173"/>
      <c r="K37" s="174">
        <f>'Features Data'!AE36</f>
        <v>100.27888292649421</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117.93247704517249</v>
      </c>
      <c r="B38" s="40" t="str">
        <f>'Features Data'!AD37</f>
        <v>Breast cancer</v>
      </c>
      <c r="C38" s="173"/>
      <c r="D38" s="173"/>
      <c r="E38" s="173"/>
      <c r="F38" s="173"/>
      <c r="G38" s="173"/>
      <c r="H38" s="173"/>
      <c r="K38" s="174">
        <f>'Features Data'!AE37</f>
        <v>117.93247704517249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127.73348402234042</v>
      </c>
      <c r="B39" s="40" t="str">
        <f>'Features Data'!AD38</f>
        <v>Prostate cancer</v>
      </c>
      <c r="C39" s="173"/>
      <c r="D39" s="173"/>
      <c r="E39" s="173"/>
      <c r="F39" s="173"/>
      <c r="G39" s="173"/>
      <c r="H39" s="173"/>
      <c r="K39" s="174">
        <f>'Features Data'!AE38</f>
        <v>127.73348402234042</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112.95851941998369</v>
      </c>
      <c r="B40" s="40" t="str">
        <f>'Features Data'!AD39</f>
        <v>Liver cancer</v>
      </c>
      <c r="C40" s="173"/>
      <c r="D40" s="173"/>
      <c r="E40" s="173"/>
      <c r="F40" s="173"/>
      <c r="G40" s="173"/>
      <c r="H40" s="173"/>
      <c r="K40" s="174">
        <f>'Features Data'!AE39</f>
        <v>112.95851941998369</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108.38767251849764</v>
      </c>
      <c r="B41" s="40" t="str">
        <f>'Features Data'!AD40</f>
        <v>Skin cancer or melanoma</v>
      </c>
      <c r="C41" s="173"/>
      <c r="D41" s="173"/>
      <c r="E41" s="173"/>
      <c r="F41" s="173"/>
      <c r="G41" s="173"/>
      <c r="H41" s="173"/>
      <c r="K41" s="174">
        <f>'Features Data'!AE40</f>
        <v>108.38767251849764</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114.35145104196667</v>
      </c>
      <c r="B42" s="40" t="str">
        <f>'Features Data'!AD41</f>
        <v>Other cancer</v>
      </c>
      <c r="C42" s="173"/>
      <c r="D42" s="173"/>
      <c r="E42" s="173"/>
      <c r="F42" s="173"/>
      <c r="G42" s="173"/>
      <c r="H42" s="173"/>
      <c r="K42" s="174">
        <f>'Features Data'!AE41</f>
        <v>114.35145104196667</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100.68621093231624</v>
      </c>
      <c r="B43" s="40" t="str">
        <f>'Features Data'!AD42</f>
        <v>Type 1 diabetes</v>
      </c>
      <c r="C43" s="173"/>
      <c r="D43" s="173"/>
      <c r="E43" s="173"/>
      <c r="F43" s="173"/>
      <c r="G43" s="173"/>
      <c r="H43" s="173"/>
      <c r="K43" s="174">
        <f>'Features Data'!AE42</f>
        <v>100.68621093231624</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84.588376372724412</v>
      </c>
      <c r="B44" s="40" t="str">
        <f>'Features Data'!AD43</f>
        <v>Type 2 diabetes</v>
      </c>
      <c r="C44" s="173"/>
      <c r="D44" s="173"/>
      <c r="E44" s="173"/>
      <c r="F44" s="173"/>
      <c r="G44" s="173"/>
      <c r="H44" s="173"/>
      <c r="K44" s="174">
        <f>'Features Data'!AE43</f>
        <v>84.588376372724412</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95.794700605049044</v>
      </c>
      <c r="B45" s="40" t="str">
        <f>'Features Data'!AD44</f>
        <v>Gestational diabetes/during pregnancy</v>
      </c>
      <c r="C45" s="173"/>
      <c r="D45" s="173"/>
      <c r="E45" s="173"/>
      <c r="F45" s="173"/>
      <c r="G45" s="173"/>
      <c r="H45" s="173"/>
      <c r="K45" s="174">
        <f>'Features Data'!AE44</f>
        <v>95.794700605049044</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83.073816411911821</v>
      </c>
      <c r="B47" s="40" t="str">
        <f>'Features Data'!AD46</f>
        <v>Anxiety</v>
      </c>
      <c r="C47" s="173"/>
      <c r="D47" s="173"/>
      <c r="E47" s="173"/>
      <c r="F47" s="173"/>
      <c r="G47" s="173"/>
      <c r="H47" s="173"/>
      <c r="K47" s="174">
        <f>'Features Data'!AE46</f>
        <v>83.073816411911821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89.47579337421962</v>
      </c>
      <c r="B48" s="40" t="str">
        <f>'Features Data'!AD47</f>
        <v>Depression</v>
      </c>
      <c r="C48" s="173"/>
      <c r="D48" s="173"/>
      <c r="E48" s="173"/>
      <c r="F48" s="173"/>
      <c r="G48" s="173"/>
      <c r="H48" s="173"/>
      <c r="K48" s="174">
        <f>'Features Data'!AE47</f>
        <v>89.47579337421962</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81.777064797796754</v>
      </c>
      <c r="B49" s="40" t="str">
        <f>'Features Data'!AD48</f>
        <v>Psychosis or schizophrenia</v>
      </c>
      <c r="C49" s="173"/>
      <c r="D49" s="173"/>
      <c r="E49" s="173"/>
      <c r="F49" s="173"/>
      <c r="G49" s="173"/>
      <c r="H49" s="173"/>
      <c r="K49" s="174">
        <f>'Features Data'!AE48</f>
        <v>81.777064797796754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73.549368754910276</v>
      </c>
      <c r="B50" s="40" t="str">
        <f>'Features Data'!AD49</f>
        <v>Bipolar disorder or manic depression</v>
      </c>
      <c r="C50" s="173"/>
      <c r="D50" s="173"/>
      <c r="E50" s="173"/>
      <c r="F50" s="173"/>
      <c r="G50" s="173"/>
      <c r="H50" s="173"/>
      <c r="K50" s="174">
        <f>'Features Data'!AE49</f>
        <v>73.549368754910276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98.879942071965601</v>
      </c>
      <c r="B51" s="40" t="str">
        <f>'Features Data'!AD50</f>
        <v>An eating disorder</v>
      </c>
      <c r="C51" s="173"/>
      <c r="D51" s="173"/>
      <c r="E51" s="173"/>
      <c r="F51" s="173"/>
      <c r="G51" s="173"/>
      <c r="H51" s="173"/>
      <c r="K51" s="174">
        <f>'Features Data'!AE50</f>
        <v>98.879942071965601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82.241544903035361</v>
      </c>
      <c r="B52" s="40" t="str">
        <f>'Features Data'!AD51</f>
        <v>Post-traumatic stress disorder</v>
      </c>
      <c r="C52" s="173"/>
      <c r="D52" s="173"/>
      <c r="E52" s="173"/>
      <c r="F52" s="173"/>
      <c r="G52" s="173"/>
      <c r="H52" s="173"/>
      <c r="K52" s="174">
        <f>'Features Data'!AE51</f>
        <v>82.241544903035361</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89.498019913650509</v>
      </c>
      <c r="B53" s="40" t="str">
        <f>'Features Data'!AD52</f>
        <v>Other emotional, nervous or psychiatric problem</v>
      </c>
      <c r="C53" s="173"/>
      <c r="D53" s="173"/>
      <c r="E53" s="173"/>
      <c r="F53" s="173"/>
      <c r="G53" s="173"/>
      <c r="H53" s="173"/>
      <c r="K53" s="174">
        <f>'Features Data'!AE52</f>
        <v>89.498019913650509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2A29894-5239-427A-A457-DCCE44A9A0B8}">
          <x14:formula1>
            <xm:f>'Features Data'!$R$2:$R$17</xm:f>
          </x14:formula1>
          <xm:sqref>B14:O14</xm:sqref>
        </x14:dataValidation>
        <x14:dataValidation type="list" allowBlank="1" showInputMessage="1" showErrorMessage="1" xr:uid="{0877B10C-B181-4F5A-83F9-B9DC007B2C96}">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5FBB-D249-4034-8D42-1BCFF15A0798}">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8</v>
      </c>
      <c r="F13" s="189">
        <f>IF($E$19&lt;&gt;0,E13/$E$19,0)</f>
        <v>4.9689440993788817E-2</v>
      </c>
      <c r="G13" s="188">
        <f>SUM('Wellbeing Acorn Type'!$G$14:$G$18)</f>
        <v>58330</v>
      </c>
      <c r="H13" s="189">
        <f>IF($G$19=0,0,G13/$G$19)</f>
        <v>0.16743163375729445</v>
      </c>
      <c r="I13" s="189">
        <f>IF(G13&gt;0,E13/G13,0)</f>
        <v>1.3715069432539002E-4</v>
      </c>
      <c r="J13" s="190">
        <f>IF(AND((SQRT((H13*(1-H13))/$E$19))&gt;0, $E$19&gt;0),(F13-H13)/(SQRT((H13*(1-H13))/$E$19)),0)</f>
        <v>-4.0014403508296592</v>
      </c>
      <c r="K13" s="191">
        <f>IF(AND(I13&gt;0,$I$19&gt;0),F13/H13*100,0)</f>
        <v>29.677450956381179</v>
      </c>
      <c r="L13" s="161"/>
      <c r="M13" s="161"/>
      <c r="N13" s="161"/>
    </row>
    <row r="14" spans="1:17" ht="18.75" customHeight="1">
      <c r="B14" s="186" t="s">
        <v>1746</v>
      </c>
      <c r="C14" s="192"/>
      <c r="D14" s="176"/>
      <c r="E14" s="188">
        <f>SUM('Wellbeing Acorn Type'!$E$21:$E$28)</f>
        <v>0</v>
      </c>
      <c r="F14" s="189">
        <f>IF($E$19&lt;&gt;0,E14/$E$19,0)</f>
        <v>0</v>
      </c>
      <c r="G14" s="188">
        <f>SUM('Wellbeing Acorn Type'!$G$21:$G$28)</f>
        <v>59442</v>
      </c>
      <c r="H14" s="189">
        <f>IF($G$19=0,0,G14/$G$19)</f>
        <v>0.17062354146753123</v>
      </c>
      <c r="I14" s="189">
        <f t="shared" ref="I14:I19" si="0">IF(G14&gt;0,E14/G14,0)</f>
        <v>0</v>
      </c>
      <c r="J14" s="190">
        <f>IF(AND((SQRT((H14*(1-H14))/$E$19))&gt;0, $E$19&gt;0),(F14-H14)/(SQRT((H14*(1-H14))/$E$19)),0)</f>
        <v>-5.7551488684861472</v>
      </c>
      <c r="K14" s="191">
        <f>IF(AND(I14&gt;0,$I$19&gt;0),F14/H14*100,0)</f>
        <v>0</v>
      </c>
      <c r="L14" s="161"/>
      <c r="M14" s="161"/>
      <c r="N14" s="161"/>
      <c r="Q14" s="176"/>
    </row>
    <row r="15" spans="1:17" ht="18.75" customHeight="1">
      <c r="B15" s="186" t="s">
        <v>1747</v>
      </c>
      <c r="C15" s="192"/>
      <c r="D15" s="176"/>
      <c r="E15" s="188">
        <f>SUM('Wellbeing Acorn Type'!$E$31:$E$35)</f>
        <v>8</v>
      </c>
      <c r="F15" s="189">
        <f>IF($E$19&lt;&gt;0,E15/$E$19,0)</f>
        <v>4.9689440993788817E-2</v>
      </c>
      <c r="G15" s="188">
        <f>SUM('Wellbeing Acorn Type'!$G$31:$G$35)</f>
        <v>77198</v>
      </c>
      <c r="H15" s="189">
        <f>IF($G$19=0,0,G15/$G$19)</f>
        <v>0.22159072968962143</v>
      </c>
      <c r="I15" s="189">
        <f t="shared" si="0"/>
        <v>1.0362962771056245E-4</v>
      </c>
      <c r="J15" s="190">
        <f>IF(AND((SQRT((H15*(1-H15))/$E$19))&gt;0, $E$19&gt;0),(F15-H15)/(SQRT((H15*(1-H15))/$E$19)),0)</f>
        <v>-5.2518495577374118</v>
      </c>
      <c r="K15" s="191">
        <f>IF(AND(I15&gt;0,$I$19&gt;0),F15/H15*100,0)</f>
        <v>22.423971013312705</v>
      </c>
      <c r="L15" s="161"/>
      <c r="M15" s="161"/>
      <c r="N15" s="161"/>
      <c r="Q15" s="176"/>
    </row>
    <row r="16" spans="1:17" ht="18.75" customHeight="1">
      <c r="B16" s="186" t="s">
        <v>1748</v>
      </c>
      <c r="C16" s="192"/>
      <c r="D16" s="176"/>
      <c r="E16" s="188">
        <f>SUM('Wellbeing Acorn Type'!$E$38:$E$44)</f>
        <v>145</v>
      </c>
      <c r="F16" s="189">
        <f>IF($E$19&lt;&gt;0,E16/$E$19,0)</f>
        <v>0.90062111801242239</v>
      </c>
      <c r="G16" s="188">
        <f>SUM('Wellbeing Acorn Type'!$G$38:$G$44)</f>
        <v>149388</v>
      </c>
      <c r="H16" s="189">
        <f>IF($G$19=0,0,G16/$G$19)</f>
        <v>0.42880639300076639</v>
      </c>
      <c r="I16" s="189">
        <f t="shared" si="0"/>
        <v>9.7062682410903149E-4</v>
      </c>
      <c r="J16" s="190">
        <f>IF(AND((SQRT((H16*(1-H16))/$E$19))&gt;0, $E$19&gt;0),(F16-H16)/(SQRT((H16*(1-H16))/$E$19)),0)</f>
        <v>12.096566966230714</v>
      </c>
      <c r="K16" s="191">
        <f>IF(AND(I16&gt;0,$I$19&gt;0),F16/H16*100,0)</f>
        <v>210.02977863970719</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-1.3714591170609076</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161</v>
      </c>
      <c r="F19" s="198"/>
      <c r="G19" s="197">
        <f>SUM(G13:G18)</f>
        <v>348381</v>
      </c>
      <c r="H19" s="199"/>
      <c r="I19" s="200">
        <f t="shared" si="0"/>
        <v>4.6213771703967785E-4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4.9689440993788817E-2</v>
      </c>
      <c r="C24" s="38">
        <f>IF($A$23,D24,"")</f>
        <v>0.16743163375729445</v>
      </c>
      <c r="D24" s="39">
        <f>H13</f>
        <v>0.16743163375729445</v>
      </c>
    </row>
    <row r="25" spans="1:17" ht="15" customHeight="1">
      <c r="A25" s="38" t="s">
        <v>1752</v>
      </c>
      <c r="B25" s="39">
        <f>F14</f>
        <v>0</v>
      </c>
      <c r="C25" s="38">
        <f>IF($A$23,D25,"")</f>
        <v>0.17062354146753123</v>
      </c>
      <c r="D25" s="39">
        <f>H14</f>
        <v>0.17062354146753123</v>
      </c>
    </row>
    <row r="26" spans="1:17" ht="15" customHeight="1">
      <c r="A26" s="38" t="s">
        <v>1753</v>
      </c>
      <c r="B26" s="39">
        <f>F15</f>
        <v>4.9689440993788817E-2</v>
      </c>
      <c r="C26" s="38">
        <f>IF($A$23,D26,"")</f>
        <v>0.22159072968962143</v>
      </c>
      <c r="D26" s="39">
        <f>H15</f>
        <v>0.22159072968962143</v>
      </c>
    </row>
    <row r="27" spans="1:17" ht="15" customHeight="1">
      <c r="A27" s="38" t="s">
        <v>1754</v>
      </c>
      <c r="B27" s="39">
        <f>F16</f>
        <v>0.90062111801242239</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75024-9DDF-4F75-8205-D1964DA5F11B}">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1.2422360248447204E-2</v>
      </c>
      <c r="G14" s="206">
        <f>'Input Sheet'!C8</f>
        <v>3787</v>
      </c>
      <c r="H14" s="207">
        <f>IF($G$51=0,0,G14/$G$51)</f>
        <v>1.0870282822541988E-2</v>
      </c>
      <c r="I14" s="207">
        <f>IF(G14&gt;0,E14/G14,0)</f>
        <v>5.2812252442566675E-4</v>
      </c>
      <c r="J14" s="190">
        <f>IF(AND((SQRT((H14*(1-H14))/$E$51))&gt;0, $E$51&gt;0),(F14-H14)/(SQRT((H14*(1-H14))/$E$51)),0)</f>
        <v>0.18992374863274383</v>
      </c>
      <c r="K14" s="208">
        <f>IF(AND(I14&gt;0,$I$51&gt;0),F14/H14*100,0)</f>
        <v>114.27816967822248</v>
      </c>
      <c r="P14" s="1">
        <f ca="1">IF(K14="",0,IF($P$11=2,K14+RAND()/1000,F14+RAND()/1000))</f>
        <v>114.27875800286476</v>
      </c>
      <c r="Q14" s="176">
        <f ca="1">RANK(P14,$P$14:$P$48)+COUNTIF($P14:P$14,P14)-1</f>
        <v>3</v>
      </c>
      <c r="R14" s="40">
        <v>1</v>
      </c>
    </row>
    <row r="15" spans="1:18" ht="14.5">
      <c r="C15" s="205" t="s">
        <v>1757</v>
      </c>
      <c r="D15" s="40" t="s">
        <v>2</v>
      </c>
      <c r="E15" s="206">
        <f>'Input Sheet'!B9</f>
        <v>1</v>
      </c>
      <c r="F15" s="207">
        <f>IF($E$51=0,0,E15/$E$51)</f>
        <v>6.2111801242236021E-3</v>
      </c>
      <c r="G15" s="206">
        <f>'Input Sheet'!C9</f>
        <v>11136</v>
      </c>
      <c r="H15" s="207">
        <f>IF($G$51=0,0,G15/$G$51)</f>
        <v>3.1965003832011507E-2</v>
      </c>
      <c r="I15" s="207">
        <f>IF(G15&gt;0,E15/G15,0)</f>
        <v>8.9798850574712642E-5</v>
      </c>
      <c r="J15" s="190">
        <f>IF(AND((SQRT((H15*(1-H15))/$E$51))&gt;0, $E$51&gt;0),(F15-H15)/(SQRT((H15*(1-H15))/$E$51)),0)</f>
        <v>-1.8576835998775902</v>
      </c>
      <c r="K15" s="208">
        <f>IF(AND(I15&gt;0,$I$51&gt;0),F15/H15*100,0)</f>
        <v>19.431188423645317</v>
      </c>
      <c r="P15" s="1">
        <f t="shared" ref="P15:P48" ca="1" si="0">IF(K15="",0,IF($P$11=2,K15+RAND()/1000,F15+RAND()/1000))</f>
        <v>19.431833048892699</v>
      </c>
      <c r="Q15" s="176">
        <f ca="1">RANK(P15,$P$14:$P$48)+COUNTIF($P$14:P15,P15)-1</f>
        <v>9</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-2.8826995112445362</v>
      </c>
      <c r="K16" s="208">
        <f>IF(AND(I16&gt;0,$I$51&gt;0),F16/H16*100,0)</f>
        <v>0</v>
      </c>
      <c r="P16" s="1">
        <f t="shared" ca="1" si="0"/>
        <v>2.4460984325636026E-4</v>
      </c>
      <c r="Q16" s="176">
        <f ca="1">RANK(P16,$P$14:$P$48)+COUNTIF($P$14:P16,P16)-1</f>
        <v>20</v>
      </c>
      <c r="R16" s="40">
        <v>3</v>
      </c>
    </row>
    <row r="17" spans="1:18" ht="14.5">
      <c r="C17" s="205" t="s">
        <v>1759</v>
      </c>
      <c r="D17" s="40" t="s">
        <v>4</v>
      </c>
      <c r="E17" s="206">
        <f>'Input Sheet'!B11</f>
        <v>1</v>
      </c>
      <c r="F17" s="207">
        <f>IF($E$51=0,0,E17/$E$51)</f>
        <v>6.2111801242236021E-3</v>
      </c>
      <c r="G17" s="206">
        <f>'Input Sheet'!C11</f>
        <v>14210</v>
      </c>
      <c r="H17" s="207">
        <f>IF($G$51=0,0,G17/$G$51)</f>
        <v>4.0788676764806346E-2</v>
      </c>
      <c r="I17" s="207">
        <f>IF(G17&gt;0,E17/G17,0)</f>
        <v>7.037297677691766E-5</v>
      </c>
      <c r="J17" s="190">
        <f>IF(AND((SQRT((H17*(1-H17))/$E$51))&gt;0, $E$51&gt;0),(F17-H17)/(SQRT((H17*(1-H17))/$E$51)),0)</f>
        <v>-2.2180918656007118</v>
      </c>
      <c r="K17" s="208">
        <f>IF(AND(I17&gt;0,$I$51&gt;0),F17/H17*100,0)</f>
        <v>15.22770684628531</v>
      </c>
      <c r="P17" s="1">
        <f t="shared" ca="1" si="0"/>
        <v>15.228250124378688</v>
      </c>
      <c r="Q17" s="176">
        <f ca="1">RANK(P17,$P$14:$P$48)+COUNTIF($P$14:P17,P17)-1</f>
        <v>10</v>
      </c>
      <c r="R17" s="40">
        <v>4</v>
      </c>
    </row>
    <row r="18" spans="1:18" ht="14.5">
      <c r="C18" s="205" t="s">
        <v>1760</v>
      </c>
      <c r="D18" s="40" t="s">
        <v>5</v>
      </c>
      <c r="E18" s="206">
        <f>'Input Sheet'!B12</f>
        <v>4</v>
      </c>
      <c r="F18" s="207">
        <f>IF($E$51=0,0,E18/$E$51)</f>
        <v>2.4844720496894408E-2</v>
      </c>
      <c r="G18" s="206">
        <f>'Input Sheet'!C12</f>
        <v>12098</v>
      </c>
      <c r="H18" s="207">
        <f>IF($G$51=0,0,G18/$G$51)</f>
        <v>3.4726348451838647E-2</v>
      </c>
      <c r="I18" s="207">
        <f>IF(G18&gt;0,E18/G18,0)</f>
        <v>3.3063316250619935E-4</v>
      </c>
      <c r="J18" s="190">
        <f>IF(AND((SQRT((H18*(1-H18))/$E$51))&gt;0, $E$51&gt;0),(F18-H18)/(SQRT((H18*(1-H18))/$E$51)),0)</f>
        <v>-0.68483610947537299</v>
      </c>
      <c r="K18" s="208">
        <f>IF(AND(I18&gt;0,$I$51&gt;0),F18/H18*100,0)</f>
        <v>71.54429303544859</v>
      </c>
      <c r="P18" s="1">
        <f t="shared" ca="1" si="0"/>
        <v>71.544420781630748</v>
      </c>
      <c r="Q18" s="176">
        <f ca="1">RANK(P18,$P$14:$P$48)+COUNTIF($P$14:P18,P18)-1</f>
        <v>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-1.2521599587636512</v>
      </c>
      <c r="K21" s="208">
        <f t="shared" ref="K21:K28" si="5">IF(AND(I21&gt;0,$I$51&gt;0),F21/H21*100,0)</f>
        <v>0</v>
      </c>
      <c r="P21" s="1">
        <f t="shared" ca="1" si="0"/>
        <v>6.9023636820780398E-4</v>
      </c>
      <c r="Q21" s="176">
        <f ca="1">RANK(P21,$P$14:$P$48)+COUNTIF($P$14:P21,P21)-1</f>
        <v>13</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-1.827119054439833</v>
      </c>
      <c r="K22" s="208">
        <f t="shared" si="5"/>
        <v>0</v>
      </c>
      <c r="P22" s="1">
        <f t="shared" ca="1" si="0"/>
        <v>4.6519175548707947E-4</v>
      </c>
      <c r="Q22" s="176">
        <f ca="1">RANK(P22,$P$14:$P$48)+COUNTIF($P$14:P22,P22)-1</f>
        <v>15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1.1420764772250847E-5</v>
      </c>
      <c r="Q23" s="176">
        <f ca="1">RANK(P23,$P$14:$P$48)+COUNTIF($P$14:P23,P23)-1</f>
        <v>27</v>
      </c>
      <c r="R23" s="40">
        <v>8</v>
      </c>
    </row>
    <row r="24" spans="1:18" ht="14.5">
      <c r="C24" s="205" t="s">
        <v>1764</v>
      </c>
      <c r="D24" s="40" t="s">
        <v>10</v>
      </c>
      <c r="E24" s="206">
        <f>'Input Sheet'!B16</f>
        <v>0</v>
      </c>
      <c r="F24" s="207">
        <f t="shared" si="1"/>
        <v>0</v>
      </c>
      <c r="G24" s="206">
        <f>'Input Sheet'!C16</f>
        <v>16337</v>
      </c>
      <c r="H24" s="207">
        <f t="shared" si="2"/>
        <v>4.6894061386815011E-2</v>
      </c>
      <c r="I24" s="207">
        <f t="shared" si="3"/>
        <v>0</v>
      </c>
      <c r="J24" s="190">
        <f t="shared" si="4"/>
        <v>-2.8145001364037836</v>
      </c>
      <c r="K24" s="208">
        <f t="shared" si="5"/>
        <v>0</v>
      </c>
      <c r="P24" s="1">
        <f t="shared" ca="1" si="0"/>
        <v>1.0139523692788066E-4</v>
      </c>
      <c r="Q24" s="176">
        <f ca="1">RANK(P24,$P$14:$P$48)+COUNTIF($P$14:P24,P24)-1</f>
        <v>25</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-2.4015170641491626</v>
      </c>
      <c r="K25" s="208">
        <f t="shared" si="5"/>
        <v>0</v>
      </c>
      <c r="P25" s="1">
        <f t="shared" ca="1" si="0"/>
        <v>1.0324725786702038E-4</v>
      </c>
      <c r="Q25" s="176">
        <f ca="1">RANK(P25,$P$14:$P$48)+COUNTIF($P$14:P25,P25)-1</f>
        <v>24</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-1.8071218763324262</v>
      </c>
      <c r="K26" s="208">
        <f t="shared" si="5"/>
        <v>0</v>
      </c>
      <c r="P26" s="1">
        <f t="shared" ca="1" si="0"/>
        <v>4.4487731980153789E-4</v>
      </c>
      <c r="Q26" s="176">
        <f ca="1">RANK(P26,$P$14:$P$48)+COUNTIF($P$14:P26,P26)-1</f>
        <v>18</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-1.719435945917537</v>
      </c>
      <c r="K27" s="208">
        <f t="shared" si="5"/>
        <v>0</v>
      </c>
      <c r="P27" s="1">
        <f t="shared" ca="1" si="0"/>
        <v>2.2898959971696619E-4</v>
      </c>
      <c r="Q27" s="176">
        <f ca="1">RANK(P27,$P$14:$P$48)+COUNTIF($P$14:P27,P27)-1</f>
        <v>21</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-1.8707820550060348</v>
      </c>
      <c r="K28" s="208">
        <f t="shared" si="5"/>
        <v>0</v>
      </c>
      <c r="P28" s="1">
        <f t="shared" ca="1" si="0"/>
        <v>2.1700889257023537E-4</v>
      </c>
      <c r="Q28" s="176">
        <f ca="1">RANK(P28,$P$14:$P$48)+COUNTIF($P$14:P28,P28)-1</f>
        <v>22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0</v>
      </c>
      <c r="F31" s="207">
        <f>IF($E$51=0,0,E31/$E$51)</f>
        <v>0</v>
      </c>
      <c r="G31" s="206">
        <f>'Input Sheet'!C21</f>
        <v>13105</v>
      </c>
      <c r="H31" s="207">
        <f>IF($G$51=0,0,G31/$G$51)</f>
        <v>3.7616861998788685E-2</v>
      </c>
      <c r="I31" s="207">
        <f>IF(G31&gt;0,E31/G31,0)</f>
        <v>0</v>
      </c>
      <c r="J31" s="190">
        <f>IF(AND((SQRT((H31*(1-H31))/$E$51))&gt;0, $E$51&gt;0),(F31-H31)/(SQRT((H31*(1-H31))/$E$51)),0)</f>
        <v>-2.5085930653915285</v>
      </c>
      <c r="K31" s="208">
        <f>IF(AND(I31&gt;0,$I$51&gt;0),F31/H31*100,0)</f>
        <v>0</v>
      </c>
      <c r="P31" s="1">
        <f t="shared" ca="1" si="0"/>
        <v>9.2264587464951507E-4</v>
      </c>
      <c r="Q31" s="176">
        <f ca="1">RANK(P31,$P$14:$P$48)+COUNTIF($P$14:P31,P31)-1</f>
        <v>11</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-2.7024118913012303</v>
      </c>
      <c r="K32" s="208">
        <f>IF(AND(I32&gt;0,$I$51&gt;0),F32/H32*100,0)</f>
        <v>0</v>
      </c>
      <c r="P32" s="1">
        <f t="shared" ca="1" si="0"/>
        <v>2.0169818439634145E-4</v>
      </c>
      <c r="Q32" s="176">
        <f ca="1">RANK(P32,$P$14:$P$48)+COUNTIF($P$14:P32,P32)-1</f>
        <v>23</v>
      </c>
      <c r="R32" s="40">
        <v>15</v>
      </c>
    </row>
    <row r="33" spans="1:18" ht="14.5">
      <c r="C33" s="213" t="s">
        <v>1772</v>
      </c>
      <c r="D33" s="40" t="s">
        <v>18</v>
      </c>
      <c r="E33" s="206">
        <f>'Input Sheet'!B23</f>
        <v>4</v>
      </c>
      <c r="F33" s="207">
        <f>IF($E$51=0,0,E33/$E$51)</f>
        <v>2.4844720496894408E-2</v>
      </c>
      <c r="G33" s="206">
        <f>'Input Sheet'!C23</f>
        <v>22417</v>
      </c>
      <c r="H33" s="207">
        <f>IF($G$51=0,0,G33/$G$51)</f>
        <v>6.4346218651418999E-2</v>
      </c>
      <c r="I33" s="207">
        <f>IF(G33&gt;0,E33/G33,0)</f>
        <v>1.784360083864924E-4</v>
      </c>
      <c r="J33" s="190">
        <f>IF(AND((SQRT((H33*(1-H33))/$E$51))&gt;0, $E$51&gt;0),(F33-H33)/(SQRT((H33*(1-H33))/$E$51)),0)</f>
        <v>-2.0427132290854515</v>
      </c>
      <c r="K33" s="208">
        <f>IF(AND(I33&gt;0,$I$51&gt;0),F33/H33*100,0)</f>
        <v>38.61100312900286</v>
      </c>
      <c r="P33" s="1">
        <f t="shared" ca="1" si="0"/>
        <v>38.61149842551454</v>
      </c>
      <c r="Q33" s="176">
        <f ca="1">RANK(P33,$P$14:$P$48)+COUNTIF($P$14:P33,P33)-1</f>
        <v>5</v>
      </c>
      <c r="R33" s="40">
        <v>16</v>
      </c>
    </row>
    <row r="34" spans="1:18" ht="14.5">
      <c r="C34" s="213" t="s">
        <v>1773</v>
      </c>
      <c r="D34" s="40" t="s">
        <v>19</v>
      </c>
      <c r="E34" s="206">
        <f>'Input Sheet'!B24</f>
        <v>4</v>
      </c>
      <c r="F34" s="207">
        <f>IF($E$51=0,0,E34/$E$51)</f>
        <v>2.4844720496894408E-2</v>
      </c>
      <c r="G34" s="206">
        <f>'Input Sheet'!C24</f>
        <v>26453</v>
      </c>
      <c r="H34" s="207">
        <f>IF($G$51=0,0,G34/$G$51)</f>
        <v>7.5931236204040978E-2</v>
      </c>
      <c r="I34" s="207">
        <f>IF(G34&gt;0,E34/G34,0)</f>
        <v>1.5121158280724303E-4</v>
      </c>
      <c r="J34" s="190">
        <f>IF(AND((SQRT((H34*(1-H34))/$E$51))&gt;0, $E$51&gt;0),(F34-H34)/(SQRT((H34*(1-H34))/$E$51)),0)</f>
        <v>-2.4471288714290873</v>
      </c>
      <c r="K34" s="208">
        <f>IF(AND(I34&gt;0,$I$51&gt;0),F34/H34*100,0)</f>
        <v>32.720026354018714</v>
      </c>
      <c r="P34" s="1">
        <f t="shared" ca="1" si="0"/>
        <v>32.720913059942532</v>
      </c>
      <c r="Q34" s="176">
        <f ca="1">RANK(P34,$P$14:$P$48)+COUNTIF($P$14:P34,P34)-1</f>
        <v>7</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-0.22136284112170643</v>
      </c>
      <c r="K35" s="208">
        <f>IF(AND(I35&gt;0,$I$51&gt;0),F35/H35*100,0)</f>
        <v>0</v>
      </c>
      <c r="P35" s="1">
        <f t="shared" ca="1" si="0"/>
        <v>4.6868744386854144E-4</v>
      </c>
      <c r="Q35" s="176">
        <f ca="1">RANK(P35,$P$14:$P$48)+COUNTIF($P$14:P35,P35)-1</f>
        <v>14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68</v>
      </c>
      <c r="F38" s="207">
        <f t="shared" ref="F38:F44" si="6">IF($E$51=0,0,E38/$E$51)</f>
        <v>0.42236024844720499</v>
      </c>
      <c r="G38" s="206">
        <f>'Input Sheet'!C26</f>
        <v>48853</v>
      </c>
      <c r="H38" s="207">
        <f t="shared" ref="H38:H44" si="7">IF($G$51=0,0,G38/$G$51)</f>
        <v>0.14022865770521353</v>
      </c>
      <c r="I38" s="207">
        <f t="shared" ref="I38:I44" si="8">IF(G38&gt;0,E38/G38,0)</f>
        <v>1.3919308947249914E-3</v>
      </c>
      <c r="J38" s="190">
        <f t="shared" ref="J38:J44" si="9">IF(AND((SQRT((H38*(1-H38))/$E$51))&gt;0, $E$51&gt;0),(F38-H38)/(SQRT((H38*(1-H38))/$E$51)),0)</f>
        <v>10.30990787208915</v>
      </c>
      <c r="K38" s="208">
        <f t="shared" ref="K38:K44" si="10">IF(AND(I38&gt;0,$I$51&gt;0),F38/H38*100,0)</f>
        <v>301.19396089142066</v>
      </c>
      <c r="P38" s="1">
        <f t="shared" ca="1" si="0"/>
        <v>301.19404349015667</v>
      </c>
      <c r="Q38" s="176">
        <f ca="1">RANK(P38,$P$14:$P$48)+COUNTIF($P$14:P38,P38)-1</f>
        <v>2</v>
      </c>
      <c r="R38" s="40">
        <v>19</v>
      </c>
    </row>
    <row r="39" spans="1:18" ht="14.5">
      <c r="C39" s="213" t="s">
        <v>1777</v>
      </c>
      <c r="D39" s="40" t="s">
        <v>23</v>
      </c>
      <c r="E39" s="206">
        <f>'Input Sheet'!B27</f>
        <v>4</v>
      </c>
      <c r="F39" s="207">
        <f t="shared" si="6"/>
        <v>2.4844720496894408E-2</v>
      </c>
      <c r="G39" s="206">
        <f>'Input Sheet'!C27</f>
        <v>25084</v>
      </c>
      <c r="H39" s="207">
        <f t="shared" si="7"/>
        <v>7.2001630398902353E-2</v>
      </c>
      <c r="I39" s="207">
        <f t="shared" si="8"/>
        <v>1.5946420028703555E-4</v>
      </c>
      <c r="J39" s="190">
        <f t="shared" si="9"/>
        <v>-2.3148001667851421</v>
      </c>
      <c r="K39" s="208">
        <f t="shared" si="10"/>
        <v>34.505774882110387</v>
      </c>
      <c r="P39" s="1">
        <f t="shared" ca="1" si="0"/>
        <v>34.505854121410785</v>
      </c>
      <c r="Q39" s="176">
        <f ca="1">RANK(P39,$P$14:$P$48)+COUNTIF($P$14:P39,P39)-1</f>
        <v>6</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-1.5699598970922799</v>
      </c>
      <c r="K40" s="208">
        <f t="shared" si="10"/>
        <v>0</v>
      </c>
      <c r="P40" s="1">
        <f t="shared" ca="1" si="0"/>
        <v>1.0097492644735584E-4</v>
      </c>
      <c r="Q40" s="176">
        <f ca="1">RANK(P40,$P$14:$P$48)+COUNTIF($P$14:P40,P40)-1</f>
        <v>26</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-0.77864534447064804</v>
      </c>
      <c r="K41" s="208">
        <f t="shared" si="10"/>
        <v>0</v>
      </c>
      <c r="P41" s="1">
        <f t="shared" ca="1" si="0"/>
        <v>3.6939600521345719E-4</v>
      </c>
      <c r="Q41" s="176">
        <f ca="1">RANK(P41,$P$14:$P$48)+COUNTIF($P$14:P41,P41)-1</f>
        <v>19</v>
      </c>
      <c r="R41" s="40">
        <v>22</v>
      </c>
    </row>
    <row r="42" spans="1:18" ht="14.5">
      <c r="C42" s="213" t="s">
        <v>1780</v>
      </c>
      <c r="D42" s="40" t="s">
        <v>26</v>
      </c>
      <c r="E42" s="206">
        <f>'Input Sheet'!B30</f>
        <v>2</v>
      </c>
      <c r="F42" s="207">
        <f t="shared" si="6"/>
        <v>1.2422360248447204E-2</v>
      </c>
      <c r="G42" s="206">
        <f>'Input Sheet'!C30</f>
        <v>15264</v>
      </c>
      <c r="H42" s="207">
        <f t="shared" si="7"/>
        <v>4.3814100080084732E-2</v>
      </c>
      <c r="I42" s="207">
        <f t="shared" si="8"/>
        <v>1.3102725366876311E-4</v>
      </c>
      <c r="J42" s="190">
        <f t="shared" si="9"/>
        <v>-1.946033036893128</v>
      </c>
      <c r="K42" s="208">
        <f t="shared" si="10"/>
        <v>28.352425876010784</v>
      </c>
      <c r="P42" s="1">
        <f t="shared" ca="1" si="0"/>
        <v>28.353412191388578</v>
      </c>
      <c r="Q42" s="176">
        <f ca="1">RANK(P42,$P$14:$P$48)+COUNTIF($P$14:P42,P42)-1</f>
        <v>8</v>
      </c>
      <c r="R42" s="40">
        <v>23</v>
      </c>
    </row>
    <row r="43" spans="1:18" ht="14.5">
      <c r="C43" s="213" t="s">
        <v>1781</v>
      </c>
      <c r="D43" s="40" t="s">
        <v>27</v>
      </c>
      <c r="E43" s="206">
        <f>'Input Sheet'!B31</f>
        <v>71</v>
      </c>
      <c r="F43" s="207">
        <f t="shared" si="6"/>
        <v>0.44099378881987578</v>
      </c>
      <c r="G43" s="206">
        <f>'Input Sheet'!C31</f>
        <v>30382</v>
      </c>
      <c r="H43" s="207">
        <f t="shared" si="7"/>
        <v>8.7209118752170758E-2</v>
      </c>
      <c r="I43" s="207">
        <f t="shared" si="8"/>
        <v>2.3369100125074059E-3</v>
      </c>
      <c r="J43" s="190">
        <f t="shared" si="9"/>
        <v>15.910555874797371</v>
      </c>
      <c r="K43" s="208">
        <f t="shared" si="10"/>
        <v>505.67394227785246</v>
      </c>
      <c r="P43" s="1">
        <f t="shared" ca="1" si="0"/>
        <v>505.67433066910837</v>
      </c>
      <c r="Q43" s="176">
        <f ca="1">RANK(P43,$P$14:$P$48)+COUNTIF($P$14:P43,P43)-1</f>
        <v>1</v>
      </c>
      <c r="R43" s="40">
        <v>24</v>
      </c>
    </row>
    <row r="44" spans="1:18" ht="14.5">
      <c r="C44" s="213" t="s">
        <v>1782</v>
      </c>
      <c r="D44" s="40" t="s">
        <v>28</v>
      </c>
      <c r="E44" s="206">
        <f>'Input Sheet'!B32</f>
        <v>0</v>
      </c>
      <c r="F44" s="207">
        <f t="shared" si="6"/>
        <v>0</v>
      </c>
      <c r="G44" s="206">
        <f>'Input Sheet'!C32</f>
        <v>23245</v>
      </c>
      <c r="H44" s="207">
        <f t="shared" si="7"/>
        <v>6.6722926910480193E-2</v>
      </c>
      <c r="I44" s="207">
        <f t="shared" si="8"/>
        <v>0</v>
      </c>
      <c r="J44" s="190">
        <f t="shared" si="9"/>
        <v>-3.3926978535461161</v>
      </c>
      <c r="K44" s="208">
        <f t="shared" si="10"/>
        <v>0</v>
      </c>
      <c r="P44" s="1">
        <f t="shared" ca="1" si="0"/>
        <v>4.6204187647470109E-4</v>
      </c>
      <c r="Q44" s="176">
        <f ca="1">RANK(P44,$P$14:$P$48)+COUNTIF($P$14:P44,P44)-1</f>
        <v>16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-0.33106071875662579</v>
      </c>
      <c r="K47" s="208">
        <f>IF(AND(I47&gt;0,$I$51&gt;0),F47/H47*100,0)</f>
        <v>0</v>
      </c>
      <c r="P47" s="1">
        <f t="shared" ca="1" si="0"/>
        <v>4.5100234220354229E-4</v>
      </c>
      <c r="Q47" s="176">
        <f ca="1">RANK(P47,$P$14:$P$48)+COUNTIF($P$14:P47,P47)-1</f>
        <v>17</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-1.3299911680925212</v>
      </c>
      <c r="K48" s="208">
        <f>IF(AND(I48&gt;0,$I$51&gt;0),F48/H48*100,0)</f>
        <v>0</v>
      </c>
      <c r="P48" s="1">
        <f t="shared" ca="1" si="0"/>
        <v>7.6840614910088281E-4</v>
      </c>
      <c r="Q48" s="176">
        <f ca="1">RANK(P48,$P$14:$P$48)+COUNTIF($P$14:P48,P48)-1</f>
        <v>12</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161</v>
      </c>
      <c r="F51" s="42"/>
      <c r="G51" s="220">
        <f>SUM(G14:G48)</f>
        <v>348381</v>
      </c>
      <c r="H51" s="17"/>
      <c r="I51" s="221">
        <f>IF(G51&gt;0,E51/G51,0)</f>
        <v>4.6213771703967785E-4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CC201-AE09-4917-AEE4-097483B13AA6}">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71</v>
      </c>
      <c r="Q13" s="207">
        <f ca="1">INDEX('Wellbeing Acorn Type'!F$14:F$48,'Type Sorted'!$B13)</f>
        <v>0.44099378881987578</v>
      </c>
      <c r="R13" s="206">
        <f ca="1">INDEX('Wellbeing Acorn Type'!G$14:G$48,'Type Sorted'!$B13)</f>
        <v>30382</v>
      </c>
      <c r="S13" s="207">
        <f ca="1">INDEX('Wellbeing Acorn Type'!H$14:H$48,'Type Sorted'!$B13)</f>
        <v>8.7209118752170758E-2</v>
      </c>
      <c r="T13" s="207">
        <f ca="1">INDEX('Wellbeing Acorn Type'!I$14:I$48,'Type Sorted'!$B13)</f>
        <v>2.3369100125074059E-3</v>
      </c>
      <c r="U13" s="227">
        <f ca="1">INDEX('Wellbeing Acorn Type'!J$14:J$48,'Type Sorted'!$B13)</f>
        <v>15.910555874797371</v>
      </c>
      <c r="V13" s="208">
        <f ca="1">INDEX('Wellbeing Acorn Type'!K$14:K$48,'Type Sorted'!$B13)</f>
        <v>505.67394227785246</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68</v>
      </c>
      <c r="Q14" s="207">
        <f ca="1">INDEX('Wellbeing Acorn Type'!F$14:F$48,'Type Sorted'!$B14)</f>
        <v>0.42236024844720499</v>
      </c>
      <c r="R14" s="206">
        <f ca="1">INDEX('Wellbeing Acorn Type'!G$14:G$48,'Type Sorted'!$B14)</f>
        <v>48853</v>
      </c>
      <c r="S14" s="207">
        <f ca="1">INDEX('Wellbeing Acorn Type'!H$14:H$48,'Type Sorted'!$B14)</f>
        <v>0.14022865770521353</v>
      </c>
      <c r="T14" s="207">
        <f ca="1">INDEX('Wellbeing Acorn Type'!I$14:I$48,'Type Sorted'!$B14)</f>
        <v>1.3919308947249914E-3</v>
      </c>
      <c r="U14" s="227">
        <f ca="1">INDEX('Wellbeing Acorn Type'!J$14:J$48,'Type Sorted'!$B14)</f>
        <v>10.30990787208915</v>
      </c>
      <c r="V14" s="208">
        <f ca="1">INDEX('Wellbeing Acorn Type'!K$14:K$48,'Type Sorted'!$B14)</f>
        <v>301.19396089142066</v>
      </c>
      <c r="W14" s="208"/>
    </row>
    <row r="15" spans="1:28" ht="20.149999999999999" customHeight="1">
      <c r="A15" s="225">
        <v>3</v>
      </c>
      <c r="B15" s="225">
        <f ca="1">MATCH(A15,'Wellbeing Acorn Type'!$Q$14:$Q$48,0)</f>
        <v>1</v>
      </c>
      <c r="C15" s="226" t="str">
        <f ca="1">INDEX('Wellbeing Acorn Type'!$C$14:$C$48,'Type Sorted'!B15)</f>
        <v>1.1</v>
      </c>
      <c r="D15" s="40" t="str">
        <f ca="1">INDEX('Wellbeing Acorn Type'!D$14:D$48,'Type Sorted'!$B15)</f>
        <v>Limited Living</v>
      </c>
      <c r="E15" s="40"/>
      <c r="F15" s="40"/>
      <c r="G15" s="40"/>
      <c r="H15" s="40"/>
      <c r="I15" s="40"/>
      <c r="J15" s="40"/>
      <c r="K15" s="40"/>
      <c r="L15" s="40"/>
      <c r="M15" s="40"/>
      <c r="N15" s="40"/>
      <c r="O15" s="40"/>
      <c r="P15" s="206">
        <f ca="1">INDEX('Wellbeing Acorn Type'!E$14:E$48,'Type Sorted'!$B15)</f>
        <v>2</v>
      </c>
      <c r="Q15" s="207">
        <f ca="1">INDEX('Wellbeing Acorn Type'!F$14:F$48,'Type Sorted'!$B15)</f>
        <v>1.2422360248447204E-2</v>
      </c>
      <c r="R15" s="206">
        <f ca="1">INDEX('Wellbeing Acorn Type'!G$14:G$48,'Type Sorted'!$B15)</f>
        <v>3787</v>
      </c>
      <c r="S15" s="207">
        <f ca="1">INDEX('Wellbeing Acorn Type'!H$14:H$48,'Type Sorted'!$B15)</f>
        <v>1.0870282822541988E-2</v>
      </c>
      <c r="T15" s="207">
        <f ca="1">INDEX('Wellbeing Acorn Type'!I$14:I$48,'Type Sorted'!$B15)</f>
        <v>5.2812252442566675E-4</v>
      </c>
      <c r="U15" s="227">
        <f ca="1">INDEX('Wellbeing Acorn Type'!J$14:J$48,'Type Sorted'!$B15)</f>
        <v>0.18992374863274383</v>
      </c>
      <c r="V15" s="208">
        <f ca="1">INDEX('Wellbeing Acorn Type'!K$14:K$48,'Type Sorted'!$B15)</f>
        <v>114.27816967822248</v>
      </c>
      <c r="W15" s="208"/>
    </row>
    <row r="16" spans="1:28" ht="20.149999999999999" customHeight="1">
      <c r="A16" s="225">
        <v>4</v>
      </c>
      <c r="B16" s="225">
        <f ca="1">MATCH(A16,'Wellbeing Acorn Type'!$Q$14:$Q$48,0)</f>
        <v>5</v>
      </c>
      <c r="C16" s="226" t="str">
        <f ca="1">INDEX('Wellbeing Acorn Type'!$C$14:$C$48,'Type Sorted'!B16)</f>
        <v>1.5</v>
      </c>
      <c r="D16" s="40" t="str">
        <f ca="1">INDEX('Wellbeing Acorn Type'!D$14:D$48,'Type Sorted'!$B16)</f>
        <v>Countryside Complacency</v>
      </c>
      <c r="E16" s="40"/>
      <c r="F16" s="40"/>
      <c r="G16" s="40"/>
      <c r="H16" s="40"/>
      <c r="I16" s="40"/>
      <c r="J16" s="40"/>
      <c r="K16" s="40"/>
      <c r="L16" s="40"/>
      <c r="M16" s="40"/>
      <c r="N16" s="40"/>
      <c r="O16" s="40"/>
      <c r="P16" s="206">
        <f ca="1">INDEX('Wellbeing Acorn Type'!E$14:E$48,'Type Sorted'!$B16)</f>
        <v>4</v>
      </c>
      <c r="Q16" s="207">
        <f ca="1">INDEX('Wellbeing Acorn Type'!F$14:F$48,'Type Sorted'!$B16)</f>
        <v>2.4844720496894408E-2</v>
      </c>
      <c r="R16" s="206">
        <f ca="1">INDEX('Wellbeing Acorn Type'!G$14:G$48,'Type Sorted'!$B16)</f>
        <v>12098</v>
      </c>
      <c r="S16" s="207">
        <f ca="1">INDEX('Wellbeing Acorn Type'!H$14:H$48,'Type Sorted'!$B16)</f>
        <v>3.4726348451838647E-2</v>
      </c>
      <c r="T16" s="207">
        <f ca="1">INDEX('Wellbeing Acorn Type'!I$14:I$48,'Type Sorted'!$B16)</f>
        <v>3.3063316250619935E-4</v>
      </c>
      <c r="U16" s="227">
        <f ca="1">INDEX('Wellbeing Acorn Type'!J$14:J$48,'Type Sorted'!$B16)</f>
        <v>-0.68483610947537299</v>
      </c>
      <c r="V16" s="208">
        <f ca="1">INDEX('Wellbeing Acorn Type'!K$14:K$48,'Type Sorted'!$B16)</f>
        <v>71.54429303544859</v>
      </c>
      <c r="W16" s="208"/>
    </row>
    <row r="17" spans="1:23" ht="20.149999999999999" customHeight="1">
      <c r="A17" s="225">
        <v>5</v>
      </c>
      <c r="B17" s="225">
        <f ca="1">MATCH(A17,'Wellbeing Acorn Type'!$Q$14:$Q$48,0)</f>
        <v>20</v>
      </c>
      <c r="C17" s="226" t="str">
        <f ca="1">INDEX('Wellbeing Acorn Type'!$C$14:$C$48,'Type Sorted'!B17)</f>
        <v>3.16</v>
      </c>
      <c r="D17" s="40" t="str">
        <f ca="1">INDEX('Wellbeing Acorn Type'!D$14:D$48,'Type Sorted'!$B17)</f>
        <v>Countryside Concerns</v>
      </c>
      <c r="E17" s="40"/>
      <c r="F17" s="40"/>
      <c r="G17" s="40"/>
      <c r="H17" s="40"/>
      <c r="I17" s="40"/>
      <c r="J17" s="40"/>
      <c r="K17" s="40"/>
      <c r="L17" s="40"/>
      <c r="M17" s="40"/>
      <c r="N17" s="40"/>
      <c r="O17" s="40"/>
      <c r="P17" s="206">
        <f ca="1">INDEX('Wellbeing Acorn Type'!E$14:E$48,'Type Sorted'!$B17)</f>
        <v>4</v>
      </c>
      <c r="Q17" s="207">
        <f ca="1">INDEX('Wellbeing Acorn Type'!F$14:F$48,'Type Sorted'!$B17)</f>
        <v>2.4844720496894408E-2</v>
      </c>
      <c r="R17" s="206">
        <f ca="1">INDEX('Wellbeing Acorn Type'!G$14:G$48,'Type Sorted'!$B17)</f>
        <v>22417</v>
      </c>
      <c r="S17" s="207">
        <f ca="1">INDEX('Wellbeing Acorn Type'!H$14:H$48,'Type Sorted'!$B17)</f>
        <v>6.4346218651418999E-2</v>
      </c>
      <c r="T17" s="207">
        <f ca="1">INDEX('Wellbeing Acorn Type'!I$14:I$48,'Type Sorted'!$B17)</f>
        <v>1.784360083864924E-4</v>
      </c>
      <c r="U17" s="227">
        <f ca="1">INDEX('Wellbeing Acorn Type'!J$14:J$48,'Type Sorted'!$B17)</f>
        <v>-2.0427132290854515</v>
      </c>
      <c r="V17" s="208">
        <f ca="1">INDEX('Wellbeing Acorn Type'!K$14:K$48,'Type Sorted'!$B17)</f>
        <v>38.61100312900286</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4</v>
      </c>
      <c r="Q18" s="207">
        <f ca="1">INDEX('Wellbeing Acorn Type'!F$14:F$48,'Type Sorted'!$B18)</f>
        <v>2.4844720496894408E-2</v>
      </c>
      <c r="R18" s="206">
        <f ca="1">INDEX('Wellbeing Acorn Type'!G$14:G$48,'Type Sorted'!$B18)</f>
        <v>25084</v>
      </c>
      <c r="S18" s="207">
        <f ca="1">INDEX('Wellbeing Acorn Type'!H$14:H$48,'Type Sorted'!$B18)</f>
        <v>7.2001630398902353E-2</v>
      </c>
      <c r="T18" s="207">
        <f ca="1">INDEX('Wellbeing Acorn Type'!I$14:I$48,'Type Sorted'!$B18)</f>
        <v>1.5946420028703555E-4</v>
      </c>
      <c r="U18" s="227">
        <f ca="1">INDEX('Wellbeing Acorn Type'!J$14:J$48,'Type Sorted'!$B18)</f>
        <v>-2.3148001667851421</v>
      </c>
      <c r="V18" s="208">
        <f ca="1">INDEX('Wellbeing Acorn Type'!K$14:K$48,'Type Sorted'!$B18)</f>
        <v>34.505774882110387</v>
      </c>
      <c r="W18" s="208"/>
    </row>
    <row r="19" spans="1:23" ht="20.149999999999999" customHeight="1">
      <c r="A19" s="225">
        <v>7</v>
      </c>
      <c r="B19" s="225">
        <f ca="1">MATCH(A19,'Wellbeing Acorn Type'!$Q$14:$Q$48,0)</f>
        <v>21</v>
      </c>
      <c r="C19" s="226" t="str">
        <f ca="1">INDEX('Wellbeing Acorn Type'!$C$14:$C$48,'Type Sorted'!B19)</f>
        <v>3.17</v>
      </c>
      <c r="D19" s="40" t="str">
        <f ca="1">INDEX('Wellbeing Acorn Type'!D$14:D$48,'Type Sorted'!$B19)</f>
        <v>Everthing in Moderation</v>
      </c>
      <c r="E19" s="40"/>
      <c r="F19" s="40"/>
      <c r="G19" s="40"/>
      <c r="H19" s="40"/>
      <c r="I19" s="40"/>
      <c r="J19" s="40"/>
      <c r="K19" s="40"/>
      <c r="L19" s="40"/>
      <c r="M19" s="40"/>
      <c r="N19" s="40"/>
      <c r="O19" s="40"/>
      <c r="P19" s="206">
        <f ca="1">INDEX('Wellbeing Acorn Type'!E$14:E$48,'Type Sorted'!$B19)</f>
        <v>4</v>
      </c>
      <c r="Q19" s="207">
        <f ca="1">INDEX('Wellbeing Acorn Type'!F$14:F$48,'Type Sorted'!$B19)</f>
        <v>2.4844720496894408E-2</v>
      </c>
      <c r="R19" s="206">
        <f ca="1">INDEX('Wellbeing Acorn Type'!G$14:G$48,'Type Sorted'!$B19)</f>
        <v>26453</v>
      </c>
      <c r="S19" s="207">
        <f ca="1">INDEX('Wellbeing Acorn Type'!H$14:H$48,'Type Sorted'!$B19)</f>
        <v>7.5931236204040978E-2</v>
      </c>
      <c r="T19" s="207">
        <f ca="1">INDEX('Wellbeing Acorn Type'!I$14:I$48,'Type Sorted'!$B19)</f>
        <v>1.5121158280724303E-4</v>
      </c>
      <c r="U19" s="227">
        <f ca="1">INDEX('Wellbeing Acorn Type'!J$14:J$48,'Type Sorted'!$B19)</f>
        <v>-2.4471288714290873</v>
      </c>
      <c r="V19" s="208">
        <f ca="1">INDEX('Wellbeing Acorn Type'!K$14:K$48,'Type Sorted'!$B19)</f>
        <v>32.720026354018714</v>
      </c>
      <c r="W19" s="208"/>
    </row>
    <row r="20" spans="1:23" ht="20.149999999999999" customHeight="1">
      <c r="A20" s="225">
        <v>8</v>
      </c>
      <c r="B20" s="225">
        <f ca="1">MATCH(A20,'Wellbeing Acorn Type'!$Q$14:$Q$48,0)</f>
        <v>29</v>
      </c>
      <c r="C20" s="226" t="str">
        <f ca="1">INDEX('Wellbeing Acorn Type'!$C$14:$C$48,'Type Sorted'!B20)</f>
        <v>4.23</v>
      </c>
      <c r="D20" s="40" t="str">
        <f ca="1">INDEX('Wellbeing Acorn Type'!D$14:D$48,'Type Sorted'!$B20)</f>
        <v>Happy Families</v>
      </c>
      <c r="E20" s="40"/>
      <c r="F20" s="40"/>
      <c r="G20" s="40"/>
      <c r="H20" s="40"/>
      <c r="I20" s="40"/>
      <c r="J20" s="40"/>
      <c r="K20" s="40"/>
      <c r="L20" s="40"/>
      <c r="M20" s="40"/>
      <c r="N20" s="40"/>
      <c r="O20" s="40"/>
      <c r="P20" s="206">
        <f ca="1">INDEX('Wellbeing Acorn Type'!E$14:E$48,'Type Sorted'!$B20)</f>
        <v>2</v>
      </c>
      <c r="Q20" s="207">
        <f ca="1">INDEX('Wellbeing Acorn Type'!F$14:F$48,'Type Sorted'!$B20)</f>
        <v>1.2422360248447204E-2</v>
      </c>
      <c r="R20" s="206">
        <f ca="1">INDEX('Wellbeing Acorn Type'!G$14:G$48,'Type Sorted'!$B20)</f>
        <v>15264</v>
      </c>
      <c r="S20" s="207">
        <f ca="1">INDEX('Wellbeing Acorn Type'!H$14:H$48,'Type Sorted'!$B20)</f>
        <v>4.3814100080084732E-2</v>
      </c>
      <c r="T20" s="207">
        <f ca="1">INDEX('Wellbeing Acorn Type'!I$14:I$48,'Type Sorted'!$B20)</f>
        <v>1.3102725366876311E-4</v>
      </c>
      <c r="U20" s="227">
        <f ca="1">INDEX('Wellbeing Acorn Type'!J$14:J$48,'Type Sorted'!$B20)</f>
        <v>-1.946033036893128</v>
      </c>
      <c r="V20" s="208">
        <f ca="1">INDEX('Wellbeing Acorn Type'!K$14:K$48,'Type Sorted'!$B20)</f>
        <v>28.352425876010784</v>
      </c>
      <c r="W20" s="208"/>
    </row>
    <row r="21" spans="1:23" ht="20.149999999999999" customHeight="1">
      <c r="A21" s="225">
        <v>9</v>
      </c>
      <c r="B21" s="225">
        <f ca="1">MATCH(A21,'Wellbeing Acorn Type'!$Q$14:$Q$48,0)</f>
        <v>2</v>
      </c>
      <c r="C21" s="226" t="str">
        <f ca="1">INDEX('Wellbeing Acorn Type'!$C$14:$C$48,'Type Sorted'!B21)</f>
        <v>1.2</v>
      </c>
      <c r="D21" s="40" t="str">
        <f ca="1">INDEX('Wellbeing Acorn Type'!D$14:D$48,'Type Sorted'!$B21)</f>
        <v>Poorly Pensioners</v>
      </c>
      <c r="E21" s="40"/>
      <c r="F21" s="40"/>
      <c r="G21" s="40"/>
      <c r="H21" s="40"/>
      <c r="I21" s="40"/>
      <c r="J21" s="40"/>
      <c r="K21" s="40"/>
      <c r="L21" s="40"/>
      <c r="M21" s="40"/>
      <c r="N21" s="40"/>
      <c r="O21" s="40"/>
      <c r="P21" s="206">
        <f ca="1">INDEX('Wellbeing Acorn Type'!E$14:E$48,'Type Sorted'!$B21)</f>
        <v>1</v>
      </c>
      <c r="Q21" s="207">
        <f ca="1">INDEX('Wellbeing Acorn Type'!F$14:F$48,'Type Sorted'!$B21)</f>
        <v>6.2111801242236021E-3</v>
      </c>
      <c r="R21" s="206">
        <f ca="1">INDEX('Wellbeing Acorn Type'!G$14:G$48,'Type Sorted'!$B21)</f>
        <v>11136</v>
      </c>
      <c r="S21" s="207">
        <f ca="1">INDEX('Wellbeing Acorn Type'!H$14:H$48,'Type Sorted'!$B21)</f>
        <v>3.1965003832011507E-2</v>
      </c>
      <c r="T21" s="207">
        <f ca="1">INDEX('Wellbeing Acorn Type'!I$14:I$48,'Type Sorted'!$B21)</f>
        <v>8.9798850574712642E-5</v>
      </c>
      <c r="U21" s="227">
        <f ca="1">INDEX('Wellbeing Acorn Type'!J$14:J$48,'Type Sorted'!$B21)</f>
        <v>-1.8576835998775902</v>
      </c>
      <c r="V21" s="208">
        <f ca="1">INDEX('Wellbeing Acorn Type'!K$14:K$48,'Type Sorted'!$B21)</f>
        <v>19.431188423645317</v>
      </c>
      <c r="W21" s="208"/>
    </row>
    <row r="22" spans="1:23" ht="20.149999999999999" customHeight="1">
      <c r="A22" s="225">
        <v>10</v>
      </c>
      <c r="B22" s="225">
        <f ca="1">MATCH(A22,'Wellbeing Acorn Type'!$Q$14:$Q$48,0)</f>
        <v>4</v>
      </c>
      <c r="C22" s="226" t="str">
        <f ca="1">INDEX('Wellbeing Acorn Type'!$C$14:$C$48,'Type Sorted'!B22)</f>
        <v>1.4</v>
      </c>
      <c r="D22" s="40" t="str">
        <f ca="1">INDEX('Wellbeing Acorn Type'!D$14:D$48,'Type Sorted'!$B22)</f>
        <v>Elderly Ailments</v>
      </c>
      <c r="E22" s="40"/>
      <c r="F22" s="40"/>
      <c r="G22" s="40"/>
      <c r="H22" s="40"/>
      <c r="I22" s="40"/>
      <c r="J22" s="40"/>
      <c r="K22" s="40"/>
      <c r="L22" s="40"/>
      <c r="M22" s="40"/>
      <c r="N22" s="40"/>
      <c r="O22" s="40"/>
      <c r="P22" s="206">
        <f ca="1">INDEX('Wellbeing Acorn Type'!E$14:E$48,'Type Sorted'!$B22)</f>
        <v>1</v>
      </c>
      <c r="Q22" s="207">
        <f ca="1">INDEX('Wellbeing Acorn Type'!F$14:F$48,'Type Sorted'!$B22)</f>
        <v>6.2111801242236021E-3</v>
      </c>
      <c r="R22" s="206">
        <f ca="1">INDEX('Wellbeing Acorn Type'!G$14:G$48,'Type Sorted'!$B22)</f>
        <v>14210</v>
      </c>
      <c r="S22" s="207">
        <f ca="1">INDEX('Wellbeing Acorn Type'!H$14:H$48,'Type Sorted'!$B22)</f>
        <v>4.0788676764806346E-2</v>
      </c>
      <c r="T22" s="207">
        <f ca="1">INDEX('Wellbeing Acorn Type'!I$14:I$48,'Type Sorted'!$B22)</f>
        <v>7.037297677691766E-5</v>
      </c>
      <c r="U22" s="227">
        <f ca="1">INDEX('Wellbeing Acorn Type'!J$14:J$48,'Type Sorted'!$B22)</f>
        <v>-2.2180918656007118</v>
      </c>
      <c r="V22" s="208">
        <f ca="1">INDEX('Wellbeing Acorn Type'!K$14:K$48,'Type Sorted'!$B22)</f>
        <v>15.22770684628531</v>
      </c>
      <c r="W22" s="208"/>
    </row>
    <row r="23" spans="1:23" ht="20.149999999999999" customHeight="1">
      <c r="A23" s="225">
        <v>11</v>
      </c>
      <c r="B23" s="225">
        <f ca="1">MATCH(A23,'Wellbeing Acorn Type'!$Q$14:$Q$48,0)</f>
        <v>18</v>
      </c>
      <c r="C23" s="226" t="str">
        <f ca="1">INDEX('Wellbeing Acorn Type'!$C$14:$C$48,'Type Sorted'!B23)</f>
        <v>3.14</v>
      </c>
      <c r="D23" s="40" t="str">
        <f ca="1">INDEX('Wellbeing Acorn Type'!D$14:D$48,'Type Sorted'!$B23)</f>
        <v>Rooted Routines</v>
      </c>
      <c r="E23" s="40"/>
      <c r="F23" s="40"/>
      <c r="G23" s="40"/>
      <c r="H23" s="40"/>
      <c r="I23" s="40"/>
      <c r="J23" s="40"/>
      <c r="K23" s="40"/>
      <c r="L23" s="40"/>
      <c r="M23" s="40"/>
      <c r="N23" s="40"/>
      <c r="O23" s="40"/>
      <c r="P23" s="206">
        <f ca="1">INDEX('Wellbeing Acorn Type'!E$14:E$48,'Type Sorted'!$B23)</f>
        <v>0</v>
      </c>
      <c r="Q23" s="207">
        <f ca="1">INDEX('Wellbeing Acorn Type'!F$14:F$48,'Type Sorted'!$B23)</f>
        <v>0</v>
      </c>
      <c r="R23" s="206">
        <f ca="1">INDEX('Wellbeing Acorn Type'!G$14:G$48,'Type Sorted'!$B23)</f>
        <v>13105</v>
      </c>
      <c r="S23" s="207">
        <f ca="1">INDEX('Wellbeing Acorn Type'!H$14:H$48,'Type Sorted'!$B23)</f>
        <v>3.7616861998788685E-2</v>
      </c>
      <c r="T23" s="207">
        <f ca="1">INDEX('Wellbeing Acorn Type'!I$14:I$48,'Type Sorted'!$B23)</f>
        <v>0</v>
      </c>
      <c r="U23" s="227">
        <f ca="1">INDEX('Wellbeing Acorn Type'!J$14:J$48,'Type Sorted'!$B23)</f>
        <v>-2.5085930653915285</v>
      </c>
      <c r="V23" s="208">
        <f ca="1">INDEX('Wellbeing Acorn Type'!K$14:K$48,'Type Sorted'!$B23)</f>
        <v>0</v>
      </c>
      <c r="W23" s="208"/>
    </row>
    <row r="24" spans="1:23" ht="20.149999999999999" customHeight="1">
      <c r="A24" s="225">
        <v>12</v>
      </c>
      <c r="B24" s="225">
        <f ca="1">MATCH(A24,'Wellbeing Acorn Type'!$Q$14:$Q$48,0)</f>
        <v>35</v>
      </c>
      <c r="C24" s="226" t="str">
        <f ca="1">INDEX('Wellbeing Acorn Type'!$C$14:$C$48,'Type Sorted'!B24)</f>
        <v>61</v>
      </c>
      <c r="D24" s="40" t="str">
        <f ca="1">INDEX('Wellbeing Acorn Type'!D$14:D$48,'Type Sorted'!$B24)</f>
        <v>Inactive Communal Population</v>
      </c>
      <c r="E24" s="40"/>
      <c r="F24" s="40"/>
      <c r="G24" s="40"/>
      <c r="H24" s="40"/>
      <c r="I24" s="40"/>
      <c r="J24" s="40"/>
      <c r="K24" s="40"/>
      <c r="L24" s="40"/>
      <c r="M24" s="40"/>
      <c r="N24" s="40"/>
      <c r="O24" s="40"/>
      <c r="P24" s="206">
        <f ca="1">INDEX('Wellbeing Acorn Type'!E$14:E$48,'Type Sorted'!$B24)</f>
        <v>0</v>
      </c>
      <c r="Q24" s="207">
        <f ca="1">INDEX('Wellbeing Acorn Type'!F$14:F$48,'Type Sorted'!$B24)</f>
        <v>0</v>
      </c>
      <c r="R24" s="206">
        <f ca="1">INDEX('Wellbeing Acorn Type'!G$14:G$48,'Type Sorted'!$B24)</f>
        <v>3786</v>
      </c>
      <c r="S24" s="207">
        <f ca="1">INDEX('Wellbeing Acorn Type'!H$14:H$48,'Type Sorted'!$B24)</f>
        <v>1.0867412401939256E-2</v>
      </c>
      <c r="T24" s="207">
        <f ca="1">INDEX('Wellbeing Acorn Type'!I$14:I$48,'Type Sorted'!$B24)</f>
        <v>0</v>
      </c>
      <c r="U24" s="227">
        <f ca="1">INDEX('Wellbeing Acorn Type'!J$14:J$48,'Type Sorted'!$B24)</f>
        <v>-1.3299911680925212</v>
      </c>
      <c r="V24" s="208">
        <f ca="1">INDEX('Wellbeing Acorn Type'!K$14:K$48,'Type Sorted'!$B24)</f>
        <v>0</v>
      </c>
      <c r="W24" s="208"/>
    </row>
    <row r="25" spans="1:23" ht="20.149999999999999" customHeight="1">
      <c r="A25" s="225">
        <v>13</v>
      </c>
      <c r="B25" s="225">
        <f ca="1">MATCH(A25,'Wellbeing Acorn Type'!$Q$14:$Q$48,0)</f>
        <v>8</v>
      </c>
      <c r="C25" s="226" t="str">
        <f ca="1">INDEX('Wellbeing Acorn Type'!$C$14:$C$48,'Type Sorted'!B25)</f>
        <v>2.6</v>
      </c>
      <c r="D25" s="40" t="str">
        <f ca="1">INDEX('Wellbeing Acorn Type'!D$14:D$48,'Type Sorted'!$B25)</f>
        <v>Dangerous Dependencies</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3360</v>
      </c>
      <c r="S25" s="207">
        <f ca="1">INDEX('Wellbeing Acorn Type'!H$14:H$48,'Type Sorted'!$B25)</f>
        <v>9.6446132251758847E-3</v>
      </c>
      <c r="T25" s="207">
        <f ca="1">INDEX('Wellbeing Acorn Type'!I$14:I$48,'Type Sorted'!$B25)</f>
        <v>0</v>
      </c>
      <c r="U25" s="227">
        <f ca="1">INDEX('Wellbeing Acorn Type'!J$14:J$48,'Type Sorted'!$B25)</f>
        <v>-1.2521599587636512</v>
      </c>
      <c r="V25" s="208">
        <f ca="1">INDEX('Wellbeing Acorn Type'!K$14:K$48,'Type Sorted'!$B25)</f>
        <v>0</v>
      </c>
      <c r="W25" s="208"/>
    </row>
    <row r="26" spans="1:23" ht="20.149999999999999" customHeight="1">
      <c r="A26" s="225">
        <v>14</v>
      </c>
      <c r="B26" s="225">
        <f ca="1">MATCH(A26,'Wellbeing Acorn Type'!$Q$14:$Q$48,0)</f>
        <v>22</v>
      </c>
      <c r="C26" s="226" t="str">
        <f ca="1">INDEX('Wellbeing Acorn Type'!$C$14:$C$48,'Type Sorted'!B26)</f>
        <v>3.18</v>
      </c>
      <c r="D26" s="40" t="str">
        <f ca="1">INDEX('Wellbeing Acorn Type'!D$14:D$48,'Type Sorted'!$B26)</f>
        <v>Cultural Concerns</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106</v>
      </c>
      <c r="S26" s="207">
        <f ca="1">INDEX('Wellbeing Acorn Type'!H$14:H$48,'Type Sorted'!$B26)</f>
        <v>3.0426458388947735E-4</v>
      </c>
      <c r="T26" s="207">
        <f ca="1">INDEX('Wellbeing Acorn Type'!I$14:I$48,'Type Sorted'!$B26)</f>
        <v>0</v>
      </c>
      <c r="U26" s="227">
        <f ca="1">INDEX('Wellbeing Acorn Type'!J$14:J$48,'Type Sorted'!$B26)</f>
        <v>-0.22136284112170643</v>
      </c>
      <c r="V26" s="208">
        <f ca="1">INDEX('Wellbeing Acorn Type'!K$14:K$48,'Type Sorted'!$B26)</f>
        <v>0</v>
      </c>
      <c r="W26" s="208"/>
    </row>
    <row r="27" spans="1:23" ht="20.149999999999999" customHeight="1">
      <c r="A27" s="225">
        <v>15</v>
      </c>
      <c r="B27" s="225">
        <f ca="1">MATCH(A27,'Wellbeing Acorn Type'!$Q$14:$Q$48,0)</f>
        <v>9</v>
      </c>
      <c r="C27" s="226" t="str">
        <f ca="1">INDEX('Wellbeing Acorn Type'!$C$14:$C$48,'Type Sorted'!B27)</f>
        <v>2.7</v>
      </c>
      <c r="D27" s="40" t="str">
        <f ca="1">INDEX('Wellbeing Acorn Type'!D$14:D$48,'Type Sorted'!$B27)</f>
        <v>Struggling Smokers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7077</v>
      </c>
      <c r="S27" s="207">
        <f ca="1">INDEX('Wellbeing Acorn Type'!H$14:H$48,'Type Sorted'!$B27)</f>
        <v>2.0313966605526708E-2</v>
      </c>
      <c r="T27" s="207">
        <f ca="1">INDEX('Wellbeing Acorn Type'!I$14:I$48,'Type Sorted'!$B27)</f>
        <v>0</v>
      </c>
      <c r="U27" s="227">
        <f ca="1">INDEX('Wellbeing Acorn Type'!J$14:J$48,'Type Sorted'!$B27)</f>
        <v>-1.827119054439833</v>
      </c>
      <c r="V27" s="208">
        <f ca="1">INDEX('Wellbeing Acorn Type'!K$14:K$48,'Type Sorted'!$B27)</f>
        <v>0</v>
      </c>
      <c r="W27" s="208"/>
    </row>
    <row r="28" spans="1:23" ht="20.149999999999999" customHeight="1">
      <c r="A28" s="225">
        <v>16</v>
      </c>
      <c r="B28" s="225">
        <f ca="1">MATCH(A28,'Wellbeing Acorn Type'!$Q$14:$Q$48,0)</f>
        <v>31</v>
      </c>
      <c r="C28" s="226" t="str">
        <f ca="1">INDEX('Wellbeing Acorn Type'!$C$14:$C$48,'Type Sorted'!B28)</f>
        <v>4.25</v>
      </c>
      <c r="D28" s="40" t="str">
        <f ca="1">INDEX('Wellbeing Acorn Type'!D$14:D$48,'Type Sorted'!$B28)</f>
        <v>Healthy, Wealthy &amp; Wine</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23245</v>
      </c>
      <c r="S28" s="207">
        <f ca="1">INDEX('Wellbeing Acorn Type'!H$14:H$48,'Type Sorted'!$B28)</f>
        <v>6.6722926910480193E-2</v>
      </c>
      <c r="T28" s="207">
        <f ca="1">INDEX('Wellbeing Acorn Type'!I$14:I$48,'Type Sorted'!$B28)</f>
        <v>0</v>
      </c>
      <c r="U28" s="227">
        <f ca="1">INDEX('Wellbeing Acorn Type'!J$14:J$48,'Type Sorted'!$B28)</f>
        <v>-3.3926978535461161</v>
      </c>
      <c r="V28" s="208">
        <f ca="1">INDEX('Wellbeing Acorn Type'!K$14:K$48,'Type Sorted'!$B28)</f>
        <v>0</v>
      </c>
      <c r="W28" s="208"/>
    </row>
    <row r="29" spans="1:23" ht="20.149999999999999" customHeight="1">
      <c r="A29" s="225">
        <v>17</v>
      </c>
      <c r="B29" s="225">
        <f ca="1">MATCH(A29,'Wellbeing Acorn Type'!$Q$14:$Q$48,0)</f>
        <v>34</v>
      </c>
      <c r="C29" s="226" t="str">
        <f ca="1">INDEX('Wellbeing Acorn Type'!$C$14:$C$48,'Type Sorted'!B29)</f>
        <v>60</v>
      </c>
      <c r="D29" s="40" t="str">
        <f ca="1">INDEX('Wellbeing Acorn Type'!D$14:D$48,'Type Sorted'!$B29)</f>
        <v>Active Communal Population</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237</v>
      </c>
      <c r="S29" s="207">
        <f ca="1">INDEX('Wellbeing Acorn Type'!H$14:H$48,'Type Sorted'!$B29)</f>
        <v>6.8028968284722759E-4</v>
      </c>
      <c r="T29" s="207">
        <f ca="1">INDEX('Wellbeing Acorn Type'!I$14:I$48,'Type Sorted'!$B29)</f>
        <v>0</v>
      </c>
      <c r="U29" s="227">
        <f ca="1">INDEX('Wellbeing Acorn Type'!J$14:J$48,'Type Sorted'!$B29)</f>
        <v>-0.33106071875662579</v>
      </c>
      <c r="V29" s="208">
        <f ca="1">INDEX('Wellbeing Acorn Type'!K$14:K$48,'Type Sorted'!$B29)</f>
        <v>0</v>
      </c>
      <c r="W29" s="208"/>
    </row>
    <row r="30" spans="1:23" ht="20.149999999999999" customHeight="1">
      <c r="A30" s="225">
        <v>18</v>
      </c>
      <c r="B30" s="225">
        <f ca="1">MATCH(A30,'Wellbeing Acorn Type'!$Q$14:$Q$48,0)</f>
        <v>13</v>
      </c>
      <c r="C30" s="226" t="str">
        <f ca="1">INDEX('Wellbeing Acorn Type'!$C$14:$C$48,'Type Sorted'!B30)</f>
        <v>2.11</v>
      </c>
      <c r="D30" s="40" t="str">
        <f ca="1">INDEX('Wellbeing Acorn Type'!D$14:D$48,'Type Sorted'!$B30)</f>
        <v>Anxious Adversity</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6926</v>
      </c>
      <c r="S30" s="207">
        <f ca="1">INDEX('Wellbeing Acorn Type'!H$14:H$48,'Type Sorted'!$B30)</f>
        <v>1.988053309451434E-2</v>
      </c>
      <c r="T30" s="207">
        <f ca="1">INDEX('Wellbeing Acorn Type'!I$14:I$48,'Type Sorted'!$B30)</f>
        <v>0</v>
      </c>
      <c r="U30" s="227">
        <f ca="1">INDEX('Wellbeing Acorn Type'!J$14:J$48,'Type Sorted'!$B30)</f>
        <v>-1.8071218763324262</v>
      </c>
      <c r="V30" s="208">
        <f ca="1">INDEX('Wellbeing Acorn Type'!K$14:K$48,'Type Sorted'!$B30)</f>
        <v>0</v>
      </c>
      <c r="W30" s="208"/>
    </row>
    <row r="31" spans="1:23" ht="20.149999999999999" customHeight="1">
      <c r="A31" s="225">
        <v>19</v>
      </c>
      <c r="B31" s="225">
        <f ca="1">MATCH(A31,'Wellbeing Acorn Type'!$Q$14:$Q$48,0)</f>
        <v>28</v>
      </c>
      <c r="C31" s="226" t="str">
        <f ca="1">INDEX('Wellbeing Acorn Type'!$C$14:$C$48,'Type Sorted'!B31)</f>
        <v>4.22</v>
      </c>
      <c r="D31" s="40" t="str">
        <f ca="1">INDEX('Wellbeing Acorn Type'!D$14:D$48,'Type Sorted'!$B31)</f>
        <v>Gym &amp; Juices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1307</v>
      </c>
      <c r="S31" s="207">
        <f ca="1">INDEX('Wellbeing Acorn Type'!H$14:H$48,'Type Sorted'!$B31)</f>
        <v>3.7516397277693098E-3</v>
      </c>
      <c r="T31" s="207">
        <f ca="1">INDEX('Wellbeing Acorn Type'!I$14:I$48,'Type Sorted'!$B31)</f>
        <v>0</v>
      </c>
      <c r="U31" s="227">
        <f ca="1">INDEX('Wellbeing Acorn Type'!J$14:J$48,'Type Sorted'!$B31)</f>
        <v>-0.77864534447064804</v>
      </c>
      <c r="V31" s="208">
        <f ca="1">INDEX('Wellbeing Acorn Type'!K$14:K$48,'Type Sorted'!$B31)</f>
        <v>0</v>
      </c>
      <c r="W31" s="208"/>
    </row>
    <row r="32" spans="1:23" ht="20.149999999999999" customHeight="1">
      <c r="A32" s="225">
        <v>20</v>
      </c>
      <c r="B32" s="225">
        <f ca="1">MATCH(A32,'Wellbeing Acorn Type'!$Q$14:$Q$48,0)</f>
        <v>3</v>
      </c>
      <c r="C32" s="226" t="str">
        <f ca="1">INDEX('Wellbeing Acorn Type'!$C$14:$C$48,'Type Sorted'!B32)</f>
        <v>1.3</v>
      </c>
      <c r="D32" s="40" t="str">
        <f ca="1">INDEX('Wellbeing Acorn Type'!D$14:D$48,'Type Sorted'!$B32)</f>
        <v>Hardship Heartlands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17099</v>
      </c>
      <c r="S32" s="207">
        <f ca="1">INDEX('Wellbeing Acorn Type'!H$14:H$48,'Type Sorted'!$B32)</f>
        <v>4.9081321886095972E-2</v>
      </c>
      <c r="T32" s="207">
        <f ca="1">INDEX('Wellbeing Acorn Type'!I$14:I$48,'Type Sorted'!$B32)</f>
        <v>0</v>
      </c>
      <c r="U32" s="227">
        <f ca="1">INDEX('Wellbeing Acorn Type'!J$14:J$48,'Type Sorted'!$B32)</f>
        <v>-2.8826995112445362</v>
      </c>
      <c r="V32" s="208">
        <f ca="1">INDEX('Wellbeing Acorn Type'!K$14:K$48,'Type Sorted'!$B32)</f>
        <v>0</v>
      </c>
      <c r="W32" s="208"/>
    </row>
    <row r="33" spans="1:28" ht="20.149999999999999" customHeight="1">
      <c r="A33" s="225">
        <v>21</v>
      </c>
      <c r="B33" s="225">
        <f ca="1">MATCH(A33,'Wellbeing Acorn Type'!$Q$14:$Q$48,0)</f>
        <v>14</v>
      </c>
      <c r="C33" s="226" t="str">
        <f ca="1">INDEX('Wellbeing Acorn Type'!$C$14:$C$48,'Type Sorted'!B33)</f>
        <v>2.12</v>
      </c>
      <c r="D33" s="40" t="str">
        <f ca="1">INDEX('Wellbeing Acorn Type'!D$14:D$48,'Type Sorted'!$B33)</f>
        <v>Perilous Futures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6282</v>
      </c>
      <c r="S33" s="207">
        <f ca="1">INDEX('Wellbeing Acorn Type'!H$14:H$48,'Type Sorted'!$B33)</f>
        <v>1.8031982226355627E-2</v>
      </c>
      <c r="T33" s="207">
        <f ca="1">INDEX('Wellbeing Acorn Type'!I$14:I$48,'Type Sorted'!$B33)</f>
        <v>0</v>
      </c>
      <c r="U33" s="227">
        <f ca="1">INDEX('Wellbeing Acorn Type'!J$14:J$48,'Type Sorted'!$B33)</f>
        <v>-1.719435945917537</v>
      </c>
      <c r="V33" s="208">
        <f ca="1">INDEX('Wellbeing Acorn Type'!K$14:K$48,'Type Sorted'!$B33)</f>
        <v>0</v>
      </c>
      <c r="W33" s="208"/>
    </row>
    <row r="34" spans="1:28" ht="20.149999999999999" customHeight="1">
      <c r="A34" s="225">
        <v>22</v>
      </c>
      <c r="B34" s="225">
        <f ca="1">MATCH(A34,'Wellbeing Acorn Type'!$Q$14:$Q$48,0)</f>
        <v>15</v>
      </c>
      <c r="C34" s="226" t="str">
        <f ca="1">INDEX('Wellbeing Acorn Type'!$C$14:$C$48,'Type Sorted'!B34)</f>
        <v>2.13</v>
      </c>
      <c r="D34" s="40" t="str">
        <f ca="1">INDEX('Wellbeing Acorn Type'!D$14:D$48,'Type Sorted'!$B34)</f>
        <v>Regular Revellers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7412</v>
      </c>
      <c r="S34" s="207">
        <f ca="1">INDEX('Wellbeing Acorn Type'!H$14:H$48,'Type Sorted'!$B34)</f>
        <v>2.1275557507441565E-2</v>
      </c>
      <c r="T34" s="207">
        <f ca="1">INDEX('Wellbeing Acorn Type'!I$14:I$48,'Type Sorted'!$B34)</f>
        <v>0</v>
      </c>
      <c r="U34" s="227">
        <f ca="1">INDEX('Wellbeing Acorn Type'!J$14:J$48,'Type Sorted'!$B34)</f>
        <v>-1.8707820550060348</v>
      </c>
      <c r="V34" s="208">
        <f ca="1">INDEX('Wellbeing Acorn Type'!K$14:K$48,'Type Sorted'!$B34)</f>
        <v>0</v>
      </c>
      <c r="W34" s="208"/>
    </row>
    <row r="35" spans="1:28" ht="20.149999999999999" customHeight="1">
      <c r="A35" s="225">
        <v>23</v>
      </c>
      <c r="B35" s="225">
        <f ca="1">MATCH(A35,'Wellbeing Acorn Type'!$Q$14:$Q$48,0)</f>
        <v>19</v>
      </c>
      <c r="C35" s="226" t="str">
        <f ca="1">INDEX('Wellbeing Acorn Type'!$C$14:$C$48,'Type Sorted'!B35)</f>
        <v>3.15</v>
      </c>
      <c r="D35" s="40" t="str">
        <f ca="1">INDEX('Wellbeing Acorn Type'!D$14:D$48,'Type Sorted'!$B35)</f>
        <v>Borderline Behaviours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15117</v>
      </c>
      <c r="S35" s="207">
        <f ca="1">INDEX('Wellbeing Acorn Type'!H$14:H$48,'Type Sorted'!$B35)</f>
        <v>4.3392148251483291E-2</v>
      </c>
      <c r="T35" s="207">
        <f ca="1">INDEX('Wellbeing Acorn Type'!I$14:I$48,'Type Sorted'!$B35)</f>
        <v>0</v>
      </c>
      <c r="U35" s="227">
        <f ca="1">INDEX('Wellbeing Acorn Type'!J$14:J$48,'Type Sorted'!$B35)</f>
        <v>-2.7024118913012303</v>
      </c>
      <c r="V35" s="208">
        <f ca="1">INDEX('Wellbeing Acorn Type'!K$14:K$48,'Type Sorted'!$B35)</f>
        <v>0</v>
      </c>
      <c r="W35" s="208"/>
    </row>
    <row r="36" spans="1:28" ht="20.149999999999999" customHeight="1">
      <c r="A36" s="225">
        <v>24</v>
      </c>
      <c r="B36" s="225">
        <f ca="1">MATCH(A36,'Wellbeing Acorn Type'!$Q$14:$Q$48,0)</f>
        <v>12</v>
      </c>
      <c r="C36" s="226" t="str">
        <f ca="1">INDEX('Wellbeing Acorn Type'!$C$14:$C$48,'Type Sorted'!B36)</f>
        <v>2.10</v>
      </c>
      <c r="D36" s="40" t="str">
        <f ca="1">INDEX('Wellbeing Acorn Type'!D$14:D$48,'Type Sorted'!$B36)</f>
        <v>Respiratory Risks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12048</v>
      </c>
      <c r="S36" s="207">
        <f ca="1">INDEX('Wellbeing Acorn Type'!H$14:H$48,'Type Sorted'!$B36)</f>
        <v>3.45828274217021E-2</v>
      </c>
      <c r="T36" s="207">
        <f ca="1">INDEX('Wellbeing Acorn Type'!I$14:I$48,'Type Sorted'!$B36)</f>
        <v>0</v>
      </c>
      <c r="U36" s="227">
        <f ca="1">INDEX('Wellbeing Acorn Type'!J$14:J$48,'Type Sorted'!$B36)</f>
        <v>-2.4015170641491626</v>
      </c>
      <c r="V36" s="208">
        <f ca="1">INDEX('Wellbeing Acorn Type'!K$14:K$48,'Type Sorted'!$B36)</f>
        <v>0</v>
      </c>
      <c r="W36" s="208"/>
    </row>
    <row r="37" spans="1:28" ht="20.149999999999999" customHeight="1">
      <c r="A37" s="225">
        <v>25</v>
      </c>
      <c r="B37" s="225">
        <f ca="1">MATCH(A37,'Wellbeing Acorn Type'!$Q$14:$Q$48,0)</f>
        <v>11</v>
      </c>
      <c r="C37" s="226" t="str">
        <f ca="1">INDEX('Wellbeing Acorn Type'!$C$14:$C$48,'Type Sorted'!B37)</f>
        <v>2.9</v>
      </c>
      <c r="D37" s="40" t="str">
        <f ca="1">INDEX('Wellbeing Acorn Type'!D$14:D$48,'Type Sorted'!$B37)</f>
        <v>Everyday Excesses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16337</v>
      </c>
      <c r="S37" s="207">
        <f ca="1">INDEX('Wellbeing Acorn Type'!H$14:H$48,'Type Sorted'!$B37)</f>
        <v>4.6894061386815011E-2</v>
      </c>
      <c r="T37" s="207">
        <f ca="1">INDEX('Wellbeing Acorn Type'!I$14:I$48,'Type Sorted'!$B37)</f>
        <v>0</v>
      </c>
      <c r="U37" s="227">
        <f ca="1">INDEX('Wellbeing Acorn Type'!J$14:J$48,'Type Sorted'!$B37)</f>
        <v>-2.8145001364037836</v>
      </c>
      <c r="V37" s="208">
        <f ca="1">INDEX('Wellbeing Acorn Type'!K$14:K$48,'Type Sorted'!$B37)</f>
        <v>0</v>
      </c>
      <c r="W37" s="208"/>
    </row>
    <row r="38" spans="1:28" ht="20.149999999999999" customHeight="1">
      <c r="A38" s="225">
        <v>26</v>
      </c>
      <c r="B38" s="225">
        <f ca="1">MATCH(A38,'Wellbeing Acorn Type'!$Q$14:$Q$48,0)</f>
        <v>27</v>
      </c>
      <c r="C38" s="226" t="str">
        <f ca="1">INDEX('Wellbeing Acorn Type'!$C$14:$C$48,'Type Sorted'!B38)</f>
        <v>4.21</v>
      </c>
      <c r="D38" s="40" t="str">
        <f ca="1">INDEX('Wellbeing Acorn Type'!D$14:D$48,'Type Sorted'!$B38)</f>
        <v>Sensible Seniors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5253</v>
      </c>
      <c r="S38" s="207">
        <f ca="1">INDEX('Wellbeing Acorn Type'!H$14:H$48,'Type Sorted'!$B38)</f>
        <v>1.5078319426145513E-2</v>
      </c>
      <c r="T38" s="207">
        <f ca="1">INDEX('Wellbeing Acorn Type'!I$14:I$48,'Type Sorted'!$B38)</f>
        <v>0</v>
      </c>
      <c r="U38" s="227">
        <f ca="1">INDEX('Wellbeing Acorn Type'!J$14:J$48,'Type Sorted'!$B38)</f>
        <v>-1.5699598970922799</v>
      </c>
      <c r="V38" s="208">
        <f ca="1">INDEX('Wellbeing Acorn Type'!K$14:K$48,'Type Sorted'!$B38)</f>
        <v>0</v>
      </c>
      <c r="W38" s="208"/>
    </row>
    <row r="39" spans="1:28" ht="20.149999999999999" customHeight="1">
      <c r="A39" s="225">
        <v>27</v>
      </c>
      <c r="B39" s="225">
        <f ca="1">MATCH(A39,'Wellbeing Acorn Type'!$Q$14:$Q$48,0)</f>
        <v>10</v>
      </c>
      <c r="C39" s="226" t="str">
        <f ca="1">INDEX('Wellbeing Acorn Type'!$C$14:$C$48,'Type Sorted'!B39)</f>
        <v>2.8</v>
      </c>
      <c r="D39" s="40" t="str">
        <f ca="1">INDEX('Wellbeing Acorn Type'!D$14:D$48,'Type Sorted'!$B39)</f>
        <v>Despondent Diversity</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0</v>
      </c>
      <c r="S39" s="207">
        <f ca="1">INDEX('Wellbeing Acorn Type'!H$14:H$48,'Type Sorted'!$B39)</f>
        <v>0</v>
      </c>
      <c r="T39" s="207">
        <f ca="1">INDEX('Wellbeing Acorn Type'!I$14:I$48,'Type Sorted'!$B39)</f>
        <v>0</v>
      </c>
      <c r="U39" s="227">
        <f ca="1">INDEX('Wellbeing Acorn Type'!J$14:J$48,'Type Sorted'!$B39)</f>
        <v>0</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161</v>
      </c>
      <c r="Q41" s="230"/>
      <c r="R41" s="229">
        <f ca="1">SUM(R13:R40)</f>
        <v>348381</v>
      </c>
      <c r="S41" s="17"/>
      <c r="T41" s="221">
        <f ca="1">IF(R41&gt;0,P41/R41,0)</f>
        <v>4.6213771703967785E-4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505.67394227785246</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301.19396089142066</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v>
      </c>
      <c r="B55" s="231">
        <f t="shared" ca="1" si="1"/>
        <v>114.27816967822248</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5</v>
      </c>
      <c r="B56" s="231">
        <f t="shared" ca="1" si="1"/>
        <v>100</v>
      </c>
      <c r="C56" s="231">
        <f t="shared" ca="1" si="1"/>
        <v>100</v>
      </c>
      <c r="D56" s="231">
        <f t="shared" ca="1" si="1"/>
        <v>100</v>
      </c>
      <c r="E56" s="231">
        <f t="shared" ca="1" si="1"/>
        <v>100</v>
      </c>
      <c r="F56" s="231">
        <f t="shared" ca="1" si="1"/>
        <v>71.54429303544859</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16</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38.61100312900286</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34.505774882110387</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17</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32.720026354018714</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23</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28.352425876010784</v>
      </c>
      <c r="Y60" s="231">
        <f t="shared" ca="1" si="1"/>
        <v>100</v>
      </c>
      <c r="Z60" s="231">
        <f t="shared" ca="1" si="1"/>
        <v>100</v>
      </c>
      <c r="AA60" s="231">
        <f t="shared" ca="1" si="1"/>
        <v>100</v>
      </c>
      <c r="AB60" s="231">
        <f t="shared" ca="1" si="1"/>
        <v>100</v>
      </c>
    </row>
    <row r="61" spans="1:28" ht="15" hidden="1" customHeight="1">
      <c r="A61" s="231">
        <f ca="1">INDEX('Wellbeing Acorn Type'!$R$14:$R$48,'Type Sorted'!B21)</f>
        <v>2</v>
      </c>
      <c r="B61" s="231">
        <f t="shared" ca="1" si="1"/>
        <v>100</v>
      </c>
      <c r="C61" s="231">
        <f t="shared" ca="1" si="1"/>
        <v>19.431188423645317</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4</v>
      </c>
      <c r="B62" s="231">
        <f t="shared" ca="1" si="1"/>
        <v>100</v>
      </c>
      <c r="C62" s="231">
        <f t="shared" ca="1" si="1"/>
        <v>100</v>
      </c>
      <c r="D62" s="231">
        <f t="shared" ca="1" si="1"/>
        <v>100</v>
      </c>
      <c r="E62" s="231">
        <f t="shared" ca="1" si="1"/>
        <v>15.22770684628531</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14</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61</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0</v>
      </c>
    </row>
    <row r="65" spans="1:28" ht="15" hidden="1" customHeight="1">
      <c r="A65" s="231">
        <f ca="1">INDEX('Wellbeing Acorn Type'!$R$14:$R$48,'Type Sorted'!B25)</f>
        <v>6</v>
      </c>
      <c r="B65" s="231">
        <f t="shared" ca="1" si="3"/>
        <v>100</v>
      </c>
      <c r="C65" s="231">
        <f t="shared" ca="1" si="3"/>
        <v>100</v>
      </c>
      <c r="D65" s="231">
        <f t="shared" ca="1" si="3"/>
        <v>100</v>
      </c>
      <c r="E65" s="231">
        <f t="shared" ca="1" si="3"/>
        <v>100</v>
      </c>
      <c r="F65" s="231">
        <f t="shared" ca="1" si="3"/>
        <v>100</v>
      </c>
      <c r="G65" s="231">
        <f t="shared" ca="1" si="3"/>
        <v>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18</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7</v>
      </c>
      <c r="B67" s="231">
        <f t="shared" ca="1" si="3"/>
        <v>100</v>
      </c>
      <c r="C67" s="231">
        <f t="shared" ca="1" si="3"/>
        <v>100</v>
      </c>
      <c r="D67" s="231">
        <f t="shared" ca="1" si="3"/>
        <v>100</v>
      </c>
      <c r="E67" s="231">
        <f t="shared" ca="1" si="3"/>
        <v>100</v>
      </c>
      <c r="F67" s="231">
        <f t="shared" ca="1" si="3"/>
        <v>100</v>
      </c>
      <c r="G67" s="231">
        <f t="shared" ca="1" si="3"/>
        <v>100</v>
      </c>
      <c r="H67" s="231">
        <f t="shared" ca="1" si="3"/>
        <v>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25</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0</v>
      </c>
      <c r="AA68" s="231">
        <f t="shared" ca="1" si="3"/>
        <v>100</v>
      </c>
      <c r="AB68" s="231">
        <f t="shared" ca="1" si="3"/>
        <v>100</v>
      </c>
    </row>
    <row r="69" spans="1:28" ht="15" hidden="1" customHeight="1">
      <c r="A69" s="231">
        <f ca="1">INDEX('Wellbeing Acorn Type'!$R$14:$R$48,'Type Sorted'!B29)</f>
        <v>60</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0</v>
      </c>
      <c r="AB69" s="231">
        <f t="shared" ca="1" si="3"/>
        <v>100</v>
      </c>
    </row>
    <row r="70" spans="1:28" ht="15" hidden="1" customHeight="1">
      <c r="A70" s="231">
        <f ca="1">INDEX('Wellbeing Acorn Type'!$R$14:$R$48,'Type Sorted'!B30)</f>
        <v>11</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22</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3</v>
      </c>
      <c r="B72" s="231">
        <f t="shared" ca="1" si="3"/>
        <v>100</v>
      </c>
      <c r="C72" s="231">
        <f t="shared" ca="1" si="3"/>
        <v>100</v>
      </c>
      <c r="D72" s="231">
        <f t="shared" ca="1" si="3"/>
        <v>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13</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15</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10</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9</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21</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A2F1C-A0B2-453C-A734-86991A9A2B5F}">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A92D4-9DDA-4EDB-B6BF-B909B6639A5D}">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0.11943478260869565</v>
      </c>
      <c r="H2" s="245" cm="1">
        <f t="array" ref="H2:H797">INDEX('Data - Knowledge'!J:J,MATCH(_xlfn.ANCHORARRAY('Features Data'!A2),'Data - Knowledge'!A:A,0))</f>
        <v>91.996097823073342</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6.6708074534161492E-3</v>
      </c>
      <c r="H3" s="245">
        <v>94.364412171844819</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1.9559006211180126E-2</v>
      </c>
      <c r="H4" s="245">
        <v>105.40371046570031</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1.7273291925465842E-2</v>
      </c>
      <c r="H5" s="245">
        <v>85.315763487342693</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1.7962732919254661E-2</v>
      </c>
      <c r="H6" s="245">
        <v>93.291780977786772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1.7540372670807457E-2</v>
      </c>
      <c r="H7" s="245">
        <v>91.192576347867586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4.2422360248447208E-3</v>
      </c>
      <c r="H8" s="245">
        <v>83.955280856690379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3.8291925465838518E-2</v>
      </c>
      <c r="H9" s="245">
        <v>98.329590787603706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7.4534161490683228E-3</v>
      </c>
      <c r="H10" s="245">
        <v>84.650629237806626</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1.2869565217391304E-2</v>
      </c>
      <c r="H11" s="245">
        <v>89.728963602151495</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9.7826086956521747E-3</v>
      </c>
      <c r="H12" s="245">
        <v>89.24982746557319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0.17771428571428571</v>
      </c>
      <c r="H13" s="245">
        <v>101.70844891469947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3.0372670807453416E-3</v>
      </c>
      <c r="H14" s="245">
        <v>99.709065596587124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1.9875776397515532E-2</v>
      </c>
      <c r="H15" s="245">
        <v>74.373999771757752</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9.0459627329192549E-2</v>
      </c>
      <c r="H16" s="245">
        <v>101.14019170168854</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2.2068322981366458E-2</v>
      </c>
      <c r="H17" s="245">
        <v>88.555985586817883</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1.1062111801242237E-2</v>
      </c>
      <c r="H18" s="245">
        <v>101.55834826946175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91.996097823073342</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5.1242236024844727E-3</v>
      </c>
      <c r="H19" s="245">
        <v>101.69356345559038</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94.364412171844819</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1.0248447204968946E-3</v>
      </c>
      <c r="H20" s="245">
        <v>100.27888292649421</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105.40371046570031</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1.3614906832298134E-2</v>
      </c>
      <c r="H21" s="245">
        <v>117.93247704517249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85.315763487342693</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9.6211180124223597E-3</v>
      </c>
      <c r="H22" s="245">
        <v>127.73348402234042</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93.291780977786772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1.2422360248447205E-5</v>
      </c>
      <c r="H23" s="245">
        <v>112.95851941998369</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91.192576347867586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1.036024844720497E-2</v>
      </c>
      <c r="H24" s="245">
        <v>108.38767251849764</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83.955280856690379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1.8490683229813665E-2</v>
      </c>
      <c r="H25" s="245">
        <v>114.35145104196667</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98.329590787603706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8.0496894409937906E-3</v>
      </c>
      <c r="H26" s="245">
        <v>100.68621093231624</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84.650629237806626</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4.9366459627329197E-2</v>
      </c>
      <c r="H27" s="245">
        <v>84.588376372724412</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89.728963602151495</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1.0000000000000002E-3</v>
      </c>
      <c r="H28" s="245">
        <v>95.794700605049044</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89.24982746557319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101.70844891469947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3.6844720496894412E-2</v>
      </c>
      <c r="H30" s="245">
        <v>83.073816411911821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99.709065596587124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4.2745341614906833E-2</v>
      </c>
      <c r="H31" s="245">
        <v>89.47579337421962</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74.373999771757752</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2.1242236024844722E-3</v>
      </c>
      <c r="H32" s="245">
        <v>81.777064797796754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101.14019170168854</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2.1180124223602486E-3</v>
      </c>
      <c r="H33" s="245">
        <v>73.549368754910276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88.555985586817883</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2.9937888198757765E-3</v>
      </c>
      <c r="H34" s="245">
        <v>98.879942071965601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101.55834826946175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5.2173913043478265E-3</v>
      </c>
      <c r="H35" s="245">
        <v>82.241544903035361</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101.69356345559038</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5.1366459627329199E-3</v>
      </c>
      <c r="H36" s="245">
        <v>89.498019913650509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100.27888292649421</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9.8993788819875778E-2</v>
      </c>
      <c r="H37" s="245">
        <v>53.069064534134199</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117.93247704517249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0.18310559006211177</v>
      </c>
      <c r="H38" s="245">
        <v>85.088109540718804</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127.73348402234042</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0.3101739130434783</v>
      </c>
      <c r="H39" s="245">
        <v>111.01928873814471</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112.95851941998369</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0.33093167701863357</v>
      </c>
      <c r="H40" s="245">
        <v>109.53685057273132</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108.38767251849764</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0.40550931677018631</v>
      </c>
      <c r="H41" s="245">
        <v>96.467258410374626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114.35145104196667</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3.2447204968944099E-2</v>
      </c>
      <c r="H42" s="245">
        <v>83.650885883928851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100.68621093231624</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8.4534161490683237E-3</v>
      </c>
      <c r="H43" s="245">
        <v>59.482947717986598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84.588376372724412</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0.19826086956521741</v>
      </c>
      <c r="H44" s="245">
        <v>98.976288578814206</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95.794700605049044</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0.13965838509316769</v>
      </c>
      <c r="H45" s="245">
        <v>86.158364002706051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5.9906832298136641E-2</v>
      </c>
      <c r="H46" s="245">
        <v>87.043968178874024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83.073816411911821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2.5341614906832299E-2</v>
      </c>
      <c r="H47" s="245">
        <v>75.888546019893482</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89.47579337421962</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0.16749068322981367</v>
      </c>
      <c r="H48" s="245">
        <v>98.037535624152767</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81.777064797796754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0.16103726708074534</v>
      </c>
      <c r="H49" s="245">
        <v>75.918661482423786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73.549368754910276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0.2125776397515528</v>
      </c>
      <c r="H50" s="245">
        <v>82.442442034225209</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98.879942071965601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0.24249068322981365</v>
      </c>
      <c r="H51" s="245">
        <v>81.426096386871748</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82.241544903035361</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9.0192546583850938E-2</v>
      </c>
      <c r="H52" s="245">
        <v>78.615876094993169</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89.498019913650509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7.3478260869565229E-2</v>
      </c>
      <c r="H53" s="245">
        <v>74.168508429003154</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5.56583850931677E-2</v>
      </c>
      <c r="H54" s="245">
        <v>65.748822007460205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3.5850931677018638E-2</v>
      </c>
      <c r="H55" s="245">
        <v>61.678300403505247</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6.9875776397515521E-2</v>
      </c>
      <c r="H56" s="245">
        <v>69.605152354278388</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0.13536024844720496</v>
      </c>
      <c r="H57" s="245">
        <v>83.820320068238601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0.1915217391304348</v>
      </c>
      <c r="H58" s="245">
        <v>81.665306272718169</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6.1124223602484477E-2</v>
      </c>
      <c r="H59" s="245">
        <v>71.480652518671363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5.6931677018633546E-2</v>
      </c>
      <c r="H60" s="245">
        <v>68.376542256451089</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9.6155279503105595E-2</v>
      </c>
      <c r="H61" s="245">
        <v>74.414862753289611</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0.10566459627329193</v>
      </c>
      <c r="H62" s="245">
        <v>79.984400406380317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4.6260869565217397E-2</v>
      </c>
      <c r="H63" s="245">
        <v>81.723432712073233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4.0006211180124228E-2</v>
      </c>
      <c r="H64" s="245">
        <v>88.796344089359678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2.6962732919254658E-2</v>
      </c>
      <c r="H65" s="245">
        <v>82.752844865066251</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2.7726708074534163E-2</v>
      </c>
      <c r="H66" s="245">
        <v>88.081693271739852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1.0993788819875776E-2</v>
      </c>
      <c r="H67" s="245">
        <v>72.236026480216523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3.9801242236024846E-2</v>
      </c>
      <c r="H68" s="245">
        <v>73.248425320525101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6.5590062111801246E-3</v>
      </c>
      <c r="H69" s="245">
        <v>66.919184011233909</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3.8291925465838504E-2</v>
      </c>
      <c r="H70" s="245">
        <v>74.200237417949751</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2.537888198757764E-2</v>
      </c>
      <c r="H71" s="245">
        <v>69.389903588317054</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6.4434782608695645E-2</v>
      </c>
      <c r="H72" s="245">
        <v>76.724325961080538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4.5838509316770193E-2</v>
      </c>
      <c r="H73" s="245">
        <v>59.508425395870702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0.27008074534161491</v>
      </c>
      <c r="H74" s="245">
        <v>73.641189166349093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0.1346086956521739</v>
      </c>
      <c r="H75" s="245">
        <v>58.651649753425616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7.6279503105590049E-2</v>
      </c>
      <c r="H76" s="245">
        <v>57.273521539294059</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1.6521739130434785E-2</v>
      </c>
      <c r="H77" s="245">
        <v>54.794078867957452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9.9031055900621126E-2</v>
      </c>
      <c r="H78" s="245">
        <v>74.648833384776708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0.21660869565217392</v>
      </c>
      <c r="H79" s="245">
        <v>72.887716732470452</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0.30480745341614907</v>
      </c>
      <c r="H80" s="245">
        <v>79.760282139590899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0.32126708074534166</v>
      </c>
      <c r="H81" s="245">
        <v>79.323085327661232</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4.0621118012422368E-3</v>
      </c>
      <c r="H82" s="245">
        <v>101.49863519095828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2.472049689440994E-2</v>
      </c>
      <c r="H83" s="245">
        <v>103.61480072000052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2.4869565217391303E-2</v>
      </c>
      <c r="H84" s="245">
        <v>99.476608501388398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1.2782608695652176E-2</v>
      </c>
      <c r="H85" s="245">
        <v>97.43907315683073</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0.93406832298136644</v>
      </c>
      <c r="H86" s="245">
        <v>99.957833491118336</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0.95096273291925459</v>
      </c>
      <c r="H87" s="245">
        <v>99.841220649289085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1.6757763975155281E-2</v>
      </c>
      <c r="H88" s="245">
        <v>107.8918508288202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1.4397515527950312E-2</v>
      </c>
      <c r="H89" s="245">
        <v>99.849008088858028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1.2416149068322982E-2</v>
      </c>
      <c r="H90" s="245">
        <v>102.75316413371573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3.9751552795031066E-3</v>
      </c>
      <c r="H91" s="245">
        <v>99.020807945174909</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1.5776397515527951E-3</v>
      </c>
      <c r="H92" s="245">
        <v>87.129144504834983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0.96398757763975151</v>
      </c>
      <c r="H93" s="245">
        <v>99.757534907843009</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2.6559006211180122E-2</v>
      </c>
      <c r="H94" s="245">
        <v>108.34962889963045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6.4161490683229813E-3</v>
      </c>
      <c r="H95" s="245">
        <v>107.78346937432354</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1.9503105590062116E-3</v>
      </c>
      <c r="H96" s="245">
        <v>106.53869906347235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0.15249068322981368</v>
      </c>
      <c r="H100" s="245">
        <v>89.049976976079677</v>
      </c>
    </row>
    <row r="101" spans="1:35">
      <c r="A101" s="86" t="str">
        <v>scghqb_sleeploss</v>
      </c>
      <c r="B101" s="239">
        <v>100</v>
      </c>
      <c r="C101" s="86" t="s">
        <v>373</v>
      </c>
      <c r="D101" s="241">
        <f>COUNTIF($C$1:$C101,C101)</f>
        <v>2</v>
      </c>
      <c r="E101" s="241" t="str">
        <f t="shared" si="13"/>
        <v>Wellbeing (GHQ)2</v>
      </c>
      <c r="F101" s="86" t="s">
        <v>376</v>
      </c>
      <c r="G101" s="242">
        <v>0.12975776397515526</v>
      </c>
      <c r="H101" s="245">
        <v>88.018522638239915</v>
      </c>
    </row>
    <row r="102" spans="1:35">
      <c r="A102" s="86" t="str">
        <v>scghqc_usefulrole</v>
      </c>
      <c r="B102" s="239">
        <v>101</v>
      </c>
      <c r="C102" s="86" t="s">
        <v>373</v>
      </c>
      <c r="D102" s="241">
        <f>COUNTIF($C$1:$C102,C102)</f>
        <v>3</v>
      </c>
      <c r="E102" s="241" t="str">
        <f t="shared" si="13"/>
        <v>Wellbeing (GHQ)3</v>
      </c>
      <c r="F102" s="86" t="s">
        <v>378</v>
      </c>
      <c r="G102" s="242">
        <v>0.13017391304347825</v>
      </c>
      <c r="H102" s="245">
        <v>87.842527612589819</v>
      </c>
    </row>
    <row r="103" spans="1:35">
      <c r="A103" s="86" t="str">
        <v>scghqd_decisions</v>
      </c>
      <c r="B103" s="239">
        <v>102</v>
      </c>
      <c r="C103" s="86" t="s">
        <v>373</v>
      </c>
      <c r="D103" s="241">
        <f>COUNTIF($C$1:$C103,C103)</f>
        <v>4</v>
      </c>
      <c r="E103" s="241" t="str">
        <f t="shared" si="13"/>
        <v>Wellbeing (GHQ)4</v>
      </c>
      <c r="F103" s="86" t="s">
        <v>380</v>
      </c>
      <c r="G103" s="242">
        <v>9.1726708074534161E-2</v>
      </c>
      <c r="H103" s="245">
        <v>91.926001471692658</v>
      </c>
    </row>
    <row r="104" spans="1:35">
      <c r="A104" s="86" t="str">
        <v>scghqe_strain</v>
      </c>
      <c r="B104" s="239">
        <v>103</v>
      </c>
      <c r="C104" s="86" t="s">
        <v>373</v>
      </c>
      <c r="D104" s="241">
        <f>COUNTIF($C$1:$C104,C104)</f>
        <v>5</v>
      </c>
      <c r="E104" s="241" t="str">
        <f t="shared" si="13"/>
        <v>Wellbeing (GHQ)5</v>
      </c>
      <c r="F104" s="86" t="s">
        <v>382</v>
      </c>
      <c r="G104" s="242">
        <v>0.2022360248447205</v>
      </c>
      <c r="H104" s="245">
        <v>94.129721553484785</v>
      </c>
    </row>
    <row r="105" spans="1:35">
      <c r="A105" s="86" t="str">
        <v>scghqf_difficulties</v>
      </c>
      <c r="B105" s="239">
        <v>104</v>
      </c>
      <c r="C105" s="86" t="s">
        <v>373</v>
      </c>
      <c r="D105" s="241">
        <f>COUNTIF($C$1:$C105,C105)</f>
        <v>6</v>
      </c>
      <c r="E105" s="241" t="str">
        <f t="shared" si="13"/>
        <v>Wellbeing (GHQ)6</v>
      </c>
      <c r="F105" s="86" t="s">
        <v>384</v>
      </c>
      <c r="G105" s="242">
        <v>0.12199378881987577</v>
      </c>
      <c r="H105" s="245">
        <v>86.813903782052478</v>
      </c>
    </row>
    <row r="106" spans="1:35">
      <c r="A106" s="86" t="str">
        <v>scghqg_enjoyactivs</v>
      </c>
      <c r="B106" s="239">
        <v>105</v>
      </c>
      <c r="C106" s="86" t="s">
        <v>373</v>
      </c>
      <c r="D106" s="241">
        <f>COUNTIF($C$1:$C106,C106)</f>
        <v>7</v>
      </c>
      <c r="E106" s="241" t="str">
        <f t="shared" si="13"/>
        <v>Wellbeing (GHQ)7</v>
      </c>
      <c r="F106" s="86" t="s">
        <v>386</v>
      </c>
      <c r="G106" s="242">
        <v>0.15527950310559005</v>
      </c>
      <c r="H106" s="245">
        <v>90.069091594802003</v>
      </c>
    </row>
    <row r="107" spans="1:35">
      <c r="A107" s="86" t="str">
        <v>scghqh_faceproblems</v>
      </c>
      <c r="B107" s="239">
        <v>106</v>
      </c>
      <c r="C107" s="86" t="s">
        <v>373</v>
      </c>
      <c r="D107" s="241">
        <f>COUNTIF($C$1:$C107,C107)</f>
        <v>8</v>
      </c>
      <c r="E107" s="241" t="str">
        <f t="shared" si="13"/>
        <v>Wellbeing (GHQ)8</v>
      </c>
      <c r="F107" s="86" t="s">
        <v>388</v>
      </c>
      <c r="G107" s="242">
        <v>9.2242236024844729E-2</v>
      </c>
      <c r="H107" s="245">
        <v>84.343827646512452</v>
      </c>
    </row>
    <row r="108" spans="1:35">
      <c r="A108" s="86" t="str">
        <v>scghqi_depressed</v>
      </c>
      <c r="B108" s="239">
        <v>107</v>
      </c>
      <c r="C108" s="86" t="s">
        <v>373</v>
      </c>
      <c r="D108" s="241">
        <f>COUNTIF($C$1:$C108,C108)</f>
        <v>9</v>
      </c>
      <c r="E108" s="241" t="str">
        <f t="shared" si="13"/>
        <v>Wellbeing (GHQ)9</v>
      </c>
      <c r="F108" s="86" t="s">
        <v>390</v>
      </c>
      <c r="G108" s="242">
        <v>0.18304968944099378</v>
      </c>
      <c r="H108" s="245">
        <v>91.346453366473028</v>
      </c>
    </row>
    <row r="109" spans="1:35">
      <c r="A109" s="86" t="str">
        <v>scghqj_confidence</v>
      </c>
      <c r="B109" s="239">
        <v>108</v>
      </c>
      <c r="C109" s="86" t="s">
        <v>373</v>
      </c>
      <c r="D109" s="241">
        <f>COUNTIF($C$1:$C109,C109)</f>
        <v>10</v>
      </c>
      <c r="E109" s="241" t="str">
        <f t="shared" si="13"/>
        <v>Wellbeing (GHQ)10</v>
      </c>
      <c r="F109" s="86" t="s">
        <v>392</v>
      </c>
      <c r="G109" s="242">
        <v>0.14609937888198757</v>
      </c>
      <c r="H109" s="245">
        <v>86.19479047090573</v>
      </c>
    </row>
    <row r="110" spans="1:35">
      <c r="A110" s="86" t="str">
        <v>scghqk_selfworth</v>
      </c>
      <c r="B110" s="239">
        <v>109</v>
      </c>
      <c r="C110" s="86" t="s">
        <v>373</v>
      </c>
      <c r="D110" s="241">
        <f>COUNTIF($C$1:$C110,C110)</f>
        <v>11</v>
      </c>
      <c r="E110" s="241" t="str">
        <f t="shared" si="13"/>
        <v>Wellbeing (GHQ)11</v>
      </c>
      <c r="F110" s="86" t="s">
        <v>111</v>
      </c>
      <c r="G110" s="242">
        <v>7.5614906832298129E-2</v>
      </c>
      <c r="H110" s="245">
        <v>79.151707268571386</v>
      </c>
    </row>
    <row r="111" spans="1:35">
      <c r="A111" s="86" t="str">
        <v>scghql_happiness</v>
      </c>
      <c r="B111" s="239">
        <v>110</v>
      </c>
      <c r="C111" s="86" t="s">
        <v>373</v>
      </c>
      <c r="D111" s="241">
        <f>COUNTIF($C$1:$C111,C111)</f>
        <v>12</v>
      </c>
      <c r="E111" s="241" t="str">
        <f t="shared" si="13"/>
        <v>Wellbeing (GHQ)12</v>
      </c>
      <c r="F111" s="86" t="s">
        <v>109</v>
      </c>
      <c r="G111" s="242">
        <v>0.13522981366459627</v>
      </c>
      <c r="H111" s="245">
        <v>90.800206970042638</v>
      </c>
    </row>
    <row r="112" spans="1:35">
      <c r="A112" s="86" t="str">
        <v>SCOPNGBHA</v>
      </c>
      <c r="B112" s="239">
        <v>111</v>
      </c>
      <c r="C112" s="86" t="s">
        <v>395</v>
      </c>
      <c r="D112" s="241">
        <f>COUNTIF($C$1:$C112,C112)</f>
        <v>1</v>
      </c>
      <c r="E112" s="241" t="str">
        <f t="shared" si="13"/>
        <v>Isolation1</v>
      </c>
      <c r="F112" s="86" t="s">
        <v>396</v>
      </c>
      <c r="G112" s="242">
        <v>6.0975155279503104E-2</v>
      </c>
      <c r="H112" s="245">
        <v>76.191903626899631</v>
      </c>
    </row>
    <row r="113" spans="1:8">
      <c r="A113" s="86" t="str">
        <v>SCOPNGBHD</v>
      </c>
      <c r="B113" s="239">
        <v>112</v>
      </c>
      <c r="C113" s="86" t="s">
        <v>395</v>
      </c>
      <c r="D113" s="241">
        <f>COUNTIF($C$1:$C113,C113)</f>
        <v>2</v>
      </c>
      <c r="E113" s="241" t="str">
        <f t="shared" si="13"/>
        <v>Isolation2</v>
      </c>
      <c r="F113" s="86" t="s">
        <v>398</v>
      </c>
      <c r="G113" s="242">
        <v>0.31169565217391304</v>
      </c>
      <c r="H113" s="245">
        <v>85.450302445737933</v>
      </c>
    </row>
    <row r="114" spans="1:8">
      <c r="A114" s="86" t="str">
        <v>SCOPNGBHH</v>
      </c>
      <c r="B114" s="239">
        <v>113</v>
      </c>
      <c r="C114" s="86" t="s">
        <v>395</v>
      </c>
      <c r="D114" s="241">
        <f>COUNTIF($C$1:$C114,C114)</f>
        <v>3</v>
      </c>
      <c r="E114" s="241" t="str">
        <f t="shared" si="13"/>
        <v>Isolation3</v>
      </c>
      <c r="F114" s="86" t="s">
        <v>400</v>
      </c>
      <c r="G114" s="242">
        <v>0.12593167701863353</v>
      </c>
      <c r="H114" s="245">
        <v>84.91408770336443</v>
      </c>
    </row>
    <row r="115" spans="1:8">
      <c r="A115" s="86" t="str">
        <v>SCOPNGBHC</v>
      </c>
      <c r="B115" s="239">
        <v>114</v>
      </c>
      <c r="C115" s="86" t="s">
        <v>395</v>
      </c>
      <c r="D115" s="241">
        <f>COUNTIF($C$1:$C115,C115)</f>
        <v>4</v>
      </c>
      <c r="E115" s="241" t="str">
        <f t="shared" si="13"/>
        <v>Isolation4</v>
      </c>
      <c r="F115" s="86" t="s">
        <v>402</v>
      </c>
      <c r="G115" s="242">
        <v>0.22855279503105588</v>
      </c>
      <c r="H115" s="245">
        <v>86.450590881636003</v>
      </c>
    </row>
    <row r="116" spans="1:8">
      <c r="A116" s="86" t="str">
        <v>SCOPNGBHA_x</v>
      </c>
      <c r="B116" s="239">
        <v>115</v>
      </c>
      <c r="C116" s="86" t="s">
        <v>395</v>
      </c>
      <c r="D116" s="241">
        <f>COUNTIF($C$1:$C116,C116)</f>
        <v>5</v>
      </c>
      <c r="E116" s="241" t="str">
        <f t="shared" si="13"/>
        <v>Isolation5</v>
      </c>
      <c r="F116" s="86" t="s">
        <v>404</v>
      </c>
      <c r="G116" s="242">
        <v>0.71236024844720491</v>
      </c>
      <c r="H116" s="245">
        <v>111.37455407844723</v>
      </c>
    </row>
    <row r="117" spans="1:8">
      <c r="A117" s="86" t="str">
        <v>SCOPNGBHD_x</v>
      </c>
      <c r="B117" s="239">
        <v>116</v>
      </c>
      <c r="C117" s="86" t="s">
        <v>395</v>
      </c>
      <c r="D117" s="241">
        <f>COUNTIF($C$1:$C117,C117)</f>
        <v>6</v>
      </c>
      <c r="E117" s="241" t="str">
        <f t="shared" si="13"/>
        <v>Isolation6</v>
      </c>
      <c r="F117" s="86" t="s">
        <v>406</v>
      </c>
      <c r="G117" s="242">
        <v>0.45485093167701868</v>
      </c>
      <c r="H117" s="245">
        <v>114.60203117619459</v>
      </c>
    </row>
    <row r="118" spans="1:8">
      <c r="A118" s="86" t="str">
        <v>SCOPNGBHH_x</v>
      </c>
      <c r="B118" s="239">
        <v>117</v>
      </c>
      <c r="C118" s="86" t="s">
        <v>395</v>
      </c>
      <c r="D118" s="241">
        <f>COUNTIF($C$1:$C118,C118)</f>
        <v>7</v>
      </c>
      <c r="E118" s="241" t="str">
        <f t="shared" si="13"/>
        <v>Isolation7</v>
      </c>
      <c r="F118" s="86" t="s">
        <v>408</v>
      </c>
      <c r="G118" s="242">
        <v>0.68516149068322985</v>
      </c>
      <c r="H118" s="245">
        <v>106.20219443393539</v>
      </c>
    </row>
    <row r="119" spans="1:8">
      <c r="A119" s="86" t="str">
        <v>SCOPNGBHC_x</v>
      </c>
      <c r="B119" s="239">
        <v>118</v>
      </c>
      <c r="C119" s="86" t="s">
        <v>395</v>
      </c>
      <c r="D119" s="241">
        <f>COUNTIF($C$1:$C119,C119)</f>
        <v>8</v>
      </c>
      <c r="E119" s="241" t="str">
        <f t="shared" si="13"/>
        <v>Isolation8</v>
      </c>
      <c r="F119" s="86" t="s">
        <v>410</v>
      </c>
      <c r="G119" s="242">
        <v>0.54178881987577643</v>
      </c>
      <c r="H119" s="245">
        <v>111.47942417584564</v>
      </c>
    </row>
    <row r="120" spans="1:8">
      <c r="A120" s="86" t="str">
        <v>ORGM5</v>
      </c>
      <c r="B120" s="239">
        <v>119</v>
      </c>
      <c r="C120" s="86" t="s">
        <v>412</v>
      </c>
      <c r="D120" s="241">
        <f>COUNTIF($C$1:$C120,C120)</f>
        <v>1</v>
      </c>
      <c r="E120" s="241" t="str">
        <f t="shared" si="13"/>
        <v>Community1</v>
      </c>
      <c r="F120" s="86" t="s">
        <v>413</v>
      </c>
      <c r="G120" s="242">
        <v>8.5546583850931682E-2</v>
      </c>
      <c r="H120" s="245">
        <v>131.36983011060025</v>
      </c>
    </row>
    <row r="121" spans="1:8">
      <c r="A121" s="86" t="str">
        <v>ORGM3</v>
      </c>
      <c r="B121" s="239">
        <v>120</v>
      </c>
      <c r="C121" s="86" t="s">
        <v>412</v>
      </c>
      <c r="D121" s="241">
        <f>COUNTIF($C$1:$C121,C121)</f>
        <v>2</v>
      </c>
      <c r="E121" s="241" t="str">
        <f t="shared" si="13"/>
        <v>Community2</v>
      </c>
      <c r="F121" s="86" t="s">
        <v>415</v>
      </c>
      <c r="G121" s="242">
        <v>5.7546583850931678E-2</v>
      </c>
      <c r="H121" s="245">
        <v>131.31449982551902</v>
      </c>
    </row>
    <row r="122" spans="1:8">
      <c r="A122" s="86" t="str">
        <v>ORGM11</v>
      </c>
      <c r="B122" s="239">
        <v>121</v>
      </c>
      <c r="C122" s="86" t="s">
        <v>412</v>
      </c>
      <c r="D122" s="241">
        <f>COUNTIF($C$1:$C122,C122)</f>
        <v>3</v>
      </c>
      <c r="E122" s="241" t="str">
        <f t="shared" si="13"/>
        <v>Community3</v>
      </c>
      <c r="F122" s="86" t="s">
        <v>417</v>
      </c>
      <c r="G122" s="242">
        <v>8.7478260869565214E-2</v>
      </c>
      <c r="H122" s="245">
        <v>136.97056429601412</v>
      </c>
    </row>
    <row r="123" spans="1:8">
      <c r="A123" s="86" t="str">
        <v>ORGM12</v>
      </c>
      <c r="B123" s="239">
        <v>122</v>
      </c>
      <c r="C123" s="86" t="s">
        <v>412</v>
      </c>
      <c r="D123" s="241">
        <f>COUNTIF($C$1:$C123,C123)</f>
        <v>4</v>
      </c>
      <c r="E123" s="241" t="str">
        <f t="shared" si="13"/>
        <v>Community4</v>
      </c>
      <c r="F123" s="86" t="s">
        <v>419</v>
      </c>
      <c r="G123" s="242">
        <v>6.6515527950310557E-2</v>
      </c>
      <c r="H123" s="245">
        <v>63.869945476299804</v>
      </c>
    </row>
    <row r="124" spans="1:8">
      <c r="A124" s="86" t="str">
        <v>ORGM7</v>
      </c>
      <c r="B124" s="239">
        <v>123</v>
      </c>
      <c r="C124" s="86" t="s">
        <v>412</v>
      </c>
      <c r="D124" s="241">
        <f>COUNTIF($C$1:$C124,C124)</f>
        <v>5</v>
      </c>
      <c r="E124" s="241" t="str">
        <f t="shared" si="13"/>
        <v>Community5</v>
      </c>
      <c r="F124" s="86" t="s">
        <v>421</v>
      </c>
      <c r="G124" s="242">
        <v>0.11769565217391303</v>
      </c>
      <c r="H124" s="245">
        <v>108.45115187742122</v>
      </c>
    </row>
    <row r="125" spans="1:8">
      <c r="A125" s="86" t="str">
        <v>ORGM5_x</v>
      </c>
      <c r="B125" s="239">
        <v>124</v>
      </c>
      <c r="C125" s="86" t="s">
        <v>412</v>
      </c>
      <c r="D125" s="241">
        <f>COUNTIF($C$1:$C125,C125)</f>
        <v>6</v>
      </c>
      <c r="E125" s="241" t="str">
        <f t="shared" si="13"/>
        <v>Community6</v>
      </c>
      <c r="F125" s="86" t="s">
        <v>423</v>
      </c>
      <c r="G125" s="242">
        <v>0.91403726708074529</v>
      </c>
      <c r="H125" s="245">
        <v>97.772355263898447</v>
      </c>
    </row>
    <row r="126" spans="1:8">
      <c r="A126" s="86" t="str">
        <v>ORGM3_x</v>
      </c>
      <c r="B126" s="239">
        <v>125</v>
      </c>
      <c r="C126" s="86" t="s">
        <v>412</v>
      </c>
      <c r="D126" s="241">
        <f>COUNTIF($C$1:$C126,C126)</f>
        <v>7</v>
      </c>
      <c r="E126" s="241" t="str">
        <f t="shared" si="13"/>
        <v>Community7</v>
      </c>
      <c r="F126" s="86" t="s">
        <v>425</v>
      </c>
      <c r="G126" s="242">
        <v>0.94245341614906841</v>
      </c>
      <c r="H126" s="245">
        <v>98.563788118242101</v>
      </c>
    </row>
    <row r="127" spans="1:8">
      <c r="A127" s="86" t="str">
        <v>ORGM11_x</v>
      </c>
      <c r="B127" s="239">
        <v>126</v>
      </c>
      <c r="C127" s="86" t="s">
        <v>412</v>
      </c>
      <c r="D127" s="241">
        <f>COUNTIF($C$1:$C127,C127)</f>
        <v>8</v>
      </c>
      <c r="E127" s="241" t="str">
        <f t="shared" si="13"/>
        <v>Community8</v>
      </c>
      <c r="F127" s="86" t="s">
        <v>427</v>
      </c>
      <c r="G127" s="242">
        <v>0.91122360248447198</v>
      </c>
      <c r="H127" s="245">
        <v>97.373068034514517</v>
      </c>
    </row>
    <row r="128" spans="1:8">
      <c r="A128" s="86" t="str">
        <v>ORGM12_x</v>
      </c>
      <c r="B128" s="239">
        <v>127</v>
      </c>
      <c r="C128" s="86" t="s">
        <v>412</v>
      </c>
      <c r="D128" s="241">
        <f>COUNTIF($C$1:$C128,C128)</f>
        <v>9</v>
      </c>
      <c r="E128" s="241" t="str">
        <f t="shared" si="13"/>
        <v>Community9</v>
      </c>
      <c r="F128" s="86" t="s">
        <v>429</v>
      </c>
      <c r="G128" s="242">
        <v>0.93384472049689449</v>
      </c>
      <c r="H128" s="245">
        <v>104.24938207814137</v>
      </c>
    </row>
    <row r="129" spans="1:8">
      <c r="A129" s="86" t="str">
        <v>ORGM7_x</v>
      </c>
      <c r="B129" s="239">
        <v>128</v>
      </c>
      <c r="C129" s="86" t="s">
        <v>412</v>
      </c>
      <c r="D129" s="241">
        <f>COUNTIF($C$1:$C129,C129)</f>
        <v>10</v>
      </c>
      <c r="E129" s="241" t="str">
        <f t="shared" si="13"/>
        <v>Community10</v>
      </c>
      <c r="F129" s="86" t="s">
        <v>431</v>
      </c>
      <c r="G129" s="242">
        <v>0.88230434782608702</v>
      </c>
      <c r="H129" s="245">
        <v>98.971230379758282</v>
      </c>
    </row>
    <row r="130" spans="1:8">
      <c r="A130" s="86" t="str">
        <v>NOISYN</v>
      </c>
      <c r="B130" s="239">
        <v>129</v>
      </c>
      <c r="C130" s="86" t="s">
        <v>433</v>
      </c>
      <c r="D130" s="241">
        <f>COUNTIF($C$1:$C130,C130)</f>
        <v>1</v>
      </c>
      <c r="E130" s="241" t="str">
        <f t="shared" si="13"/>
        <v>Accommodation &amp; Neighbourhood1</v>
      </c>
      <c r="F130" s="86" t="s">
        <v>434</v>
      </c>
      <c r="G130" s="242">
        <v>0.1160807453416149</v>
      </c>
      <c r="H130" s="245">
        <v>62.381194068047542</v>
      </c>
    </row>
    <row r="131" spans="1:8">
      <c r="A131" s="86" t="str">
        <v>NOHEATCH</v>
      </c>
      <c r="B131" s="239">
        <v>130</v>
      </c>
      <c r="C131" s="86" t="s">
        <v>433</v>
      </c>
      <c r="D131" s="241">
        <f>COUNTIF($C$1:$C131,C131)</f>
        <v>2</v>
      </c>
      <c r="E131" s="241" t="str">
        <f t="shared" ref="E131:E194" si="22">C131&amp;D131</f>
        <v>Accommodation &amp; Neighbourhood2</v>
      </c>
      <c r="F131" s="86" t="s">
        <v>436</v>
      </c>
      <c r="G131" s="242">
        <v>0.1098695652173913</v>
      </c>
      <c r="H131" s="245">
        <v>101.63504520353671</v>
      </c>
    </row>
    <row r="132" spans="1:8">
      <c r="A132" s="86" t="str">
        <v>GRIMYN</v>
      </c>
      <c r="B132" s="239">
        <v>131</v>
      </c>
      <c r="C132" s="86" t="s">
        <v>433</v>
      </c>
      <c r="D132" s="241">
        <f>COUNTIF($C$1:$C132,C132)</f>
        <v>3</v>
      </c>
      <c r="E132" s="241" t="str">
        <f t="shared" si="22"/>
        <v>Accommodation &amp; Neighbourhood3</v>
      </c>
      <c r="F132" s="86" t="s">
        <v>438</v>
      </c>
      <c r="G132" s="242">
        <v>9.651552795031057E-2</v>
      </c>
      <c r="H132" s="245">
        <v>84.895889108371549</v>
      </c>
    </row>
    <row r="133" spans="1:8">
      <c r="A133" s="86" t="str">
        <v>CRVAND</v>
      </c>
      <c r="B133" s="239">
        <v>132</v>
      </c>
      <c r="C133" s="86" t="s">
        <v>433</v>
      </c>
      <c r="D133" s="241">
        <f>COUNTIF($C$1:$C133,C133)</f>
        <v>4</v>
      </c>
      <c r="E133" s="241" t="str">
        <f t="shared" si="22"/>
        <v>Accommodation &amp; Neighbourhood4</v>
      </c>
      <c r="F133" s="86" t="s">
        <v>440</v>
      </c>
      <c r="G133" s="242">
        <v>2.3807453416149069E-2</v>
      </c>
      <c r="H133" s="245">
        <v>38.287955242481644</v>
      </c>
    </row>
    <row r="134" spans="1:8">
      <c r="A134" s="86" t="str">
        <v>NOISYN_x</v>
      </c>
      <c r="B134" s="239">
        <v>133</v>
      </c>
      <c r="C134" s="86" t="s">
        <v>433</v>
      </c>
      <c r="D134" s="241">
        <f>COUNTIF($C$1:$C134,C134)</f>
        <v>5</v>
      </c>
      <c r="E134" s="241" t="str">
        <f t="shared" si="22"/>
        <v>Accommodation &amp; Neighbourhood5</v>
      </c>
      <c r="F134" s="86" t="s">
        <v>442</v>
      </c>
      <c r="G134" s="242">
        <v>0.88391925465838517</v>
      </c>
      <c r="H134" s="245">
        <v>108.59796785472091</v>
      </c>
    </row>
    <row r="135" spans="1:8">
      <c r="A135" s="86" t="str">
        <v>HEATCH</v>
      </c>
      <c r="B135" s="239">
        <v>134</v>
      </c>
      <c r="C135" s="86" t="s">
        <v>433</v>
      </c>
      <c r="D135" s="241">
        <f>COUNTIF($C$1:$C135,C135)</f>
        <v>6</v>
      </c>
      <c r="E135" s="241" t="str">
        <f t="shared" si="22"/>
        <v>Accommodation &amp; Neighbourhood6</v>
      </c>
      <c r="F135" s="86" t="s">
        <v>444</v>
      </c>
      <c r="G135" s="242">
        <v>0.89013043478260856</v>
      </c>
      <c r="H135" s="245">
        <v>99.801790714572064</v>
      </c>
    </row>
    <row r="136" spans="1:8">
      <c r="A136" s="86" t="str">
        <v>GRIMYN_x</v>
      </c>
      <c r="B136" s="239">
        <v>135</v>
      </c>
      <c r="C136" s="86" t="s">
        <v>433</v>
      </c>
      <c r="D136" s="241">
        <f>COUNTIF($C$1:$C136,C136)</f>
        <v>7</v>
      </c>
      <c r="E136" s="241" t="str">
        <f t="shared" si="22"/>
        <v>Accommodation &amp; Neighbourhood7</v>
      </c>
      <c r="F136" s="86" t="s">
        <v>446</v>
      </c>
      <c r="G136" s="242">
        <v>0.90390683229813662</v>
      </c>
      <c r="H136" s="245">
        <v>101.98386270049613</v>
      </c>
    </row>
    <row r="137" spans="1:8">
      <c r="A137" s="86" t="str">
        <v>CRVAND_x</v>
      </c>
      <c r="B137" s="239">
        <v>136</v>
      </c>
      <c r="C137" s="86" t="s">
        <v>433</v>
      </c>
      <c r="D137" s="241">
        <f>COUNTIF($C$1:$C137,C137)</f>
        <v>8</v>
      </c>
      <c r="E137" s="241" t="str">
        <f t="shared" si="22"/>
        <v>Accommodation &amp; Neighbourhood8</v>
      </c>
      <c r="F137" s="86" t="s">
        <v>448</v>
      </c>
      <c r="G137" s="242">
        <v>0.97622360248447204</v>
      </c>
      <c r="H137" s="245">
        <v>104.08334641487438</v>
      </c>
    </row>
    <row r="138" spans="1:8">
      <c r="A138" s="86" t="str">
        <v>SCLFSATO_lo</v>
      </c>
      <c r="B138" s="239">
        <v>137</v>
      </c>
      <c r="C138" s="86" t="s">
        <v>450</v>
      </c>
      <c r="D138" s="241">
        <f>COUNTIF($C$1:$C138,C138)</f>
        <v>1</v>
      </c>
      <c r="E138" s="241" t="str">
        <f t="shared" si="22"/>
        <v>Contentment1</v>
      </c>
      <c r="F138" s="86" t="s">
        <v>451</v>
      </c>
      <c r="G138" s="242">
        <v>4.6055900621118008E-2</v>
      </c>
      <c r="H138" s="245">
        <v>71.634354343185308</v>
      </c>
    </row>
    <row r="139" spans="1:8">
      <c r="A139" s="86" t="str">
        <v>SCLFSAT1_lo</v>
      </c>
      <c r="B139" s="239">
        <v>138</v>
      </c>
      <c r="C139" s="86" t="s">
        <v>450</v>
      </c>
      <c r="D139" s="241">
        <f>COUNTIF($C$1:$C139,C139)</f>
        <v>2</v>
      </c>
      <c r="E139" s="241" t="str">
        <f t="shared" si="22"/>
        <v>Contentment2</v>
      </c>
      <c r="F139" s="86" t="s">
        <v>453</v>
      </c>
      <c r="G139" s="242">
        <v>8.5322981366459619E-2</v>
      </c>
      <c r="H139" s="245">
        <v>81.354335723362368</v>
      </c>
    </row>
    <row r="140" spans="1:8">
      <c r="A140" s="86" t="str">
        <v>SCLFSAT2_lo</v>
      </c>
      <c r="B140" s="239">
        <v>139</v>
      </c>
      <c r="C140" s="86" t="s">
        <v>450</v>
      </c>
      <c r="D140" s="241">
        <f>COUNTIF($C$1:$C140,C140)</f>
        <v>3</v>
      </c>
      <c r="E140" s="241" t="str">
        <f t="shared" si="22"/>
        <v>Contentment3</v>
      </c>
      <c r="F140" s="86" t="s">
        <v>455</v>
      </c>
      <c r="G140" s="242">
        <v>7.4683229813664598E-2</v>
      </c>
      <c r="H140" s="245">
        <v>76.772281356427001</v>
      </c>
    </row>
    <row r="141" spans="1:8">
      <c r="A141" s="86" t="str">
        <v>JBSAT_lo</v>
      </c>
      <c r="B141" s="239">
        <v>140</v>
      </c>
      <c r="C141" s="86" t="s">
        <v>450</v>
      </c>
      <c r="D141" s="241">
        <f>COUNTIF($C$1:$C141,C141)</f>
        <v>4</v>
      </c>
      <c r="E141" s="241" t="str">
        <f t="shared" si="22"/>
        <v>Contentment4</v>
      </c>
      <c r="F141" s="86" t="s">
        <v>457</v>
      </c>
      <c r="G141" s="242">
        <v>3.8801242236024845E-2</v>
      </c>
      <c r="H141" s="245">
        <v>90.993610699149528</v>
      </c>
    </row>
    <row r="142" spans="1:8">
      <c r="A142" s="86" t="str">
        <v>SCLFSAT7_lo</v>
      </c>
      <c r="B142" s="239">
        <v>141</v>
      </c>
      <c r="C142" s="86" t="s">
        <v>450</v>
      </c>
      <c r="D142" s="241">
        <f>COUNTIF($C$1:$C142,C142)</f>
        <v>5</v>
      </c>
      <c r="E142" s="241" t="str">
        <f t="shared" si="22"/>
        <v>Contentment5</v>
      </c>
      <c r="F142" s="86" t="s">
        <v>459</v>
      </c>
      <c r="G142" s="242">
        <v>6.697515527950311E-2</v>
      </c>
      <c r="H142" s="245">
        <v>79.339670555896518</v>
      </c>
    </row>
    <row r="143" spans="1:8">
      <c r="A143" s="86" t="str">
        <v>SCLFSATO_med</v>
      </c>
      <c r="B143" s="239">
        <v>142</v>
      </c>
      <c r="C143" s="86" t="s">
        <v>450</v>
      </c>
      <c r="D143" s="241">
        <f>COUNTIF($C$1:$C143,C143)</f>
        <v>6</v>
      </c>
      <c r="E143" s="241" t="str">
        <f t="shared" si="22"/>
        <v>Contentment6</v>
      </c>
      <c r="F143" s="86" t="s">
        <v>461</v>
      </c>
      <c r="G143" s="242">
        <v>0.32907453416149063</v>
      </c>
      <c r="H143" s="245">
        <v>85.477912665966784</v>
      </c>
    </row>
    <row r="144" spans="1:8">
      <c r="A144" s="86" t="str">
        <v>SCLFSAT1_med</v>
      </c>
      <c r="B144" s="239">
        <v>143</v>
      </c>
      <c r="C144" s="86" t="s">
        <v>450</v>
      </c>
      <c r="D144" s="241">
        <f>COUNTIF($C$1:$C144,C144)</f>
        <v>7</v>
      </c>
      <c r="E144" s="241" t="str">
        <f t="shared" si="22"/>
        <v>Contentment7</v>
      </c>
      <c r="F144" s="86" t="s">
        <v>463</v>
      </c>
      <c r="G144" s="242">
        <v>0.35455279503105591</v>
      </c>
      <c r="H144" s="245">
        <v>88.213793573724885</v>
      </c>
    </row>
    <row r="145" spans="1:8">
      <c r="A145" s="86" t="str">
        <v>SCLFSAT2_med</v>
      </c>
      <c r="B145" s="239">
        <v>144</v>
      </c>
      <c r="C145" s="86" t="s">
        <v>450</v>
      </c>
      <c r="D145" s="241">
        <f>COUNTIF($C$1:$C145,C145)</f>
        <v>8</v>
      </c>
      <c r="E145" s="241" t="str">
        <f t="shared" si="22"/>
        <v>Contentment8</v>
      </c>
      <c r="F145" s="86" t="s">
        <v>465</v>
      </c>
      <c r="G145" s="242">
        <v>0.35431677018633539</v>
      </c>
      <c r="H145" s="245">
        <v>79.968884333087217</v>
      </c>
    </row>
    <row r="146" spans="1:8">
      <c r="A146" s="86" t="str">
        <v>JBSAT_med</v>
      </c>
      <c r="B146" s="239">
        <v>145</v>
      </c>
      <c r="C146" s="86" t="s">
        <v>450</v>
      </c>
      <c r="D146" s="241">
        <f>COUNTIF($C$1:$C146,C146)</f>
        <v>9</v>
      </c>
      <c r="E146" s="241" t="str">
        <f t="shared" si="22"/>
        <v>Contentment9</v>
      </c>
      <c r="F146" s="86" t="s">
        <v>467</v>
      </c>
      <c r="G146" s="242">
        <v>0.35852795031055901</v>
      </c>
      <c r="H146" s="245">
        <v>95.3409534708222</v>
      </c>
    </row>
    <row r="147" spans="1:8">
      <c r="A147" s="86" t="str">
        <v>SCLFSAT7_med</v>
      </c>
      <c r="B147" s="239">
        <v>146</v>
      </c>
      <c r="C147" s="86" t="s">
        <v>450</v>
      </c>
      <c r="D147" s="241">
        <f>COUNTIF($C$1:$C147,C147)</f>
        <v>10</v>
      </c>
      <c r="E147" s="241" t="str">
        <f t="shared" si="22"/>
        <v>Contentment10</v>
      </c>
      <c r="F147" s="86" t="s">
        <v>469</v>
      </c>
      <c r="G147" s="242">
        <v>0.40891304347826085</v>
      </c>
      <c r="H147" s="245">
        <v>88.160662618234653</v>
      </c>
    </row>
    <row r="148" spans="1:8">
      <c r="A148" s="86" t="str">
        <v>SCLFSATO_hi</v>
      </c>
      <c r="B148" s="239">
        <v>147</v>
      </c>
      <c r="C148" s="86" t="s">
        <v>450</v>
      </c>
      <c r="D148" s="241">
        <f>COUNTIF($C$1:$C148,C148)</f>
        <v>11</v>
      </c>
      <c r="E148" s="241" t="str">
        <f t="shared" si="22"/>
        <v>Contentment11</v>
      </c>
      <c r="F148" s="86" t="s">
        <v>471</v>
      </c>
      <c r="G148" s="242">
        <v>0.62532298136645958</v>
      </c>
      <c r="H148" s="245">
        <v>113.45510567795966</v>
      </c>
    </row>
    <row r="149" spans="1:8">
      <c r="A149" s="86" t="str">
        <v>SCLFSAT1_hi</v>
      </c>
      <c r="B149" s="239">
        <v>148</v>
      </c>
      <c r="C149" s="86" t="s">
        <v>450</v>
      </c>
      <c r="D149" s="241">
        <f>COUNTIF($C$1:$C149,C149)</f>
        <v>12</v>
      </c>
      <c r="E149" s="241" t="str">
        <f t="shared" si="22"/>
        <v>Contentment12</v>
      </c>
      <c r="F149" s="86" t="s">
        <v>473</v>
      </c>
      <c r="G149" s="242">
        <v>0.56008695652173912</v>
      </c>
      <c r="H149" s="245">
        <v>113.55697241157058</v>
      </c>
    </row>
    <row r="150" spans="1:8">
      <c r="A150" s="86" t="str">
        <v>SCLFSAT2_hi</v>
      </c>
      <c r="B150" s="239">
        <v>149</v>
      </c>
      <c r="C150" s="86" t="s">
        <v>450</v>
      </c>
      <c r="D150" s="241">
        <f>COUNTIF($C$1:$C150,C150)</f>
        <v>13</v>
      </c>
      <c r="E150" s="241" t="str">
        <f t="shared" si="22"/>
        <v>Contentment13</v>
      </c>
      <c r="F150" s="86" t="s">
        <v>475</v>
      </c>
      <c r="G150" s="242">
        <v>0.5709875776397515</v>
      </c>
      <c r="H150" s="245">
        <v>124.22498450149966</v>
      </c>
    </row>
    <row r="151" spans="1:8">
      <c r="A151" s="86" t="str">
        <v>JBSAT_hi</v>
      </c>
      <c r="B151" s="239">
        <v>150</v>
      </c>
      <c r="C151" s="86" t="s">
        <v>450</v>
      </c>
      <c r="D151" s="241">
        <f>COUNTIF($C$1:$C151,C151)</f>
        <v>14</v>
      </c>
      <c r="E151" s="241" t="str">
        <f t="shared" si="22"/>
        <v>Contentment14</v>
      </c>
      <c r="F151" s="86" t="s">
        <v>477</v>
      </c>
      <c r="G151" s="242">
        <v>0.60263975155279503</v>
      </c>
      <c r="H151" s="245">
        <v>103.67905932790444</v>
      </c>
    </row>
    <row r="152" spans="1:8">
      <c r="A152" s="86" t="str">
        <v>SCLFSAT7_hi</v>
      </c>
      <c r="B152" s="239">
        <v>151</v>
      </c>
      <c r="C152" s="86" t="s">
        <v>450</v>
      </c>
      <c r="D152" s="241">
        <f>COUNTIF($C$1:$C152,C152)</f>
        <v>15</v>
      </c>
      <c r="E152" s="241" t="str">
        <f t="shared" si="22"/>
        <v>Contentment15</v>
      </c>
      <c r="F152" s="86" t="s">
        <v>479</v>
      </c>
      <c r="G152" s="242">
        <v>0.52369565217391312</v>
      </c>
      <c r="H152" s="245">
        <v>115.94026398510671</v>
      </c>
    </row>
    <row r="153" spans="1:8">
      <c r="A153" s="86" t="str">
        <v>age0004</v>
      </c>
      <c r="B153" s="239">
        <v>152</v>
      </c>
      <c r="C153" s="86" t="s">
        <v>52</v>
      </c>
      <c r="D153" s="241">
        <f>COUNTIF($C$1:$C153,C153)</f>
        <v>1</v>
      </c>
      <c r="E153" s="241" t="str">
        <f t="shared" si="22"/>
        <v>Age1</v>
      </c>
      <c r="F153" s="86" t="s">
        <v>481</v>
      </c>
      <c r="G153" s="242">
        <v>4.2714285714285719E-2</v>
      </c>
      <c r="H153" s="245">
        <v>81.079849314685674</v>
      </c>
    </row>
    <row r="154" spans="1:8">
      <c r="A154" s="86" t="str">
        <v>age0517</v>
      </c>
      <c r="B154" s="239">
        <v>153</v>
      </c>
      <c r="C154" s="86" t="s">
        <v>52</v>
      </c>
      <c r="D154" s="241">
        <f>COUNTIF($C$1:$C154,C154)</f>
        <v>2</v>
      </c>
      <c r="E154" s="241" t="str">
        <f t="shared" si="22"/>
        <v>Age2</v>
      </c>
      <c r="F154" s="86" t="s">
        <v>482</v>
      </c>
      <c r="G154" s="242">
        <v>0.15360869565217389</v>
      </c>
      <c r="H154" s="245">
        <v>98.472247026891296</v>
      </c>
    </row>
    <row r="155" spans="1:8">
      <c r="A155" s="86" t="str">
        <v>age1824</v>
      </c>
      <c r="B155" s="239">
        <v>154</v>
      </c>
      <c r="C155" s="86" t="s">
        <v>52</v>
      </c>
      <c r="D155" s="241">
        <f>COUNTIF($C$1:$C155,C155)</f>
        <v>3</v>
      </c>
      <c r="E155" s="241" t="str">
        <f t="shared" si="22"/>
        <v>Age3</v>
      </c>
      <c r="F155" s="86" t="s">
        <v>483</v>
      </c>
      <c r="G155" s="242">
        <v>5.4546583850931675E-2</v>
      </c>
      <c r="H155" s="245">
        <v>75.401629506163061</v>
      </c>
    </row>
    <row r="156" spans="1:8">
      <c r="A156" s="86" t="str">
        <v>age2534</v>
      </c>
      <c r="B156" s="239">
        <v>155</v>
      </c>
      <c r="C156" s="86" t="s">
        <v>52</v>
      </c>
      <c r="D156" s="241">
        <f>COUNTIF($C$1:$C156,C156)</f>
        <v>4</v>
      </c>
      <c r="E156" s="241" t="str">
        <f t="shared" si="22"/>
        <v>Age4</v>
      </c>
      <c r="F156" s="86" t="s">
        <v>484</v>
      </c>
      <c r="G156" s="242">
        <v>8.2242236024844706E-2</v>
      </c>
      <c r="H156" s="245">
        <v>69.871589567517191</v>
      </c>
    </row>
    <row r="157" spans="1:8">
      <c r="A157" s="86" t="str">
        <v>age3549</v>
      </c>
      <c r="B157" s="239">
        <v>156</v>
      </c>
      <c r="C157" s="86" t="s">
        <v>52</v>
      </c>
      <c r="D157" s="241">
        <f>COUNTIF($C$1:$C157,C157)</f>
        <v>5</v>
      </c>
      <c r="E157" s="241" t="str">
        <f t="shared" si="22"/>
        <v>Age5</v>
      </c>
      <c r="F157" s="86" t="s">
        <v>485</v>
      </c>
      <c r="G157" s="242">
        <v>0.17952795031055899</v>
      </c>
      <c r="H157" s="245">
        <v>96.969050316639255</v>
      </c>
    </row>
    <row r="158" spans="1:8">
      <c r="A158" s="86" t="str">
        <v>age5064</v>
      </c>
      <c r="B158" s="239">
        <v>157</v>
      </c>
      <c r="C158" s="86" t="s">
        <v>52</v>
      </c>
      <c r="D158" s="241">
        <f>COUNTIF($C$1:$C158,C158)</f>
        <v>6</v>
      </c>
      <c r="E158" s="241" t="str">
        <f t="shared" si="22"/>
        <v>Age6</v>
      </c>
      <c r="F158" s="86" t="s">
        <v>486</v>
      </c>
      <c r="G158" s="242">
        <v>0.24416770186335404</v>
      </c>
      <c r="H158" s="245">
        <v>116.39125270599318</v>
      </c>
    </row>
    <row r="159" spans="1:8">
      <c r="A159" s="86" t="str">
        <v>age6574</v>
      </c>
      <c r="B159" s="239">
        <v>158</v>
      </c>
      <c r="C159" s="86" t="s">
        <v>52</v>
      </c>
      <c r="D159" s="241">
        <f>COUNTIF($C$1:$C159,C159)</f>
        <v>7</v>
      </c>
      <c r="E159" s="241" t="str">
        <f t="shared" si="22"/>
        <v>Age7</v>
      </c>
      <c r="F159" s="86" t="s">
        <v>487</v>
      </c>
      <c r="G159" s="242">
        <v>0.13647826086956522</v>
      </c>
      <c r="H159" s="245">
        <v>121.35805411533698</v>
      </c>
    </row>
    <row r="160" spans="1:8">
      <c r="A160" s="86" t="str">
        <v>age75p</v>
      </c>
      <c r="B160" s="239">
        <v>159</v>
      </c>
      <c r="C160" s="86" t="s">
        <v>52</v>
      </c>
      <c r="D160" s="241">
        <f>COUNTIF($C$1:$C160,C160)</f>
        <v>8</v>
      </c>
      <c r="E160" s="241" t="str">
        <f t="shared" si="22"/>
        <v>Age8</v>
      </c>
      <c r="F160" s="86" t="s">
        <v>488</v>
      </c>
      <c r="G160" s="242">
        <v>0.10757763975155279</v>
      </c>
      <c r="H160" s="245">
        <v>114.44191823704341</v>
      </c>
    </row>
    <row r="161" spans="1:8">
      <c r="A161" s="86" t="str">
        <v>rcd_gor_dv_101</v>
      </c>
      <c r="B161" s="239">
        <v>160</v>
      </c>
      <c r="C161" s="86" t="s">
        <v>491</v>
      </c>
      <c r="D161" s="241">
        <f>COUNTIF($C$1:$C161,C161)</f>
        <v>1</v>
      </c>
      <c r="E161" s="241" t="str">
        <f t="shared" si="22"/>
        <v>Geography1</v>
      </c>
      <c r="F161" s="86" t="s">
        <v>492</v>
      </c>
      <c r="G161" s="242">
        <v>0.84666459627329183</v>
      </c>
      <c r="H161" s="245">
        <v>100.8672747848568</v>
      </c>
    </row>
    <row r="162" spans="1:8">
      <c r="A162" s="86" t="str">
        <v>rcd_gor_dv_102</v>
      </c>
      <c r="B162" s="239">
        <v>161</v>
      </c>
      <c r="C162" s="86" t="s">
        <v>491</v>
      </c>
      <c r="D162" s="241">
        <f>COUNTIF($C$1:$C162,C162)</f>
        <v>2</v>
      </c>
      <c r="E162" s="241" t="str">
        <f t="shared" si="22"/>
        <v>Geography2</v>
      </c>
      <c r="F162" s="86" t="s">
        <v>494</v>
      </c>
      <c r="G162" s="242">
        <v>4.4397515527950321E-2</v>
      </c>
      <c r="H162" s="245">
        <v>90.605665664348351</v>
      </c>
    </row>
    <row r="163" spans="1:8">
      <c r="A163" s="86" t="str">
        <v>rcd_gor_dv_103</v>
      </c>
      <c r="B163" s="239">
        <v>162</v>
      </c>
      <c r="C163" s="86" t="s">
        <v>491</v>
      </c>
      <c r="D163" s="241">
        <f>COUNTIF($C$1:$C163,C163)</f>
        <v>3</v>
      </c>
      <c r="E163" s="241" t="str">
        <f t="shared" si="22"/>
        <v>Geography3</v>
      </c>
      <c r="F163" s="86" t="s">
        <v>496</v>
      </c>
      <c r="G163" s="242">
        <v>8.2298136645962736E-2</v>
      </c>
      <c r="H163" s="245">
        <v>98.796774525297153</v>
      </c>
    </row>
    <row r="164" spans="1:8">
      <c r="A164" s="86" t="str">
        <v>rcd_gor_dv_104</v>
      </c>
      <c r="B164" s="239">
        <v>163</v>
      </c>
      <c r="C164" s="86" t="s">
        <v>491</v>
      </c>
      <c r="D164" s="241">
        <f>COUNTIF($C$1:$C164,C164)</f>
        <v>4</v>
      </c>
      <c r="E164" s="241" t="str">
        <f t="shared" si="22"/>
        <v>Geography4</v>
      </c>
      <c r="F164" s="86" t="s">
        <v>498</v>
      </c>
      <c r="G164" s="242">
        <v>2.7055900621118012E-2</v>
      </c>
      <c r="H164" s="245">
        <v>94.835908842365015</v>
      </c>
    </row>
    <row r="165" spans="1:8">
      <c r="A165" s="86" t="str">
        <v>rcd_RACEL_DV_101</v>
      </c>
      <c r="B165" s="239">
        <v>164</v>
      </c>
      <c r="C165" s="86" t="s">
        <v>500</v>
      </c>
      <c r="D165" s="241">
        <f>COUNTIF($C$1:$C165,C165)</f>
        <v>1</v>
      </c>
      <c r="E165" s="241" t="str">
        <f t="shared" si="22"/>
        <v>Ethnicity1</v>
      </c>
      <c r="F165" s="86" t="s">
        <v>501</v>
      </c>
      <c r="G165" s="242">
        <v>0.95434782608695656</v>
      </c>
      <c r="H165" s="245">
        <v>101.76748527228494</v>
      </c>
    </row>
    <row r="166" spans="1:8">
      <c r="A166" s="86" t="str">
        <v>rcd_RACEL_DV_102</v>
      </c>
      <c r="B166" s="239">
        <v>165</v>
      </c>
      <c r="C166" s="86" t="s">
        <v>500</v>
      </c>
      <c r="D166" s="241">
        <f>COUNTIF($C$1:$C166,C166)</f>
        <v>2</v>
      </c>
      <c r="E166" s="241" t="str">
        <f t="shared" si="22"/>
        <v>Ethnicity2</v>
      </c>
      <c r="F166" s="86" t="s">
        <v>503</v>
      </c>
      <c r="G166" s="242">
        <v>1.065217391304348E-2</v>
      </c>
      <c r="H166" s="245">
        <v>90.316322316305616</v>
      </c>
    </row>
    <row r="167" spans="1:8">
      <c r="A167" s="86" t="str">
        <v>rcd_RACEL_DV_103</v>
      </c>
      <c r="B167" s="239">
        <v>166</v>
      </c>
      <c r="C167" s="86" t="s">
        <v>500</v>
      </c>
      <c r="D167" s="241">
        <f>COUNTIF($C$1:$C167,C167)</f>
        <v>3</v>
      </c>
      <c r="E167" s="241" t="str">
        <f t="shared" si="22"/>
        <v>Ethnicity3</v>
      </c>
      <c r="F167" s="86" t="s">
        <v>505</v>
      </c>
      <c r="G167" s="242">
        <v>2.4968944099378883E-2</v>
      </c>
      <c r="H167" s="245">
        <v>76.632440834428422</v>
      </c>
    </row>
    <row r="168" spans="1:8">
      <c r="A168" s="86" t="str">
        <v>rcd_RACEL_DV_104</v>
      </c>
      <c r="B168" s="239">
        <v>167</v>
      </c>
      <c r="C168" s="86" t="s">
        <v>500</v>
      </c>
      <c r="D168" s="241">
        <f>COUNTIF($C$1:$C168,C168)</f>
        <v>4</v>
      </c>
      <c r="E168" s="241" t="str">
        <f t="shared" si="22"/>
        <v>Ethnicity4</v>
      </c>
      <c r="F168" s="86" t="s">
        <v>507</v>
      </c>
      <c r="G168" s="242">
        <v>6.4099378881987577E-3</v>
      </c>
      <c r="H168" s="245">
        <v>50.404984139740783</v>
      </c>
    </row>
    <row r="169" spans="1:8">
      <c r="A169" s="86" t="str">
        <v>rcd_RACEL_DV_105</v>
      </c>
      <c r="B169" s="239">
        <v>168</v>
      </c>
      <c r="C169" s="86" t="s">
        <v>500</v>
      </c>
      <c r="D169" s="241">
        <f>COUNTIF($C$1:$C169,C169)</f>
        <v>5</v>
      </c>
      <c r="E169" s="241" t="str">
        <f t="shared" si="22"/>
        <v>Ethnicity5</v>
      </c>
      <c r="F169" s="86" t="s">
        <v>509</v>
      </c>
      <c r="G169" s="242">
        <v>3.9875776397515538E-3</v>
      </c>
      <c r="H169" s="245">
        <v>81.482340901472369</v>
      </c>
    </row>
    <row r="170" spans="1:8">
      <c r="A170" s="86" t="str">
        <v>rcd_plbornc_101</v>
      </c>
      <c r="B170" s="239">
        <v>169</v>
      </c>
      <c r="C170" s="86" t="s">
        <v>511</v>
      </c>
      <c r="D170" s="241">
        <f>COUNTIF($C$1:$C170,C170)</f>
        <v>1</v>
      </c>
      <c r="E170" s="241" t="str">
        <f t="shared" si="22"/>
        <v>Country of Birth1</v>
      </c>
      <c r="F170" s="86" t="s">
        <v>512</v>
      </c>
      <c r="G170" s="242">
        <v>0.93383850931677026</v>
      </c>
      <c r="H170" s="245">
        <v>101.74021547930946</v>
      </c>
    </row>
    <row r="171" spans="1:8">
      <c r="A171" s="86" t="str">
        <v>rcd_plbornc_102</v>
      </c>
      <c r="B171" s="239">
        <v>170</v>
      </c>
      <c r="C171" s="86" t="s">
        <v>511</v>
      </c>
      <c r="D171" s="241">
        <f>COUNTIF($C$1:$C171,C171)</f>
        <v>2</v>
      </c>
      <c r="E171" s="241" t="str">
        <f t="shared" si="22"/>
        <v>Country of Birth2</v>
      </c>
      <c r="F171" s="86" t="s">
        <v>514</v>
      </c>
      <c r="G171" s="242">
        <v>1.2012422360248447E-2</v>
      </c>
      <c r="H171" s="245">
        <v>75.037313716236014</v>
      </c>
    </row>
    <row r="172" spans="1:8">
      <c r="A172" s="86" t="str">
        <v>rcd_plbornc_103</v>
      </c>
      <c r="B172" s="239">
        <v>171</v>
      </c>
      <c r="C172" s="86" t="s">
        <v>511</v>
      </c>
      <c r="D172" s="241">
        <f>COUNTIF($C$1:$C172,C172)</f>
        <v>3</v>
      </c>
      <c r="E172" s="241" t="str">
        <f t="shared" si="22"/>
        <v>Country of Birth3</v>
      </c>
      <c r="F172" s="86" t="s">
        <v>516</v>
      </c>
      <c r="G172" s="242">
        <v>2.8260869565217392E-3</v>
      </c>
      <c r="H172" s="245">
        <v>125.92705028149136</v>
      </c>
    </row>
    <row r="173" spans="1:8">
      <c r="A173" s="86" t="str">
        <v>rcd_plbornc_104</v>
      </c>
      <c r="B173" s="239">
        <v>172</v>
      </c>
      <c r="C173" s="86" t="s">
        <v>511</v>
      </c>
      <c r="D173" s="241">
        <f>COUNTIF($C$1:$C173,C173)</f>
        <v>4</v>
      </c>
      <c r="E173" s="241" t="str">
        <f t="shared" si="22"/>
        <v>Country of Birth4</v>
      </c>
      <c r="F173" s="86" t="s">
        <v>518</v>
      </c>
      <c r="G173" s="242">
        <v>4.0807453416149067E-3</v>
      </c>
      <c r="H173" s="245">
        <v>96.054455685212375</v>
      </c>
    </row>
    <row r="174" spans="1:8">
      <c r="A174" s="86" t="str">
        <v>rcd_plbornc_105</v>
      </c>
      <c r="B174" s="239">
        <v>173</v>
      </c>
      <c r="C174" s="86" t="s">
        <v>511</v>
      </c>
      <c r="D174" s="241">
        <f>COUNTIF($C$1:$C174,C174)</f>
        <v>5</v>
      </c>
      <c r="E174" s="241" t="str">
        <f t="shared" si="22"/>
        <v>Country of Birth5</v>
      </c>
      <c r="F174" s="86" t="s">
        <v>520</v>
      </c>
      <c r="G174" s="242">
        <v>1.4950310559006211E-2</v>
      </c>
      <c r="H174" s="245">
        <v>81.707334601811212</v>
      </c>
    </row>
    <row r="175" spans="1:8">
      <c r="A175" s="86" t="str">
        <v>rcd_plbornc_106</v>
      </c>
      <c r="B175" s="239">
        <v>174</v>
      </c>
      <c r="C175" s="86" t="s">
        <v>511</v>
      </c>
      <c r="D175" s="241">
        <f>COUNTIF($C$1:$C175,C175)</f>
        <v>6</v>
      </c>
      <c r="E175" s="241" t="str">
        <f t="shared" si="22"/>
        <v>Country of Birth6</v>
      </c>
      <c r="F175" s="86" t="s">
        <v>522</v>
      </c>
      <c r="G175" s="242">
        <v>7.3975155279503123E-3</v>
      </c>
      <c r="H175" s="245">
        <v>89.738542654762341</v>
      </c>
    </row>
    <row r="176" spans="1:8">
      <c r="A176" s="86" t="str">
        <v>rcd_plbornc_107</v>
      </c>
      <c r="B176" s="239">
        <v>175</v>
      </c>
      <c r="C176" s="86" t="s">
        <v>511</v>
      </c>
      <c r="D176" s="241">
        <f>COUNTIF($C$1:$C176,C176)</f>
        <v>7</v>
      </c>
      <c r="E176" s="241" t="str">
        <f t="shared" si="22"/>
        <v>Country of Birth7</v>
      </c>
      <c r="F176" s="86" t="s">
        <v>49</v>
      </c>
      <c r="G176" s="242">
        <v>2.4894409937888204E-2</v>
      </c>
      <c r="H176" s="245">
        <v>75.000301550054033</v>
      </c>
    </row>
    <row r="177" spans="1:8">
      <c r="A177" s="86" t="str">
        <v>rcd_religion_101</v>
      </c>
      <c r="B177" s="239">
        <v>176</v>
      </c>
      <c r="C177" s="86" t="s">
        <v>525</v>
      </c>
      <c r="D177" s="241">
        <f>COUNTIF($C$1:$C177,C177)</f>
        <v>1</v>
      </c>
      <c r="E177" s="241" t="str">
        <f t="shared" si="22"/>
        <v>Religion1</v>
      </c>
      <c r="F177" s="86" t="s">
        <v>526</v>
      </c>
      <c r="G177" s="242">
        <v>0.48896273291925474</v>
      </c>
      <c r="H177" s="245">
        <v>111.97839148285492</v>
      </c>
    </row>
    <row r="178" spans="1:8">
      <c r="A178" s="86" t="str">
        <v>rcd_religion_102</v>
      </c>
      <c r="B178" s="239">
        <v>177</v>
      </c>
      <c r="C178" s="86" t="s">
        <v>525</v>
      </c>
      <c r="D178" s="241">
        <f>COUNTIF($C$1:$C178,C178)</f>
        <v>2</v>
      </c>
      <c r="E178" s="241" t="str">
        <f t="shared" si="22"/>
        <v>Religion2</v>
      </c>
      <c r="F178" s="86" t="s">
        <v>528</v>
      </c>
      <c r="G178" s="242">
        <v>5.6832298136645963E-3</v>
      </c>
      <c r="H178" s="245">
        <v>140.36872286491155</v>
      </c>
    </row>
    <row r="179" spans="1:8">
      <c r="A179" s="86" t="str">
        <v>rcd_religion_103</v>
      </c>
      <c r="B179" s="239">
        <v>178</v>
      </c>
      <c r="C179" s="86" t="s">
        <v>525</v>
      </c>
      <c r="D179" s="241">
        <f>COUNTIF($C$1:$C179,C179)</f>
        <v>3</v>
      </c>
      <c r="E179" s="241" t="str">
        <f t="shared" si="22"/>
        <v>Religion3</v>
      </c>
      <c r="F179" s="86" t="s">
        <v>530</v>
      </c>
      <c r="G179" s="242">
        <v>3.0745341614906831E-3</v>
      </c>
      <c r="H179" s="245">
        <v>91.583294604828808</v>
      </c>
    </row>
    <row r="180" spans="1:8">
      <c r="A180" s="86" t="str">
        <v>rcd_religion_104</v>
      </c>
      <c r="B180" s="239">
        <v>179</v>
      </c>
      <c r="C180" s="86" t="s">
        <v>525</v>
      </c>
      <c r="D180" s="241">
        <f>COUNTIF($C$1:$C180,C180)</f>
        <v>4</v>
      </c>
      <c r="E180" s="241" t="str">
        <f t="shared" si="22"/>
        <v>Religion4</v>
      </c>
      <c r="F180" s="86" t="s">
        <v>532</v>
      </c>
      <c r="G180" s="242">
        <v>7.9689440993788822E-3</v>
      </c>
      <c r="H180" s="245">
        <v>48.143724205689296</v>
      </c>
    </row>
    <row r="181" spans="1:8">
      <c r="A181" s="86" t="str">
        <v>rcd_religion_105</v>
      </c>
      <c r="B181" s="239">
        <v>180</v>
      </c>
      <c r="C181" s="86" t="s">
        <v>525</v>
      </c>
      <c r="D181" s="241">
        <f>COUNTIF($C$1:$C181,C181)</f>
        <v>5</v>
      </c>
      <c r="E181" s="241" t="str">
        <f t="shared" si="22"/>
        <v>Religion5</v>
      </c>
      <c r="F181" s="86" t="s">
        <v>534</v>
      </c>
      <c r="G181" s="242">
        <v>1.0111801242236025E-2</v>
      </c>
      <c r="H181" s="245">
        <v>105.09172082621308</v>
      </c>
    </row>
    <row r="182" spans="1:8">
      <c r="A182" s="86" t="str">
        <v>rcd_religion_106</v>
      </c>
      <c r="B182" s="239">
        <v>181</v>
      </c>
      <c r="C182" s="86" t="s">
        <v>525</v>
      </c>
      <c r="D182" s="241">
        <f>COUNTIF($C$1:$C182,C182)</f>
        <v>6</v>
      </c>
      <c r="E182" s="241" t="str">
        <f t="shared" si="22"/>
        <v>Religion6</v>
      </c>
      <c r="F182" s="86" t="s">
        <v>536</v>
      </c>
      <c r="G182" s="242">
        <v>3.3975155279503109E-3</v>
      </c>
      <c r="H182" s="245">
        <v>104.46412630518928</v>
      </c>
    </row>
    <row r="183" spans="1:8">
      <c r="A183" s="86" t="str">
        <v>rcd_religion_107</v>
      </c>
      <c r="B183" s="239">
        <v>182</v>
      </c>
      <c r="C183" s="86" t="s">
        <v>525</v>
      </c>
      <c r="D183" s="241">
        <f>COUNTIF($C$1:$C183,C183)</f>
        <v>7</v>
      </c>
      <c r="E183" s="241" t="str">
        <f t="shared" si="22"/>
        <v>Religion7</v>
      </c>
      <c r="F183" s="86" t="s">
        <v>538</v>
      </c>
      <c r="G183" s="242">
        <v>7.8571428571428577E-3</v>
      </c>
      <c r="H183" s="245">
        <v>81.194880677582788</v>
      </c>
    </row>
    <row r="184" spans="1:8">
      <c r="A184" s="86" t="str">
        <v>rcd_religion_108</v>
      </c>
      <c r="B184" s="239">
        <v>183</v>
      </c>
      <c r="C184" s="86" t="s">
        <v>525</v>
      </c>
      <c r="D184" s="241">
        <f>COUNTIF($C$1:$C184,C184)</f>
        <v>8</v>
      </c>
      <c r="E184" s="241" t="str">
        <f t="shared" si="22"/>
        <v>Religion8</v>
      </c>
      <c r="F184" s="86" t="s">
        <v>540</v>
      </c>
      <c r="G184" s="242">
        <v>0.47339751552795023</v>
      </c>
      <c r="H184" s="245">
        <v>91.558947288072929</v>
      </c>
    </row>
    <row r="185" spans="1:8">
      <c r="A185" s="86" t="str">
        <v>A2_HOUSE5</v>
      </c>
      <c r="B185" s="239">
        <v>184</v>
      </c>
      <c r="C185" s="86" t="s">
        <v>543</v>
      </c>
      <c r="D185" s="241">
        <f>COUNTIF($C$1:$C185,C185)</f>
        <v>1</v>
      </c>
      <c r="E185" s="241" t="str">
        <f t="shared" si="22"/>
        <v>House Type1</v>
      </c>
      <c r="F185" s="86" t="s">
        <v>544</v>
      </c>
      <c r="G185" s="242">
        <v>0.56650931677018634</v>
      </c>
      <c r="H185" s="245">
        <v>193.01343626414285</v>
      </c>
    </row>
    <row r="186" spans="1:8">
      <c r="A186" s="86" t="str">
        <v>A2_HOUSE6</v>
      </c>
      <c r="B186" s="239">
        <v>185</v>
      </c>
      <c r="C186" s="86" t="s">
        <v>543</v>
      </c>
      <c r="D186" s="241">
        <f>COUNTIF($C$1:$C186,C186)</f>
        <v>2</v>
      </c>
      <c r="E186" s="241" t="str">
        <f t="shared" si="22"/>
        <v>House Type2</v>
      </c>
      <c r="F186" s="86" t="s">
        <v>546</v>
      </c>
      <c r="G186" s="242">
        <v>8.1304347826086962E-2</v>
      </c>
      <c r="H186" s="245">
        <v>61.67910125063456</v>
      </c>
    </row>
    <row r="187" spans="1:8">
      <c r="A187" s="86" t="str">
        <v>A2_HOUSE7</v>
      </c>
      <c r="B187" s="239">
        <v>186</v>
      </c>
      <c r="C187" s="86" t="s">
        <v>543</v>
      </c>
      <c r="D187" s="241">
        <f>COUNTIF($C$1:$C187,C187)</f>
        <v>3</v>
      </c>
      <c r="E187" s="241" t="str">
        <f t="shared" si="22"/>
        <v>House Type3</v>
      </c>
      <c r="F187" s="86" t="s">
        <v>548</v>
      </c>
      <c r="G187" s="242">
        <v>0.25036645962732917</v>
      </c>
      <c r="H187" s="245">
        <v>70.569249977026459</v>
      </c>
    </row>
    <row r="188" spans="1:8">
      <c r="A188" s="86" t="str">
        <v>A2_HOUSE8</v>
      </c>
      <c r="B188" s="239">
        <v>187</v>
      </c>
      <c r="C188" s="86" t="s">
        <v>543</v>
      </c>
      <c r="D188" s="241">
        <f>COUNTIF($C$1:$C188,C188)</f>
        <v>4</v>
      </c>
      <c r="E188" s="241" t="str">
        <f t="shared" si="22"/>
        <v>House Type4</v>
      </c>
      <c r="F188" s="86" t="s">
        <v>550</v>
      </c>
      <c r="G188" s="242">
        <v>0.10183229813664596</v>
      </c>
      <c r="H188" s="245">
        <v>46.270336311382835</v>
      </c>
    </row>
    <row r="189" spans="1:8">
      <c r="A189" s="86" t="str">
        <v>TENURE2</v>
      </c>
      <c r="B189" s="239">
        <v>188</v>
      </c>
      <c r="C189" s="86" t="s">
        <v>552</v>
      </c>
      <c r="D189" s="241">
        <f>COUNTIF($C$1:$C189,C189)</f>
        <v>1</v>
      </c>
      <c r="E189" s="241" t="str">
        <f t="shared" si="22"/>
        <v>House Tenure1</v>
      </c>
      <c r="F189" s="86" t="s">
        <v>553</v>
      </c>
      <c r="G189" s="242">
        <v>0.49414285714285705</v>
      </c>
      <c r="H189" s="245">
        <v>127.87191314048536</v>
      </c>
    </row>
    <row r="190" spans="1:8">
      <c r="A190" s="86" t="str">
        <v>TENURE1</v>
      </c>
      <c r="B190" s="239">
        <v>189</v>
      </c>
      <c r="C190" s="86" t="s">
        <v>552</v>
      </c>
      <c r="D190" s="241">
        <f>COUNTIF($C$1:$C190,C190)</f>
        <v>2</v>
      </c>
      <c r="E190" s="241" t="str">
        <f t="shared" si="22"/>
        <v>House Tenure2</v>
      </c>
      <c r="F190" s="86" t="s">
        <v>555</v>
      </c>
      <c r="G190" s="242">
        <v>0.3022919254658385</v>
      </c>
      <c r="H190" s="245">
        <v>108.90456030904328</v>
      </c>
    </row>
    <row r="191" spans="1:8">
      <c r="A191" s="86" t="str">
        <v>TENURE7</v>
      </c>
      <c r="B191" s="239">
        <v>190</v>
      </c>
      <c r="C191" s="86" t="s">
        <v>552</v>
      </c>
      <c r="D191" s="241">
        <f>COUNTIF($C$1:$C191,C191)</f>
        <v>3</v>
      </c>
      <c r="E191" s="241" t="str">
        <f t="shared" si="22"/>
        <v>House Tenure3</v>
      </c>
      <c r="F191" s="86" t="s">
        <v>557</v>
      </c>
      <c r="G191" s="242">
        <v>7.0993788819875793E-3</v>
      </c>
      <c r="H191" s="245">
        <v>92.432959289562433</v>
      </c>
    </row>
    <row r="192" spans="1:8">
      <c r="A192" s="86" t="str">
        <v>TENURE4</v>
      </c>
      <c r="B192" s="239">
        <v>191</v>
      </c>
      <c r="C192" s="86" t="s">
        <v>552</v>
      </c>
      <c r="D192" s="241">
        <f>COUNTIF($C$1:$C192,C192)</f>
        <v>4</v>
      </c>
      <c r="E192" s="241" t="str">
        <f t="shared" si="22"/>
        <v>House Tenure4</v>
      </c>
      <c r="F192" s="86" t="s">
        <v>559</v>
      </c>
      <c r="G192" s="242">
        <v>0.13353416149068326</v>
      </c>
      <c r="H192" s="245">
        <v>79.710482273189129</v>
      </c>
    </row>
    <row r="193" spans="1:8">
      <c r="A193" s="86" t="str">
        <v>TENURE9</v>
      </c>
      <c r="B193" s="239">
        <v>192</v>
      </c>
      <c r="C193" s="86" t="s">
        <v>552</v>
      </c>
      <c r="D193" s="241">
        <f>COUNTIF($C$1:$C193,C193)</f>
        <v>5</v>
      </c>
      <c r="E193" s="241" t="str">
        <f t="shared" si="22"/>
        <v>House Tenure5</v>
      </c>
      <c r="F193" s="86" t="s">
        <v>561</v>
      </c>
      <c r="G193" s="242">
        <v>6.2981366459627333E-2</v>
      </c>
      <c r="H193" s="245">
        <v>39.166754944756782</v>
      </c>
    </row>
    <row r="194" spans="1:8">
      <c r="A194" s="86" t="str">
        <v>NBEDS1</v>
      </c>
      <c r="B194" s="239">
        <v>193</v>
      </c>
      <c r="C194" s="86" t="s">
        <v>563</v>
      </c>
      <c r="D194" s="241">
        <f>COUNTIF($C$1:$C194,C194)</f>
        <v>1</v>
      </c>
      <c r="E194" s="241" t="str">
        <f t="shared" si="22"/>
        <v>House Size1</v>
      </c>
      <c r="F194" s="86" t="s">
        <v>564</v>
      </c>
      <c r="G194" s="242">
        <v>4.3919254658385094E-2</v>
      </c>
      <c r="H194" s="245">
        <v>67.55232720084696</v>
      </c>
    </row>
    <row r="195" spans="1:8">
      <c r="A195" s="86" t="str">
        <v>NBEDS2</v>
      </c>
      <c r="B195" s="239">
        <v>194</v>
      </c>
      <c r="C195" s="86" t="s">
        <v>563</v>
      </c>
      <c r="D195" s="241">
        <f>COUNTIF($C$1:$C195,C195)</f>
        <v>2</v>
      </c>
      <c r="E195" s="241" t="str">
        <f t="shared" ref="E195:E258" si="23">C195&amp;D195</f>
        <v>House Size2</v>
      </c>
      <c r="F195" s="86" t="s">
        <v>566</v>
      </c>
      <c r="G195" s="242">
        <v>0.14560248447204968</v>
      </c>
      <c r="H195" s="245">
        <v>62.488508805506271</v>
      </c>
    </row>
    <row r="196" spans="1:8">
      <c r="A196" s="86" t="str">
        <v>NBEDS3</v>
      </c>
      <c r="B196" s="239">
        <v>195</v>
      </c>
      <c r="C196" s="86" t="s">
        <v>563</v>
      </c>
      <c r="D196" s="241">
        <f>COUNTIF($C$1:$C196,C196)</f>
        <v>3</v>
      </c>
      <c r="E196" s="241" t="str">
        <f t="shared" si="23"/>
        <v>House Size3</v>
      </c>
      <c r="F196" s="86" t="s">
        <v>568</v>
      </c>
      <c r="G196" s="242">
        <v>0.34513664596273291</v>
      </c>
      <c r="H196" s="245">
        <v>77.166258318599816</v>
      </c>
    </row>
    <row r="197" spans="1:8">
      <c r="A197" s="86" t="str">
        <v>NBEDS4</v>
      </c>
      <c r="B197" s="239">
        <v>196</v>
      </c>
      <c r="C197" s="86" t="s">
        <v>563</v>
      </c>
      <c r="D197" s="241">
        <f>COUNTIF($C$1:$C197,C197)</f>
        <v>4</v>
      </c>
      <c r="E197" s="241" t="str">
        <f t="shared" si="23"/>
        <v>House Size4</v>
      </c>
      <c r="F197" s="86" t="s">
        <v>570</v>
      </c>
      <c r="G197" s="242">
        <v>0.33298757763975156</v>
      </c>
      <c r="H197" s="245">
        <v>170.08557587553034</v>
      </c>
    </row>
    <row r="198" spans="1:8">
      <c r="A198" s="86" t="str">
        <v>NBEDS5P</v>
      </c>
      <c r="B198" s="239">
        <v>197</v>
      </c>
      <c r="C198" s="86" t="s">
        <v>563</v>
      </c>
      <c r="D198" s="241">
        <f>COUNTIF($C$1:$C198,C198)</f>
        <v>5</v>
      </c>
      <c r="E198" s="241" t="str">
        <f t="shared" si="23"/>
        <v>House Size5</v>
      </c>
      <c r="F198" s="86" t="s">
        <v>572</v>
      </c>
      <c r="G198" s="242">
        <v>0.13101863354037266</v>
      </c>
      <c r="H198" s="245">
        <v>223.77587932710901</v>
      </c>
    </row>
    <row r="199" spans="1:8">
      <c r="A199" s="86" t="str">
        <v>hhdval0to100k</v>
      </c>
      <c r="B199" s="239">
        <v>198</v>
      </c>
      <c r="C199" s="86" t="s">
        <v>574</v>
      </c>
      <c r="D199" s="241">
        <f>COUNTIF($C$1:$C199,C199)</f>
        <v>1</v>
      </c>
      <c r="E199" s="241" t="str">
        <f t="shared" si="23"/>
        <v>House Value1</v>
      </c>
      <c r="F199" s="86" t="s">
        <v>575</v>
      </c>
      <c r="G199" s="242">
        <v>1.6260869565217391E-2</v>
      </c>
      <c r="H199" s="245">
        <v>15.754196900656225</v>
      </c>
    </row>
    <row r="200" spans="1:8">
      <c r="A200" s="86" t="str">
        <v>hhdval100to150k</v>
      </c>
      <c r="B200" s="239">
        <v>199</v>
      </c>
      <c r="C200" s="86" t="s">
        <v>574</v>
      </c>
      <c r="D200" s="241">
        <f>COUNTIF($C$1:$C200,C200)</f>
        <v>2</v>
      </c>
      <c r="E200" s="241" t="str">
        <f t="shared" si="23"/>
        <v>House Value2</v>
      </c>
      <c r="F200" s="86" t="s">
        <v>577</v>
      </c>
      <c r="G200" s="242">
        <v>3.1118012422360248E-2</v>
      </c>
      <c r="H200" s="245">
        <v>23.497382149955733</v>
      </c>
    </row>
    <row r="201" spans="1:8">
      <c r="A201" s="86" t="str">
        <v>hhdval150to250k</v>
      </c>
      <c r="B201" s="239">
        <v>200</v>
      </c>
      <c r="C201" s="86" t="s">
        <v>574</v>
      </c>
      <c r="D201" s="241">
        <f>COUNTIF($C$1:$C201,C201)</f>
        <v>3</v>
      </c>
      <c r="E201" s="241" t="str">
        <f t="shared" si="23"/>
        <v>House Value3</v>
      </c>
      <c r="F201" s="86" t="s">
        <v>579</v>
      </c>
      <c r="G201" s="242">
        <v>0.11552173913043479</v>
      </c>
      <c r="H201" s="245">
        <v>45.455025411463332</v>
      </c>
    </row>
    <row r="202" spans="1:8">
      <c r="A202" s="86" t="str">
        <v>hhdval250to500k</v>
      </c>
      <c r="B202" s="239">
        <v>201</v>
      </c>
      <c r="C202" s="86" t="s">
        <v>574</v>
      </c>
      <c r="D202" s="241">
        <f>COUNTIF($C$1:$C202,C202)</f>
        <v>4</v>
      </c>
      <c r="E202" s="241" t="str">
        <f t="shared" si="23"/>
        <v>House Value4</v>
      </c>
      <c r="F202" s="86" t="s">
        <v>581</v>
      </c>
      <c r="G202" s="242">
        <v>0.36205590062111803</v>
      </c>
      <c r="H202" s="245">
        <v>109.33901771411176</v>
      </c>
    </row>
    <row r="203" spans="1:8">
      <c r="A203" s="86" t="str">
        <v>hhdval500to750k</v>
      </c>
      <c r="B203" s="239">
        <v>202</v>
      </c>
      <c r="C203" s="86" t="s">
        <v>574</v>
      </c>
      <c r="D203" s="241">
        <f>COUNTIF($C$1:$C203,C203)</f>
        <v>5</v>
      </c>
      <c r="E203" s="241" t="str">
        <f t="shared" si="23"/>
        <v>House Value5</v>
      </c>
      <c r="F203" s="86" t="s">
        <v>583</v>
      </c>
      <c r="G203" s="242">
        <v>0.22639751552795032</v>
      </c>
      <c r="H203" s="245">
        <v>217.39144376960436</v>
      </c>
    </row>
    <row r="204" spans="1:8">
      <c r="A204" s="86" t="str">
        <v>hhdval750kto1m</v>
      </c>
      <c r="B204" s="239">
        <v>203</v>
      </c>
      <c r="C204" s="86" t="s">
        <v>574</v>
      </c>
      <c r="D204" s="241">
        <f>COUNTIF($C$1:$C204,C204)</f>
        <v>6</v>
      </c>
      <c r="E204" s="241" t="str">
        <f t="shared" si="23"/>
        <v>House Value6</v>
      </c>
      <c r="F204" s="86" t="s">
        <v>585</v>
      </c>
      <c r="G204" s="242">
        <v>0.11369565217391304</v>
      </c>
      <c r="H204" s="245">
        <v>294.41198894920797</v>
      </c>
    </row>
    <row r="205" spans="1:8">
      <c r="A205" s="86" t="str">
        <v>hhdval1mplus</v>
      </c>
      <c r="B205" s="239">
        <v>204</v>
      </c>
      <c r="C205" s="86" t="s">
        <v>574</v>
      </c>
      <c r="D205" s="241">
        <f>COUNTIF($C$1:$C205,C205)</f>
        <v>7</v>
      </c>
      <c r="E205" s="241" t="str">
        <f t="shared" si="23"/>
        <v>House Value7</v>
      </c>
      <c r="F205" s="86" t="s">
        <v>587</v>
      </c>
      <c r="G205" s="242">
        <v>0.13540372670807455</v>
      </c>
      <c r="H205" s="245">
        <v>371.07551485957299</v>
      </c>
    </row>
    <row r="206" spans="1:8">
      <c r="A206" s="86" t="str">
        <v>move_ind</v>
      </c>
      <c r="B206" s="239">
        <v>205</v>
      </c>
      <c r="C206" s="86" t="s">
        <v>589</v>
      </c>
      <c r="D206" s="241">
        <f>COUNTIF($C$1:$C206,C206)</f>
        <v>1</v>
      </c>
      <c r="E206" s="241" t="str">
        <f t="shared" si="23"/>
        <v>House Move1</v>
      </c>
      <c r="F206" s="86" t="s">
        <v>590</v>
      </c>
      <c r="G206" s="242">
        <v>0.14610559006211177</v>
      </c>
      <c r="H206" s="245">
        <v>92.208291114843121</v>
      </c>
    </row>
    <row r="207" spans="1:8">
      <c r="A207" s="86" t="str">
        <v>RCD_HHTYPE_DV_101</v>
      </c>
      <c r="B207" s="239">
        <v>206</v>
      </c>
      <c r="C207" s="86" t="s">
        <v>54</v>
      </c>
      <c r="D207" s="241">
        <f>COUNTIF($C$1:$C207,C207)</f>
        <v>1</v>
      </c>
      <c r="E207" s="241" t="str">
        <f t="shared" si="23"/>
        <v>Structure1</v>
      </c>
      <c r="F207" s="86" t="s">
        <v>591</v>
      </c>
      <c r="G207" s="242">
        <v>0.12269565217391305</v>
      </c>
      <c r="H207" s="245">
        <v>76.426234181843071</v>
      </c>
    </row>
    <row r="208" spans="1:8">
      <c r="A208" s="86" t="str">
        <v>RCD_HHTYPE_DV_102</v>
      </c>
      <c r="B208" s="239">
        <v>207</v>
      </c>
      <c r="C208" s="86" t="s">
        <v>54</v>
      </c>
      <c r="D208" s="241">
        <f>COUNTIF($C$1:$C208,C208)</f>
        <v>2</v>
      </c>
      <c r="E208" s="241" t="str">
        <f t="shared" si="23"/>
        <v>Structure2</v>
      </c>
      <c r="F208" s="86" t="s">
        <v>592</v>
      </c>
      <c r="G208" s="242">
        <v>1.8956521739130434E-2</v>
      </c>
      <c r="H208" s="245">
        <v>62.283811798409658</v>
      </c>
    </row>
    <row r="209" spans="1:8">
      <c r="A209" s="86" t="str">
        <v>RCD_HHTYPE_DV_103</v>
      </c>
      <c r="B209" s="239">
        <v>208</v>
      </c>
      <c r="C209" s="86" t="s">
        <v>54</v>
      </c>
      <c r="D209" s="241">
        <f>COUNTIF($C$1:$C209,C209)</f>
        <v>3</v>
      </c>
      <c r="E209" s="241" t="str">
        <f t="shared" si="23"/>
        <v>Structure3</v>
      </c>
      <c r="F209" s="86" t="s">
        <v>593</v>
      </c>
      <c r="G209" s="242">
        <v>0.37703726708074525</v>
      </c>
      <c r="H209" s="245">
        <v>124.44233883236421</v>
      </c>
    </row>
    <row r="210" spans="1:8">
      <c r="A210" s="86" t="str">
        <v>RCD_HHTYPE_DV_104</v>
      </c>
      <c r="B210" s="239">
        <v>209</v>
      </c>
      <c r="C210" s="86" t="s">
        <v>54</v>
      </c>
      <c r="D210" s="241">
        <f>COUNTIF($C$1:$C210,C210)</f>
        <v>4</v>
      </c>
      <c r="E210" s="241" t="str">
        <f t="shared" si="23"/>
        <v>Structure4</v>
      </c>
      <c r="F210" s="86" t="s">
        <v>160</v>
      </c>
      <c r="G210" s="242">
        <v>0.18956521739130436</v>
      </c>
      <c r="H210" s="245">
        <v>100.35975193343194</v>
      </c>
    </row>
    <row r="211" spans="1:8">
      <c r="A211" s="86" t="str">
        <v>RCD_HHTYPE_DV_105</v>
      </c>
      <c r="B211" s="239">
        <v>210</v>
      </c>
      <c r="C211" s="86" t="s">
        <v>54</v>
      </c>
      <c r="D211" s="241">
        <f>COUNTIF($C$1:$C211,C211)</f>
        <v>5</v>
      </c>
      <c r="E211" s="241" t="str">
        <f t="shared" si="23"/>
        <v>Structure5</v>
      </c>
      <c r="F211" s="86" t="s">
        <v>594</v>
      </c>
      <c r="G211" s="242">
        <v>0.29219875776397514</v>
      </c>
      <c r="H211" s="245">
        <v>92.078019819959451</v>
      </c>
    </row>
    <row r="212" spans="1:8">
      <c r="A212" s="86" t="str">
        <v>RCD_NKIDS05_101</v>
      </c>
      <c r="B212" s="239">
        <v>211</v>
      </c>
      <c r="C212" s="86" t="s">
        <v>596</v>
      </c>
      <c r="D212" s="241">
        <f>COUNTIF($C$1:$C212,C212)</f>
        <v>1</v>
      </c>
      <c r="E212" s="241" t="str">
        <f t="shared" si="23"/>
        <v>Number of Children by Age1</v>
      </c>
      <c r="F212" s="86" t="s">
        <v>597</v>
      </c>
      <c r="G212" s="242">
        <v>0.92149068322981376</v>
      </c>
      <c r="H212" s="245">
        <v>102.38281915719899</v>
      </c>
    </row>
    <row r="213" spans="1:8">
      <c r="A213" s="86" t="str">
        <v>RCD_NKIDS05_102</v>
      </c>
      <c r="B213" s="239">
        <v>212</v>
      </c>
      <c r="C213" s="86" t="s">
        <v>596</v>
      </c>
      <c r="D213" s="241">
        <f>COUNTIF($C$1:$C213,C213)</f>
        <v>2</v>
      </c>
      <c r="E213" s="241" t="str">
        <f t="shared" si="23"/>
        <v>Number of Children by Age2</v>
      </c>
      <c r="F213" s="86" t="s">
        <v>599</v>
      </c>
      <c r="G213" s="242">
        <v>5.5397515527950303E-2</v>
      </c>
      <c r="H213" s="245">
        <v>74.693293986400505</v>
      </c>
    </row>
    <row r="214" spans="1:8">
      <c r="A214" s="86" t="str">
        <v>RCD_NKIDS05_103</v>
      </c>
      <c r="B214" s="239">
        <v>213</v>
      </c>
      <c r="C214" s="86" t="s">
        <v>596</v>
      </c>
      <c r="D214" s="241">
        <f>COUNTIF($C$1:$C214,C214)</f>
        <v>3</v>
      </c>
      <c r="E214" s="241" t="str">
        <f t="shared" si="23"/>
        <v>Number of Children by Age3</v>
      </c>
      <c r="F214" s="86" t="s">
        <v>601</v>
      </c>
      <c r="G214" s="242">
        <v>2.2695652173913047E-2</v>
      </c>
      <c r="H214" s="245">
        <v>88.294721997671004</v>
      </c>
    </row>
    <row r="215" spans="1:8">
      <c r="A215" s="86" t="str">
        <v>RCD_NKIDS615_101</v>
      </c>
      <c r="B215" s="239">
        <v>214</v>
      </c>
      <c r="C215" s="86" t="s">
        <v>596</v>
      </c>
      <c r="D215" s="241">
        <f>COUNTIF($C$1:$C215,C215)</f>
        <v>4</v>
      </c>
      <c r="E215" s="241" t="str">
        <f t="shared" si="23"/>
        <v>Number of Children by Age4</v>
      </c>
      <c r="F215" s="86" t="s">
        <v>603</v>
      </c>
      <c r="G215" s="242">
        <v>0.79720496894409931</v>
      </c>
      <c r="H215" s="245">
        <v>101.70370571938724</v>
      </c>
    </row>
    <row r="216" spans="1:8">
      <c r="A216" s="86" t="str">
        <v>RCD_NKIDS615_102</v>
      </c>
      <c r="B216" s="239">
        <v>215</v>
      </c>
      <c r="C216" s="86" t="s">
        <v>596</v>
      </c>
      <c r="D216" s="241">
        <f>COUNTIF($C$1:$C216,C216)</f>
        <v>5</v>
      </c>
      <c r="E216" s="241" t="str">
        <f t="shared" si="23"/>
        <v>Number of Children by Age5</v>
      </c>
      <c r="F216" s="86" t="s">
        <v>605</v>
      </c>
      <c r="G216" s="242">
        <v>0.11074534161490682</v>
      </c>
      <c r="H216" s="245">
        <v>90.076382604673299</v>
      </c>
    </row>
    <row r="217" spans="1:8">
      <c r="A217" s="86" t="str">
        <v>RCD_NKIDS615_103</v>
      </c>
      <c r="B217" s="239">
        <v>216</v>
      </c>
      <c r="C217" s="86" t="s">
        <v>596</v>
      </c>
      <c r="D217" s="241">
        <f>COUNTIF($C$1:$C217,C217)</f>
        <v>6</v>
      </c>
      <c r="E217" s="241" t="str">
        <f t="shared" si="23"/>
        <v>Number of Children by Age6</v>
      </c>
      <c r="F217" s="86" t="s">
        <v>607</v>
      </c>
      <c r="G217" s="242">
        <v>9.2080745341614909E-2</v>
      </c>
      <c r="H217" s="245">
        <v>98.612927540156733</v>
      </c>
    </row>
    <row r="218" spans="1:8">
      <c r="A218" s="86" t="str">
        <v>A2_CHILDREN1</v>
      </c>
      <c r="B218" s="239">
        <v>217</v>
      </c>
      <c r="C218" s="86" t="s">
        <v>608</v>
      </c>
      <c r="D218" s="241">
        <f>COUNTIF($C$1:$C218,C218)</f>
        <v>1</v>
      </c>
      <c r="E218" s="241" t="str">
        <f t="shared" si="23"/>
        <v>Children in household1</v>
      </c>
      <c r="F218" s="86" t="s">
        <v>609</v>
      </c>
      <c r="G218" s="242">
        <v>0.75914906832298135</v>
      </c>
      <c r="H218" s="245">
        <v>104.70595820333284</v>
      </c>
    </row>
    <row r="219" spans="1:8">
      <c r="A219" s="86" t="str">
        <v>A2_CHILDREN2A</v>
      </c>
      <c r="B219" s="239">
        <v>218</v>
      </c>
      <c r="C219" s="86" t="s">
        <v>608</v>
      </c>
      <c r="D219" s="241">
        <f>COUNTIF($C$1:$C219,C219)</f>
        <v>2</v>
      </c>
      <c r="E219" s="241" t="str">
        <f t="shared" si="23"/>
        <v>Children in household2</v>
      </c>
      <c r="F219" s="86" t="s">
        <v>610</v>
      </c>
      <c r="G219" s="242">
        <v>0.11212422360248447</v>
      </c>
      <c r="H219" s="245">
        <v>88.395413183815478</v>
      </c>
    </row>
    <row r="220" spans="1:8">
      <c r="A220" s="86" t="str">
        <v>A2_CHILDREN2B</v>
      </c>
      <c r="B220" s="239">
        <v>219</v>
      </c>
      <c r="C220" s="86" t="s">
        <v>608</v>
      </c>
      <c r="D220" s="241">
        <f>COUNTIF($C$1:$C220,C220)</f>
        <v>3</v>
      </c>
      <c r="E220" s="241" t="str">
        <f t="shared" si="23"/>
        <v>Children in household3</v>
      </c>
      <c r="F220" s="86" t="s">
        <v>611</v>
      </c>
      <c r="G220" s="242">
        <v>9.8242236024844706E-2</v>
      </c>
      <c r="H220" s="245">
        <v>91.073175617751886</v>
      </c>
    </row>
    <row r="221" spans="1:8">
      <c r="A221" s="86" t="str">
        <v>A2_CHILDREN3</v>
      </c>
      <c r="B221" s="239">
        <v>220</v>
      </c>
      <c r="C221" s="86" t="s">
        <v>608</v>
      </c>
      <c r="D221" s="241">
        <f>COUNTIF($C$1:$C221,C221)</f>
        <v>4</v>
      </c>
      <c r="E221" s="241" t="str">
        <f t="shared" si="23"/>
        <v>Children in household4</v>
      </c>
      <c r="F221" s="86" t="s">
        <v>612</v>
      </c>
      <c r="G221" s="242">
        <v>3.050931677018634E-2</v>
      </c>
      <c r="H221" s="245">
        <v>75.40759734429966</v>
      </c>
    </row>
    <row r="222" spans="1:8">
      <c r="A222" s="86" t="str">
        <v>A2_HHD1</v>
      </c>
      <c r="B222" s="239">
        <v>221</v>
      </c>
      <c r="C222" s="86" t="s">
        <v>613</v>
      </c>
      <c r="D222" s="241">
        <f>COUNTIF($C$1:$C222,C222)</f>
        <v>1</v>
      </c>
      <c r="E222" s="241" t="str">
        <f t="shared" si="23"/>
        <v>Household Size1</v>
      </c>
      <c r="F222" s="86" t="s">
        <v>614</v>
      </c>
      <c r="G222" s="242">
        <v>0.14412422360248447</v>
      </c>
      <c r="H222" s="245">
        <v>78.481906848310331</v>
      </c>
    </row>
    <row r="223" spans="1:8">
      <c r="A223" s="86" t="str">
        <v>A2_HHD2</v>
      </c>
      <c r="B223" s="239">
        <v>222</v>
      </c>
      <c r="C223" s="86" t="s">
        <v>613</v>
      </c>
      <c r="D223" s="241">
        <f>COUNTIF($C$1:$C223,C223)</f>
        <v>2</v>
      </c>
      <c r="E223" s="241" t="str">
        <f t="shared" si="23"/>
        <v>Household Size2</v>
      </c>
      <c r="F223" s="86" t="s">
        <v>615</v>
      </c>
      <c r="G223" s="242">
        <v>0.4275031055900621</v>
      </c>
      <c r="H223" s="245">
        <v>110.21695282576928</v>
      </c>
    </row>
    <row r="224" spans="1:8">
      <c r="A224" s="86" t="str">
        <v>A2_HHD5</v>
      </c>
      <c r="B224" s="239">
        <v>223</v>
      </c>
      <c r="C224" s="86" t="s">
        <v>613</v>
      </c>
      <c r="D224" s="241">
        <f>COUNTIF($C$1:$C224,C224)</f>
        <v>3</v>
      </c>
      <c r="E224" s="241" t="str">
        <f t="shared" si="23"/>
        <v>Household Size3</v>
      </c>
      <c r="F224" s="86" t="s">
        <v>616</v>
      </c>
      <c r="G224" s="242">
        <v>0.34849068322981364</v>
      </c>
      <c r="H224" s="245">
        <v>100.42350119456354</v>
      </c>
    </row>
    <row r="225" spans="1:8">
      <c r="A225" s="86" t="str">
        <v>A2_HHD6</v>
      </c>
      <c r="B225" s="239">
        <v>224</v>
      </c>
      <c r="C225" s="86" t="s">
        <v>613</v>
      </c>
      <c r="D225" s="241">
        <f>COUNTIF($C$1:$C225,C225)</f>
        <v>4</v>
      </c>
      <c r="E225" s="241" t="str">
        <f t="shared" si="23"/>
        <v>Household Size4</v>
      </c>
      <c r="F225" s="86" t="s">
        <v>617</v>
      </c>
      <c r="G225" s="242">
        <v>8.0677018633540376E-2</v>
      </c>
      <c r="H225" s="245">
        <v>98.836098933974981</v>
      </c>
    </row>
    <row r="226" spans="1:8">
      <c r="A226" s="86" t="str">
        <v>rcd_jbnssec8_dv_101</v>
      </c>
      <c r="B226" s="239">
        <v>225</v>
      </c>
      <c r="C226" s="86" t="s">
        <v>620</v>
      </c>
      <c r="D226" s="241">
        <f>COUNTIF($C$1:$C226,C226)</f>
        <v>1</v>
      </c>
      <c r="E226" s="241" t="str">
        <f t="shared" si="23"/>
        <v>NS SEC (% of people in employment)1</v>
      </c>
      <c r="F226" s="86" t="s">
        <v>621</v>
      </c>
      <c r="G226" s="242">
        <v>0.18975776397515529</v>
      </c>
      <c r="H226" s="245">
        <v>142.14647256960313</v>
      </c>
    </row>
    <row r="227" spans="1:8">
      <c r="A227" s="86" t="str">
        <v>rcd_jbnssec8_dv_102</v>
      </c>
      <c r="B227" s="239">
        <v>226</v>
      </c>
      <c r="C227" s="86" t="s">
        <v>620</v>
      </c>
      <c r="D227" s="241">
        <f>COUNTIF($C$1:$C227,C227)</f>
        <v>2</v>
      </c>
      <c r="E227" s="241" t="str">
        <f t="shared" si="23"/>
        <v>NS SEC (% of people in employment)2</v>
      </c>
      <c r="F227" s="86" t="s">
        <v>623</v>
      </c>
      <c r="G227" s="242">
        <v>0.3388447204968944</v>
      </c>
      <c r="H227" s="245">
        <v>116.14514288543548</v>
      </c>
    </row>
    <row r="228" spans="1:8">
      <c r="A228" s="86" t="str">
        <v>rcd_jbnssec8_dv_103</v>
      </c>
      <c r="B228" s="239">
        <v>227</v>
      </c>
      <c r="C228" s="86" t="s">
        <v>620</v>
      </c>
      <c r="D228" s="241">
        <f>COUNTIF($C$1:$C228,C228)</f>
        <v>3</v>
      </c>
      <c r="E228" s="241" t="str">
        <f t="shared" si="23"/>
        <v>NS SEC (% of people in employment)3</v>
      </c>
      <c r="F228" s="86" t="s">
        <v>625</v>
      </c>
      <c r="G228" s="242">
        <v>0.12572670807453415</v>
      </c>
      <c r="H228" s="245">
        <v>94.803736196126223</v>
      </c>
    </row>
    <row r="229" spans="1:8">
      <c r="A229" s="86" t="str">
        <v>rcd_jbnssec8_dv_104</v>
      </c>
      <c r="B229" s="239">
        <v>228</v>
      </c>
      <c r="C229" s="86" t="s">
        <v>620</v>
      </c>
      <c r="D229" s="241">
        <f>COUNTIF($C$1:$C229,C229)</f>
        <v>4</v>
      </c>
      <c r="E229" s="241" t="str">
        <f t="shared" si="23"/>
        <v>NS SEC (% of people in employment)4</v>
      </c>
      <c r="F229" s="86" t="s">
        <v>627</v>
      </c>
      <c r="G229" s="242">
        <v>0.11737888198757764</v>
      </c>
      <c r="H229" s="245">
        <v>114.27409364291444</v>
      </c>
    </row>
    <row r="230" spans="1:8">
      <c r="A230" s="86" t="str">
        <v>rcd_jbnssec8_dv_105</v>
      </c>
      <c r="B230" s="239">
        <v>229</v>
      </c>
      <c r="C230" s="86" t="s">
        <v>620</v>
      </c>
      <c r="D230" s="241">
        <f>COUNTIF($C$1:$C230,C230)</f>
        <v>5</v>
      </c>
      <c r="E230" s="241" t="str">
        <f t="shared" si="23"/>
        <v>NS SEC (% of people in employment)5</v>
      </c>
      <c r="F230" s="86" t="s">
        <v>629</v>
      </c>
      <c r="G230" s="242">
        <v>4.7378881987577649E-2</v>
      </c>
      <c r="H230" s="245">
        <v>71.696411428038488</v>
      </c>
    </row>
    <row r="231" spans="1:8">
      <c r="A231" s="86" t="str">
        <v>rcd_jbnssec8_dv_106</v>
      </c>
      <c r="B231" s="239">
        <v>230</v>
      </c>
      <c r="C231" s="86" t="s">
        <v>620</v>
      </c>
      <c r="D231" s="241">
        <f>COUNTIF($C$1:$C231,C231)</f>
        <v>6</v>
      </c>
      <c r="E231" s="241" t="str">
        <f t="shared" si="23"/>
        <v>NS SEC (% of people in employment)6</v>
      </c>
      <c r="F231" s="86" t="s">
        <v>631</v>
      </c>
      <c r="G231" s="242">
        <v>0.11349689440993789</v>
      </c>
      <c r="H231" s="245">
        <v>65.001054366690326</v>
      </c>
    </row>
    <row r="232" spans="1:8">
      <c r="A232" s="86" t="str">
        <v>rcd_jbnssec8_dv_107</v>
      </c>
      <c r="B232" s="239">
        <v>231</v>
      </c>
      <c r="C232" s="86" t="s">
        <v>620</v>
      </c>
      <c r="D232" s="241">
        <f>COUNTIF($C$1:$C232,C232)</f>
        <v>7</v>
      </c>
      <c r="E232" s="241" t="str">
        <f t="shared" si="23"/>
        <v>NS SEC (% of people in employment)7</v>
      </c>
      <c r="F232" s="86" t="s">
        <v>633</v>
      </c>
      <c r="G232" s="242">
        <v>6.7819875776397517E-2</v>
      </c>
      <c r="H232" s="245">
        <v>68.57003262628146</v>
      </c>
    </row>
    <row r="233" spans="1:8">
      <c r="A233" s="86" t="str">
        <v>CLASS1</v>
      </c>
      <c r="B233" s="239">
        <v>232</v>
      </c>
      <c r="C233" s="86" t="s">
        <v>635</v>
      </c>
      <c r="D233" s="241">
        <f>COUNTIF($C$1:$C233,C233)</f>
        <v>1</v>
      </c>
      <c r="E233" s="241" t="str">
        <f t="shared" si="23"/>
        <v>Social Grade1</v>
      </c>
      <c r="F233" s="86" t="s">
        <v>636</v>
      </c>
      <c r="G233" s="242">
        <v>0.11278881987577639</v>
      </c>
      <c r="H233" s="245">
        <v>193.74899980770931</v>
      </c>
    </row>
    <row r="234" spans="1:8">
      <c r="A234" s="86" t="str">
        <v>CLASS2</v>
      </c>
      <c r="B234" s="239">
        <v>233</v>
      </c>
      <c r="C234" s="86" t="s">
        <v>635</v>
      </c>
      <c r="D234" s="241">
        <f>COUNTIF($C$1:$C234,C234)</f>
        <v>2</v>
      </c>
      <c r="E234" s="241" t="str">
        <f t="shared" si="23"/>
        <v>Social Grade2</v>
      </c>
      <c r="F234" s="86" t="s">
        <v>638</v>
      </c>
      <c r="G234" s="242">
        <v>0.35454037267080746</v>
      </c>
      <c r="H234" s="245">
        <v>139.95914589880687</v>
      </c>
    </row>
    <row r="235" spans="1:8">
      <c r="A235" s="86" t="str">
        <v>CLASS3</v>
      </c>
      <c r="B235" s="239">
        <v>234</v>
      </c>
      <c r="C235" s="86" t="s">
        <v>635</v>
      </c>
      <c r="D235" s="241">
        <f>COUNTIF($C$1:$C235,C235)</f>
        <v>3</v>
      </c>
      <c r="E235" s="241" t="str">
        <f t="shared" si="23"/>
        <v>Social Grade3</v>
      </c>
      <c r="F235" s="86" t="s">
        <v>640</v>
      </c>
      <c r="G235" s="242">
        <v>0.26279503105590063</v>
      </c>
      <c r="H235" s="245">
        <v>96.147420507635417</v>
      </c>
    </row>
    <row r="236" spans="1:8">
      <c r="A236" s="86" t="str">
        <v>CLASS4</v>
      </c>
      <c r="B236" s="239">
        <v>235</v>
      </c>
      <c r="C236" s="86" t="s">
        <v>635</v>
      </c>
      <c r="D236" s="241">
        <f>COUNTIF($C$1:$C236,C236)</f>
        <v>4</v>
      </c>
      <c r="E236" s="241" t="str">
        <f t="shared" si="23"/>
        <v>Social Grade4</v>
      </c>
      <c r="F236" s="86" t="s">
        <v>642</v>
      </c>
      <c r="G236" s="242">
        <v>0.14949068322981365</v>
      </c>
      <c r="H236" s="245">
        <v>73.056265266360782</v>
      </c>
    </row>
    <row r="237" spans="1:8">
      <c r="A237" s="86" t="str">
        <v>CLASS5</v>
      </c>
      <c r="B237" s="239">
        <v>236</v>
      </c>
      <c r="C237" s="86" t="s">
        <v>635</v>
      </c>
      <c r="D237" s="241">
        <f>COUNTIF($C$1:$C237,C237)</f>
        <v>5</v>
      </c>
      <c r="E237" s="241" t="str">
        <f t="shared" si="23"/>
        <v>Social Grade5</v>
      </c>
      <c r="F237" s="86" t="s">
        <v>644</v>
      </c>
      <c r="G237" s="242">
        <v>6.5304347826086961E-2</v>
      </c>
      <c r="H237" s="245">
        <v>53.257449318843456</v>
      </c>
    </row>
    <row r="238" spans="1:8">
      <c r="A238" s="86" t="str">
        <v>CLASS6</v>
      </c>
      <c r="B238" s="239">
        <v>237</v>
      </c>
      <c r="C238" s="86" t="s">
        <v>635</v>
      </c>
      <c r="D238" s="241">
        <f>COUNTIF($C$1:$C238,C238)</f>
        <v>6</v>
      </c>
      <c r="E238" s="241" t="str">
        <f t="shared" si="23"/>
        <v>Social Grade6</v>
      </c>
      <c r="F238" s="86" t="s">
        <v>646</v>
      </c>
      <c r="G238" s="242">
        <v>5.4608695652173911E-2</v>
      </c>
      <c r="H238" s="245">
        <v>62.283738764229469</v>
      </c>
    </row>
    <row r="239" spans="1:8">
      <c r="A239" s="86" t="str">
        <v>OCCD2</v>
      </c>
      <c r="B239" s="239">
        <v>238</v>
      </c>
      <c r="C239" s="86" t="s">
        <v>648</v>
      </c>
      <c r="D239" s="241">
        <f>COUNTIF($C$1:$C239,C239)</f>
        <v>1</v>
      </c>
      <c r="E239" s="241" t="str">
        <f t="shared" si="23"/>
        <v>Occupation1</v>
      </c>
      <c r="F239" s="86" t="s">
        <v>649</v>
      </c>
      <c r="G239" s="242">
        <v>8.9440993788819881E-2</v>
      </c>
      <c r="H239" s="245">
        <v>137.19578170444063</v>
      </c>
    </row>
    <row r="240" spans="1:8">
      <c r="A240" s="86" t="str">
        <v>OCCD6</v>
      </c>
      <c r="B240" s="239">
        <v>239</v>
      </c>
      <c r="C240" s="86" t="s">
        <v>648</v>
      </c>
      <c r="D240" s="241">
        <f>COUNTIF($C$1:$C240,C240)</f>
        <v>2</v>
      </c>
      <c r="E240" s="241" t="str">
        <f t="shared" si="23"/>
        <v>Occupation2</v>
      </c>
      <c r="F240" s="86" t="s">
        <v>651</v>
      </c>
      <c r="G240" s="242">
        <v>0.24619254658385092</v>
      </c>
      <c r="H240" s="245">
        <v>113.91210296126727</v>
      </c>
    </row>
    <row r="241" spans="1:8">
      <c r="A241" s="86" t="str">
        <v>OCCD3</v>
      </c>
      <c r="B241" s="239">
        <v>240</v>
      </c>
      <c r="C241" s="86" t="s">
        <v>648</v>
      </c>
      <c r="D241" s="241">
        <f>COUNTIF($C$1:$C241,C241)</f>
        <v>3</v>
      </c>
      <c r="E241" s="241" t="str">
        <f t="shared" si="23"/>
        <v>Occupation3</v>
      </c>
      <c r="F241" s="86" t="s">
        <v>653</v>
      </c>
      <c r="G241" s="242">
        <v>0.14580124223602486</v>
      </c>
      <c r="H241" s="245">
        <v>97.233757262443859</v>
      </c>
    </row>
    <row r="242" spans="1:8">
      <c r="A242" s="86" t="str">
        <v>OCCD5</v>
      </c>
      <c r="B242" s="239">
        <v>241</v>
      </c>
      <c r="C242" s="86" t="s">
        <v>648</v>
      </c>
      <c r="D242" s="241">
        <f>COUNTIF($C$1:$C242,C242)</f>
        <v>4</v>
      </c>
      <c r="E242" s="241" t="str">
        <f t="shared" si="23"/>
        <v>Occupation4</v>
      </c>
      <c r="F242" s="86" t="s">
        <v>655</v>
      </c>
      <c r="G242" s="242">
        <v>5.2416149068322995E-2</v>
      </c>
      <c r="H242" s="245">
        <v>95.024221601409835</v>
      </c>
    </row>
    <row r="243" spans="1:8">
      <c r="A243" s="86" t="str">
        <v>OCCD8</v>
      </c>
      <c r="B243" s="239">
        <v>242</v>
      </c>
      <c r="C243" s="86" t="s">
        <v>648</v>
      </c>
      <c r="D243" s="241">
        <f>COUNTIF($C$1:$C243,C243)</f>
        <v>5</v>
      </c>
      <c r="E243" s="241" t="str">
        <f t="shared" si="23"/>
        <v>Occupation5</v>
      </c>
      <c r="F243" s="86" t="s">
        <v>657</v>
      </c>
      <c r="G243" s="242">
        <v>0.16085714285714287</v>
      </c>
      <c r="H243" s="245">
        <v>107.95435503811991</v>
      </c>
    </row>
    <row r="244" spans="1:8">
      <c r="A244" s="86" t="str">
        <v>OCCD9</v>
      </c>
      <c r="B244" s="239">
        <v>243</v>
      </c>
      <c r="C244" s="86" t="s">
        <v>648</v>
      </c>
      <c r="D244" s="241">
        <f>COUNTIF($C$1:$C244,C244)</f>
        <v>6</v>
      </c>
      <c r="E244" s="241" t="str">
        <f t="shared" si="23"/>
        <v>Occupation6</v>
      </c>
      <c r="F244" s="86" t="s">
        <v>659</v>
      </c>
      <c r="G244" s="242">
        <v>9.2869565217391314E-2</v>
      </c>
      <c r="H244" s="245">
        <v>123.46694220985471</v>
      </c>
    </row>
    <row r="245" spans="1:8">
      <c r="A245" s="86" t="str">
        <v>OCCD10</v>
      </c>
      <c r="B245" s="239">
        <v>244</v>
      </c>
      <c r="C245" s="86" t="s">
        <v>648</v>
      </c>
      <c r="D245" s="241">
        <f>COUNTIF($C$1:$C245,C245)</f>
        <v>7</v>
      </c>
      <c r="E245" s="241" t="str">
        <f t="shared" si="23"/>
        <v>Occupation7</v>
      </c>
      <c r="F245" s="86" t="s">
        <v>661</v>
      </c>
      <c r="G245" s="242">
        <v>5.6981366459627328E-2</v>
      </c>
      <c r="H245" s="245">
        <v>67.876780473755218</v>
      </c>
    </row>
    <row r="246" spans="1:8">
      <c r="A246" s="86" t="str">
        <v>OCCD11</v>
      </c>
      <c r="B246" s="239">
        <v>245</v>
      </c>
      <c r="C246" s="86" t="s">
        <v>648</v>
      </c>
      <c r="D246" s="241">
        <f>COUNTIF($C$1:$C246,C246)</f>
        <v>8</v>
      </c>
      <c r="E246" s="241" t="str">
        <f t="shared" si="23"/>
        <v>Occupation8</v>
      </c>
      <c r="F246" s="86" t="s">
        <v>663</v>
      </c>
      <c r="G246" s="242">
        <v>8.9310559006211182E-2</v>
      </c>
      <c r="H246" s="245">
        <v>68.240235456729806</v>
      </c>
    </row>
    <row r="247" spans="1:8">
      <c r="A247" s="86" t="str">
        <v>OCCD12</v>
      </c>
      <c r="B247" s="239">
        <v>246</v>
      </c>
      <c r="C247" s="86" t="s">
        <v>648</v>
      </c>
      <c r="D247" s="241">
        <f>COUNTIF($C$1:$C247,C247)</f>
        <v>9</v>
      </c>
      <c r="E247" s="241" t="str">
        <f t="shared" si="23"/>
        <v>Occupation9</v>
      </c>
      <c r="F247" s="86" t="s">
        <v>665</v>
      </c>
      <c r="G247" s="242">
        <v>5.0223602484472052E-2</v>
      </c>
      <c r="H247" s="245">
        <v>104.20736479127362</v>
      </c>
    </row>
    <row r="248" spans="1:8">
      <c r="A248" s="86" t="str">
        <v>OCCD13</v>
      </c>
      <c r="B248" s="239">
        <v>247</v>
      </c>
      <c r="C248" s="86" t="s">
        <v>648</v>
      </c>
      <c r="D248" s="241">
        <f>COUNTIF($C$1:$C248,C248)</f>
        <v>10</v>
      </c>
      <c r="E248" s="241" t="str">
        <f t="shared" si="23"/>
        <v>Occupation10</v>
      </c>
      <c r="F248" s="86" t="s">
        <v>667</v>
      </c>
      <c r="G248" s="242">
        <v>1.5509316770186335E-2</v>
      </c>
      <c r="H248" s="245">
        <v>59.790194212747281</v>
      </c>
    </row>
    <row r="249" spans="1:8">
      <c r="A249" s="86" t="str">
        <v>rcd_qfhigh_101</v>
      </c>
      <c r="B249" s="239">
        <v>248</v>
      </c>
      <c r="C249" s="86" t="s">
        <v>670</v>
      </c>
      <c r="D249" s="241">
        <f>COUNTIF($C$1:$C249,C249)</f>
        <v>1</v>
      </c>
      <c r="E249" s="241" t="str">
        <f t="shared" si="23"/>
        <v>Highest Level of Qualifications (Adults)1</v>
      </c>
      <c r="F249" s="86" t="s">
        <v>671</v>
      </c>
      <c r="G249" s="242">
        <v>0.33943478260869564</v>
      </c>
      <c r="H249" s="245">
        <v>146.12287590343541</v>
      </c>
    </row>
    <row r="250" spans="1:8">
      <c r="A250" s="86" t="str">
        <v>rcd_qfhigh_102</v>
      </c>
      <c r="B250" s="239">
        <v>249</v>
      </c>
      <c r="C250" s="86" t="s">
        <v>670</v>
      </c>
      <c r="D250" s="241">
        <f>COUNTIF($C$1:$C250,C250)</f>
        <v>2</v>
      </c>
      <c r="E250" s="241" t="str">
        <f t="shared" si="23"/>
        <v>Highest Level of Qualifications (Adults)2</v>
      </c>
      <c r="F250" s="86" t="s">
        <v>673</v>
      </c>
      <c r="G250" s="242">
        <v>0.1081801242236025</v>
      </c>
      <c r="H250" s="245">
        <v>108.21628242366077</v>
      </c>
    </row>
    <row r="251" spans="1:8">
      <c r="A251" s="86" t="str">
        <v>rcd_qfhigh_103</v>
      </c>
      <c r="B251" s="239">
        <v>250</v>
      </c>
      <c r="C251" s="86" t="s">
        <v>670</v>
      </c>
      <c r="D251" s="241">
        <f>COUNTIF($C$1:$C251,C251)</f>
        <v>3</v>
      </c>
      <c r="E251" s="241" t="str">
        <f t="shared" si="23"/>
        <v>Highest Level of Qualifications (Adults)3</v>
      </c>
      <c r="F251" s="86" t="s">
        <v>675</v>
      </c>
      <c r="G251" s="242">
        <v>8.8211180124223604E-2</v>
      </c>
      <c r="H251" s="245">
        <v>99.891327767456545</v>
      </c>
    </row>
    <row r="252" spans="1:8">
      <c r="A252" s="86" t="str">
        <v>rcd_qfhigh_104</v>
      </c>
      <c r="B252" s="239">
        <v>251</v>
      </c>
      <c r="C252" s="86" t="s">
        <v>670</v>
      </c>
      <c r="D252" s="241">
        <f>COUNTIF($C$1:$C252,C252)</f>
        <v>4</v>
      </c>
      <c r="E252" s="241" t="str">
        <f t="shared" si="23"/>
        <v>Highest Level of Qualifications (Adults)4</v>
      </c>
      <c r="F252" s="86" t="s">
        <v>677</v>
      </c>
      <c r="G252" s="242">
        <v>0.32227329192546583</v>
      </c>
      <c r="H252" s="245">
        <v>87.199425005227198</v>
      </c>
    </row>
    <row r="253" spans="1:8">
      <c r="A253" s="86" t="str">
        <v>rcd_qfhigh_105</v>
      </c>
      <c r="B253" s="239">
        <v>252</v>
      </c>
      <c r="C253" s="86" t="s">
        <v>670</v>
      </c>
      <c r="D253" s="241">
        <f>COUNTIF($C$1:$C253,C253)</f>
        <v>5</v>
      </c>
      <c r="E253" s="241" t="str">
        <f t="shared" si="23"/>
        <v>Highest Level of Qualifications (Adults)5</v>
      </c>
      <c r="F253" s="86" t="s">
        <v>679</v>
      </c>
      <c r="G253" s="242">
        <v>0.14233540372670805</v>
      </c>
      <c r="H253" s="245">
        <v>67.807038811319131</v>
      </c>
    </row>
    <row r="254" spans="1:8">
      <c r="A254" s="86" t="str">
        <v>Num_reading</v>
      </c>
      <c r="B254" s="239">
        <v>253</v>
      </c>
      <c r="C254" s="86" t="s">
        <v>681</v>
      </c>
      <c r="D254" s="241">
        <f>COUNTIF($C$1:$C254,C254)</f>
        <v>1</v>
      </c>
      <c r="E254" s="241" t="str">
        <f t="shared" si="23"/>
        <v>England: Pupils at the end of KS11</v>
      </c>
      <c r="F254" s="86" t="s">
        <v>682</v>
      </c>
      <c r="G254" s="242">
        <v>0.94065838509316768</v>
      </c>
      <c r="H254" s="245">
        <v>103.04844720707923</v>
      </c>
    </row>
    <row r="255" spans="1:8">
      <c r="A255" s="86" t="str">
        <v>Num_writing</v>
      </c>
      <c r="B255" s="239">
        <v>254</v>
      </c>
      <c r="C255" s="86" t="s">
        <v>681</v>
      </c>
      <c r="D255" s="241">
        <f>COUNTIF($C$1:$C255,C255)</f>
        <v>2</v>
      </c>
      <c r="E255" s="241" t="str">
        <f t="shared" si="23"/>
        <v>England: Pupils at the end of KS12</v>
      </c>
      <c r="F255" s="86" t="s">
        <v>684</v>
      </c>
      <c r="G255" s="242">
        <v>0.91087577639751538</v>
      </c>
      <c r="H255" s="245">
        <v>104.04049027411271</v>
      </c>
    </row>
    <row r="256" spans="1:8">
      <c r="A256" s="86" t="str">
        <v>Num_maths</v>
      </c>
      <c r="B256" s="239">
        <v>255</v>
      </c>
      <c r="C256" s="86" t="s">
        <v>681</v>
      </c>
      <c r="D256" s="241">
        <f>COUNTIF($C$1:$C256,C256)</f>
        <v>3</v>
      </c>
      <c r="E256" s="241" t="str">
        <f t="shared" si="23"/>
        <v>England: Pupils at the end of KS13</v>
      </c>
      <c r="F256" s="86" t="s">
        <v>686</v>
      </c>
      <c r="G256" s="242">
        <v>0.95950310559006224</v>
      </c>
      <c r="H256" s="245">
        <v>102.33307386241131</v>
      </c>
    </row>
    <row r="257" spans="1:8">
      <c r="A257" s="86" t="str">
        <v>Num_science</v>
      </c>
      <c r="B257" s="239">
        <v>256</v>
      </c>
      <c r="C257" s="86" t="s">
        <v>681</v>
      </c>
      <c r="D257" s="241">
        <f>COUNTIF($C$1:$C257,C257)</f>
        <v>4</v>
      </c>
      <c r="E257" s="241" t="str">
        <f t="shared" si="23"/>
        <v>England: Pupils at the end of KS14</v>
      </c>
      <c r="F257" s="86" t="s">
        <v>688</v>
      </c>
      <c r="G257" s="242">
        <v>0.95501242236024853</v>
      </c>
      <c r="H257" s="245">
        <v>103.24503187783007</v>
      </c>
    </row>
    <row r="258" spans="1:8">
      <c r="A258" s="86" t="str">
        <v>Num_All_Reading</v>
      </c>
      <c r="B258" s="239">
        <v>257</v>
      </c>
      <c r="C258" s="86" t="s">
        <v>690</v>
      </c>
      <c r="D258" s="241">
        <f>COUNTIF($C$1:$C258,C258)</f>
        <v>1</v>
      </c>
      <c r="E258" s="241" t="str">
        <f t="shared" si="23"/>
        <v>England: Pupils at the end of KS21</v>
      </c>
      <c r="F258" s="86" t="s">
        <v>682</v>
      </c>
      <c r="G258" s="242">
        <v>0.93435403726708066</v>
      </c>
      <c r="H258" s="245">
        <v>103.41013858483663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0.89760869565217383</v>
      </c>
      <c r="H259" s="245">
        <v>103.99081271133967</v>
      </c>
    </row>
    <row r="260" spans="1:8">
      <c r="A260" s="86" t="str">
        <v>Num_All_maths</v>
      </c>
      <c r="B260" s="239">
        <v>259</v>
      </c>
      <c r="C260" s="86" t="s">
        <v>690</v>
      </c>
      <c r="D260" s="241">
        <f>COUNTIF($C$1:$C260,C260)</f>
        <v>3</v>
      </c>
      <c r="E260" s="241" t="str">
        <f t="shared" si="24"/>
        <v>England: Pupils at the end of KS23</v>
      </c>
      <c r="F260" s="86" t="s">
        <v>686</v>
      </c>
      <c r="G260" s="242">
        <v>0.90103105590062116</v>
      </c>
      <c r="H260" s="245">
        <v>103.54324717262615</v>
      </c>
    </row>
    <row r="261" spans="1:8">
      <c r="A261" s="86" t="str">
        <v>Num_All_RWM</v>
      </c>
      <c r="B261" s="239">
        <v>260</v>
      </c>
      <c r="C261" s="86" t="s">
        <v>690</v>
      </c>
      <c r="D261" s="241">
        <f>COUNTIF($C$1:$C261,C261)</f>
        <v>4</v>
      </c>
      <c r="E261" s="241" t="str">
        <f t="shared" si="24"/>
        <v>England: Pupils at the end of KS24</v>
      </c>
      <c r="F261" s="86" t="s">
        <v>694</v>
      </c>
      <c r="G261" s="242">
        <v>0.83572670807453397</v>
      </c>
      <c r="H261" s="245">
        <v>105.59199730026934</v>
      </c>
    </row>
    <row r="262" spans="1:8">
      <c r="A262" s="86" t="str">
        <v>LEVEL2_all</v>
      </c>
      <c r="B262" s="239">
        <v>261</v>
      </c>
      <c r="C262" s="86" t="s">
        <v>696</v>
      </c>
      <c r="D262" s="241">
        <f>COUNTIF($C$1:$C262,C262)</f>
        <v>1</v>
      </c>
      <c r="E262" s="241" t="str">
        <f t="shared" si="24"/>
        <v>England: Pupils at the end of KS41</v>
      </c>
      <c r="F262" s="86" t="s">
        <v>697</v>
      </c>
      <c r="G262" s="242">
        <v>0.75299378881987578</v>
      </c>
      <c r="H262" s="245">
        <v>113.01363819149053</v>
      </c>
    </row>
    <row r="263" spans="1:8">
      <c r="A263" s="86" t="str">
        <v>LEVEL2_EM_all</v>
      </c>
      <c r="B263" s="239">
        <v>262</v>
      </c>
      <c r="C263" s="86" t="s">
        <v>696</v>
      </c>
      <c r="D263" s="241">
        <f>COUNTIF($C$1:$C263,C263)</f>
        <v>2</v>
      </c>
      <c r="E263" s="241" t="str">
        <f t="shared" si="24"/>
        <v>England: Pupils at the end of KS42</v>
      </c>
      <c r="F263" s="86" t="s">
        <v>699</v>
      </c>
      <c r="G263" s="242">
        <v>0.66941614906832292</v>
      </c>
      <c r="H263" s="245">
        <v>115.23786747776053</v>
      </c>
    </row>
    <row r="264" spans="1:8">
      <c r="A264" s="86" t="str">
        <v>NS4T5PAL5P</v>
      </c>
      <c r="B264" s="239">
        <v>263</v>
      </c>
      <c r="C264" s="86" t="s">
        <v>701</v>
      </c>
      <c r="D264" s="241">
        <f>COUNTIF($C$1:$C264,C264)</f>
        <v>1</v>
      </c>
      <c r="E264" s="241" t="str">
        <f t="shared" si="24"/>
        <v>Scotland: Pupils in the S4 cohort1</v>
      </c>
      <c r="F264" s="86" t="s">
        <v>702</v>
      </c>
      <c r="G264" s="242">
        <v>0.57880745341614903</v>
      </c>
      <c r="H264" s="245">
        <v>130.96706950480763</v>
      </c>
    </row>
    <row r="265" spans="1:8">
      <c r="A265" s="86" t="str">
        <v>NS5T3PAL6P</v>
      </c>
      <c r="B265" s="239">
        <v>264</v>
      </c>
      <c r="C265" s="86" t="s">
        <v>704</v>
      </c>
      <c r="D265" s="241">
        <f>COUNTIF($C$1:$C265,C265)</f>
        <v>1</v>
      </c>
      <c r="E265" s="241" t="str">
        <f t="shared" si="24"/>
        <v>Scotland: Pupils in the S5 cohort1</v>
      </c>
      <c r="F265" s="86" t="s">
        <v>705</v>
      </c>
      <c r="G265" s="242">
        <v>0.50987577639751558</v>
      </c>
      <c r="H265" s="245">
        <v>137.25951647861109</v>
      </c>
    </row>
    <row r="266" spans="1:8">
      <c r="A266" s="86" t="str">
        <v>NS5T5PAL6P</v>
      </c>
      <c r="B266" s="239">
        <v>265</v>
      </c>
      <c r="C266" s="86" t="s">
        <v>704</v>
      </c>
      <c r="D266" s="241">
        <f>COUNTIF($C$1:$C266,C266)</f>
        <v>2</v>
      </c>
      <c r="E266" s="241" t="str">
        <f t="shared" si="24"/>
        <v>Scotland: Pupils in the S5 cohort2</v>
      </c>
      <c r="F266" s="86" t="s">
        <v>707</v>
      </c>
      <c r="G266" s="242">
        <v>0.28810559006211184</v>
      </c>
      <c r="H266" s="245">
        <v>157.94763001752335</v>
      </c>
    </row>
    <row r="267" spans="1:8">
      <c r="A267" s="86" t="str">
        <v>rcd_worktrav_101</v>
      </c>
      <c r="B267" s="239">
        <v>266</v>
      </c>
      <c r="C267" s="86" t="s">
        <v>710</v>
      </c>
      <c r="D267" s="241">
        <f>COUNTIF($C$1:$C267,C267)</f>
        <v>1</v>
      </c>
      <c r="E267" s="241" t="str">
        <f t="shared" si="24"/>
        <v>Travel To Work (% of Workers)1</v>
      </c>
      <c r="F267" s="86" t="s">
        <v>711</v>
      </c>
      <c r="G267" s="242">
        <v>7.2229813664596285E-2</v>
      </c>
      <c r="H267" s="245">
        <v>108.74376309942366</v>
      </c>
    </row>
    <row r="268" spans="1:8">
      <c r="A268" s="86" t="str">
        <v>rcd_worktrav_102</v>
      </c>
      <c r="B268" s="239">
        <v>267</v>
      </c>
      <c r="C268" s="86" t="s">
        <v>710</v>
      </c>
      <c r="D268" s="241">
        <f>COUNTIF($C$1:$C268,C268)</f>
        <v>2</v>
      </c>
      <c r="E268" s="241" t="str">
        <f t="shared" si="24"/>
        <v>Travel To Work (% of Workers)2</v>
      </c>
      <c r="F268" s="86" t="s">
        <v>713</v>
      </c>
      <c r="G268" s="242">
        <v>0.68981366459627336</v>
      </c>
      <c r="H268" s="245">
        <v>103.32770272689271</v>
      </c>
    </row>
    <row r="269" spans="1:8">
      <c r="A269" s="86" t="str">
        <v>rcd_worktrav_103</v>
      </c>
      <c r="B269" s="239">
        <v>268</v>
      </c>
      <c r="C269" s="86" t="s">
        <v>710</v>
      </c>
      <c r="D269" s="241">
        <f>COUNTIF($C$1:$C269,C269)</f>
        <v>3</v>
      </c>
      <c r="E269" s="241" t="str">
        <f t="shared" si="24"/>
        <v>Travel To Work (% of Workers)3</v>
      </c>
      <c r="F269" s="86" t="s">
        <v>715</v>
      </c>
      <c r="G269" s="242">
        <v>3.4372670807453418E-2</v>
      </c>
      <c r="H269" s="245">
        <v>58.5831681924222</v>
      </c>
    </row>
    <row r="270" spans="1:8">
      <c r="A270" s="86" t="str">
        <v>rcd_worktrav_104</v>
      </c>
      <c r="B270" s="239">
        <v>269</v>
      </c>
      <c r="C270" s="86" t="s">
        <v>710</v>
      </c>
      <c r="D270" s="241">
        <f>COUNTIF($C$1:$C270,C270)</f>
        <v>4</v>
      </c>
      <c r="E270" s="241" t="str">
        <f t="shared" si="24"/>
        <v>Travel To Work (% of Workers)4</v>
      </c>
      <c r="F270" s="86" t="s">
        <v>717</v>
      </c>
      <c r="G270" s="242">
        <v>3.4291925465838514E-2</v>
      </c>
      <c r="H270" s="245">
        <v>101.12760601040964</v>
      </c>
    </row>
    <row r="271" spans="1:8">
      <c r="A271" s="86" t="str">
        <v>rcd_worktrav_105</v>
      </c>
      <c r="B271" s="239">
        <v>270</v>
      </c>
      <c r="C271" s="86" t="s">
        <v>710</v>
      </c>
      <c r="D271" s="241">
        <f>COUNTIF($C$1:$C271,C271)</f>
        <v>5</v>
      </c>
      <c r="E271" s="241" t="str">
        <f t="shared" si="24"/>
        <v>Travel To Work (% of Workers)5</v>
      </c>
      <c r="F271" s="86" t="s">
        <v>719</v>
      </c>
      <c r="G271" s="242">
        <v>8.4335403726708086E-2</v>
      </c>
      <c r="H271" s="245">
        <v>70.475457573731973</v>
      </c>
    </row>
    <row r="272" spans="1:8">
      <c r="A272" s="86" t="str">
        <v>rcd_worktrav_106</v>
      </c>
      <c r="B272" s="239">
        <v>271</v>
      </c>
      <c r="C272" s="86" t="s">
        <v>710</v>
      </c>
      <c r="D272" s="241">
        <f>COUNTIF($C$1:$C272,C272)</f>
        <v>6</v>
      </c>
      <c r="E272" s="241" t="str">
        <f t="shared" si="24"/>
        <v>Travel To Work (% of Workers)6</v>
      </c>
      <c r="F272" s="86" t="s">
        <v>721</v>
      </c>
      <c r="G272" s="242">
        <v>9.8633540372670813E-3</v>
      </c>
      <c r="H272" s="245">
        <v>99.767945234957949</v>
      </c>
    </row>
    <row r="273" spans="1:8">
      <c r="A273" s="86" t="str">
        <v>rcd_worktrav_107</v>
      </c>
      <c r="B273" s="239">
        <v>272</v>
      </c>
      <c r="C273" s="86" t="s">
        <v>710</v>
      </c>
      <c r="D273" s="241">
        <f>COUNTIF($C$1:$C273,C273)</f>
        <v>7</v>
      </c>
      <c r="E273" s="241" t="str">
        <f t="shared" si="24"/>
        <v>Travel To Work (% of Workers)7</v>
      </c>
      <c r="F273" s="86" t="s">
        <v>723</v>
      </c>
      <c r="G273" s="242">
        <v>7.5093167701863348E-2</v>
      </c>
      <c r="H273" s="245">
        <v>171.79781368946411</v>
      </c>
    </row>
    <row r="274" spans="1:8">
      <c r="A274" s="86" t="str">
        <v>car0</v>
      </c>
      <c r="B274" s="239">
        <v>273</v>
      </c>
      <c r="C274" s="86" t="s">
        <v>725</v>
      </c>
      <c r="D274" s="241">
        <f>COUNTIF($C$1:$C274,C274)</f>
        <v>1</v>
      </c>
      <c r="E274" s="241" t="str">
        <f t="shared" si="24"/>
        <v>Car Ownership1</v>
      </c>
      <c r="F274" s="86" t="s">
        <v>726</v>
      </c>
      <c r="G274" s="242">
        <v>8.3850931677018639E-2</v>
      </c>
      <c r="H274" s="245">
        <v>47.261203847008026</v>
      </c>
    </row>
    <row r="275" spans="1:8">
      <c r="A275" s="86" t="str">
        <v>car1</v>
      </c>
      <c r="B275" s="239">
        <v>274</v>
      </c>
      <c r="C275" s="86" t="s">
        <v>725</v>
      </c>
      <c r="D275" s="241">
        <f>COUNTIF($C$1:$C275,C275)</f>
        <v>2</v>
      </c>
      <c r="E275" s="241" t="str">
        <f t="shared" si="24"/>
        <v>Car Ownership2</v>
      </c>
      <c r="F275" s="86" t="s">
        <v>728</v>
      </c>
      <c r="G275" s="242">
        <v>0.31722360248447207</v>
      </c>
      <c r="H275" s="245">
        <v>80.028203742754883</v>
      </c>
    </row>
    <row r="276" spans="1:8">
      <c r="A276" s="86" t="str">
        <v>car2</v>
      </c>
      <c r="B276" s="239">
        <v>275</v>
      </c>
      <c r="C276" s="86" t="s">
        <v>725</v>
      </c>
      <c r="D276" s="241">
        <f>COUNTIF($C$1:$C276,C276)</f>
        <v>3</v>
      </c>
      <c r="E276" s="241" t="str">
        <f t="shared" si="24"/>
        <v>Car Ownership3</v>
      </c>
      <c r="F276" s="86" t="s">
        <v>730</v>
      </c>
      <c r="G276" s="242">
        <v>0.4304658385093168</v>
      </c>
      <c r="H276" s="245">
        <v>130.83710267872453</v>
      </c>
    </row>
    <row r="277" spans="1:8">
      <c r="A277" s="86" t="str">
        <v>car3p</v>
      </c>
      <c r="B277" s="239">
        <v>276</v>
      </c>
      <c r="C277" s="86" t="s">
        <v>725</v>
      </c>
      <c r="D277" s="241">
        <f>COUNTIF($C$1:$C277,C277)</f>
        <v>4</v>
      </c>
      <c r="E277" s="241" t="str">
        <f t="shared" si="24"/>
        <v>Car Ownership4</v>
      </c>
      <c r="F277" s="86" t="s">
        <v>732</v>
      </c>
      <c r="G277" s="242">
        <v>0.16843478260869565</v>
      </c>
      <c r="H277" s="245">
        <v>173.41402906548481</v>
      </c>
    </row>
    <row r="278" spans="1:8">
      <c r="A278" s="86" t="str">
        <v>car1recent</v>
      </c>
      <c r="B278" s="239">
        <v>277</v>
      </c>
      <c r="C278" s="86" t="s">
        <v>725</v>
      </c>
      <c r="D278" s="241">
        <f>COUNTIF($C$1:$C278,C278)</f>
        <v>5</v>
      </c>
      <c r="E278" s="241" t="str">
        <f t="shared" si="24"/>
        <v>Car Ownership5</v>
      </c>
      <c r="F278" s="86" t="s">
        <v>734</v>
      </c>
      <c r="G278" s="242">
        <v>0.17274534161490684</v>
      </c>
      <c r="H278" s="245">
        <v>126.49562320198004</v>
      </c>
    </row>
    <row r="279" spans="1:8">
      <c r="A279" s="86" t="str">
        <v>car1co</v>
      </c>
      <c r="B279" s="239">
        <v>278</v>
      </c>
      <c r="C279" s="86" t="s">
        <v>736</v>
      </c>
      <c r="D279" s="241">
        <f>COUNTIF($C$1:$C279,C279)</f>
        <v>1</v>
      </c>
      <c r="E279" s="241" t="str">
        <f t="shared" si="24"/>
        <v>Main Car (% of car owners)1</v>
      </c>
      <c r="F279" s="86" t="s">
        <v>737</v>
      </c>
      <c r="G279" s="242">
        <v>1.8447204968944104E-2</v>
      </c>
      <c r="H279" s="245">
        <v>114.99527720756998</v>
      </c>
    </row>
    <row r="280" spans="1:8">
      <c r="A280" s="86" t="str">
        <v>car1priv</v>
      </c>
      <c r="B280" s="239">
        <v>279</v>
      </c>
      <c r="C280" s="86" t="s">
        <v>736</v>
      </c>
      <c r="D280" s="241">
        <f>COUNTIF($C$1:$C280,C280)</f>
        <v>2</v>
      </c>
      <c r="E280" s="241" t="str">
        <f t="shared" si="24"/>
        <v>Main Car (% of car owners)2</v>
      </c>
      <c r="F280" s="86" t="s">
        <v>739</v>
      </c>
      <c r="G280" s="242">
        <v>0.98155279503105575</v>
      </c>
      <c r="H280" s="245">
        <v>99.75552842137445</v>
      </c>
    </row>
    <row r="281" spans="1:8">
      <c r="A281" s="86" t="str">
        <v>carsaloon</v>
      </c>
      <c r="B281" s="239">
        <v>280</v>
      </c>
      <c r="C281" s="86" t="s">
        <v>736</v>
      </c>
      <c r="D281" s="241">
        <f>COUNTIF($C$1:$C281,C281)</f>
        <v>3</v>
      </c>
      <c r="E281" s="241" t="str">
        <f t="shared" si="24"/>
        <v>Main Car (% of car owners)3</v>
      </c>
      <c r="F281" s="86" t="s">
        <v>741</v>
      </c>
      <c r="G281" s="242">
        <v>0.17528571428571429</v>
      </c>
      <c r="H281" s="245">
        <v>97.840211236560506</v>
      </c>
    </row>
    <row r="282" spans="1:8">
      <c r="A282" s="86" t="str">
        <v>carhatchback</v>
      </c>
      <c r="B282" s="239">
        <v>281</v>
      </c>
      <c r="C282" s="86" t="s">
        <v>736</v>
      </c>
      <c r="D282" s="241">
        <f>COUNTIF($C$1:$C282,C282)</f>
        <v>4</v>
      </c>
      <c r="E282" s="241" t="str">
        <f t="shared" si="24"/>
        <v>Main Car (% of car owners)4</v>
      </c>
      <c r="F282" s="86" t="s">
        <v>743</v>
      </c>
      <c r="G282" s="242">
        <v>0.46007453416149069</v>
      </c>
      <c r="H282" s="245">
        <v>91.888529750827203</v>
      </c>
    </row>
    <row r="283" spans="1:8">
      <c r="A283" s="86" t="str">
        <v>carestate</v>
      </c>
      <c r="B283" s="239">
        <v>282</v>
      </c>
      <c r="C283" s="86" t="s">
        <v>736</v>
      </c>
      <c r="D283" s="241">
        <f>COUNTIF($C$1:$C283,C283)</f>
        <v>5</v>
      </c>
      <c r="E283" s="241" t="str">
        <f t="shared" si="24"/>
        <v>Main Car (% of car owners)5</v>
      </c>
      <c r="F283" s="86" t="s">
        <v>745</v>
      </c>
      <c r="G283" s="242">
        <v>8.1621118012422361E-2</v>
      </c>
      <c r="H283" s="245">
        <v>114.90955871605975</v>
      </c>
    </row>
    <row r="284" spans="1:8">
      <c r="A284" s="86" t="str">
        <v>carlux</v>
      </c>
      <c r="B284" s="239">
        <v>283</v>
      </c>
      <c r="C284" s="86" t="s">
        <v>736</v>
      </c>
      <c r="D284" s="241">
        <f>COUNTIF($C$1:$C284,C284)</f>
        <v>6</v>
      </c>
      <c r="E284" s="241" t="str">
        <f t="shared" si="24"/>
        <v>Main Car (% of car owners)6</v>
      </c>
      <c r="F284" s="86" t="s">
        <v>747</v>
      </c>
      <c r="G284" s="242">
        <v>8.3018633540372685E-2</v>
      </c>
      <c r="H284" s="245">
        <v>106.02625516998263</v>
      </c>
    </row>
    <row r="285" spans="1:8">
      <c r="A285" s="86" t="str">
        <v>carother</v>
      </c>
      <c r="B285" s="239">
        <v>284</v>
      </c>
      <c r="C285" s="86" t="s">
        <v>736</v>
      </c>
      <c r="D285" s="241">
        <f>COUNTIF($C$1:$C285,C285)</f>
        <v>7</v>
      </c>
      <c r="E285" s="241" t="str">
        <f t="shared" si="24"/>
        <v>Main Car (% of car owners)7</v>
      </c>
      <c r="F285" s="86" t="s">
        <v>749</v>
      </c>
      <c r="G285" s="242">
        <v>0.2</v>
      </c>
      <c r="H285" s="245">
        <v>117.13021284515959</v>
      </c>
    </row>
    <row r="286" spans="1:8">
      <c r="A286" s="86" t="str">
        <v>car1btnew</v>
      </c>
      <c r="B286" s="239">
        <v>285</v>
      </c>
      <c r="C286" s="86" t="s">
        <v>736</v>
      </c>
      <c r="D286" s="241">
        <f>COUNTIF($C$1:$C286,C286)</f>
        <v>8</v>
      </c>
      <c r="E286" s="241" t="str">
        <f t="shared" si="24"/>
        <v>Main Car (% of car owners)8</v>
      </c>
      <c r="F286" s="86" t="s">
        <v>751</v>
      </c>
      <c r="G286" s="242">
        <v>0.43540993788819876</v>
      </c>
      <c r="H286" s="245">
        <v>115.63602432995957</v>
      </c>
    </row>
    <row r="287" spans="1:8">
      <c r="A287" s="86" t="str">
        <v>car1btused</v>
      </c>
      <c r="B287" s="239">
        <v>286</v>
      </c>
      <c r="C287" s="86" t="s">
        <v>736</v>
      </c>
      <c r="D287" s="241">
        <f>COUNTIF($C$1:$C287,C287)</f>
        <v>9</v>
      </c>
      <c r="E287" s="241" t="str">
        <f t="shared" si="24"/>
        <v>Main Car (% of car owners)9</v>
      </c>
      <c r="F287" s="86" t="s">
        <v>753</v>
      </c>
      <c r="G287" s="242">
        <v>0.56459006211180129</v>
      </c>
      <c r="H287" s="245">
        <v>90.55679659024328</v>
      </c>
    </row>
    <row r="288" spans="1:8">
      <c r="A288" s="86" t="str">
        <v>rcd_hhdyrinc_101</v>
      </c>
      <c r="B288" s="239">
        <v>287</v>
      </c>
      <c r="C288" s="86" t="s">
        <v>755</v>
      </c>
      <c r="D288" s="241">
        <f>COUNTIF($C$1:$C288,C288)</f>
        <v>1</v>
      </c>
      <c r="E288" s="241" t="str">
        <f t="shared" si="24"/>
        <v>Household Annual Income1</v>
      </c>
      <c r="F288" s="86" t="s">
        <v>756</v>
      </c>
      <c r="G288" s="242">
        <v>0.10533540372670808</v>
      </c>
      <c r="H288" s="245">
        <v>65.337235815203883</v>
      </c>
    </row>
    <row r="289" spans="1:8">
      <c r="A289" s="86" t="str">
        <v>rcd_hhdyrinc_102</v>
      </c>
      <c r="B289" s="239">
        <v>288</v>
      </c>
      <c r="C289" s="86" t="s">
        <v>755</v>
      </c>
      <c r="D289" s="241">
        <f>COUNTIF($C$1:$C289,C289)</f>
        <v>2</v>
      </c>
      <c r="E289" s="241" t="str">
        <f t="shared" si="24"/>
        <v>Household Annual Income2</v>
      </c>
      <c r="F289" s="86" t="s">
        <v>757</v>
      </c>
      <c r="G289" s="242">
        <v>0.25121118012422361</v>
      </c>
      <c r="H289" s="245">
        <v>80.746918050088183</v>
      </c>
    </row>
    <row r="290" spans="1:8">
      <c r="A290" s="86" t="str">
        <v>rcd_hhdyrinc_103</v>
      </c>
      <c r="B290" s="239">
        <v>289</v>
      </c>
      <c r="C290" s="86" t="s">
        <v>755</v>
      </c>
      <c r="D290" s="241">
        <f>COUNTIF($C$1:$C290,C290)</f>
        <v>3</v>
      </c>
      <c r="E290" s="241" t="str">
        <f t="shared" si="24"/>
        <v>Household Annual Income3</v>
      </c>
      <c r="F290" s="86" t="s">
        <v>758</v>
      </c>
      <c r="G290" s="242">
        <v>0.21057142857142858</v>
      </c>
      <c r="H290" s="245">
        <v>98.814198913462874</v>
      </c>
    </row>
    <row r="291" spans="1:8">
      <c r="A291" s="86" t="str">
        <v>rcd_hhdyrinc_104</v>
      </c>
      <c r="B291" s="239">
        <v>290</v>
      </c>
      <c r="C291" s="86" t="s">
        <v>755</v>
      </c>
      <c r="D291" s="241">
        <f>COUNTIF($C$1:$C291,C291)</f>
        <v>4</v>
      </c>
      <c r="E291" s="241" t="str">
        <f t="shared" si="24"/>
        <v>Household Annual Income4</v>
      </c>
      <c r="F291" s="86" t="s">
        <v>759</v>
      </c>
      <c r="G291" s="242">
        <v>0.14944099378881989</v>
      </c>
      <c r="H291" s="245">
        <v>105.14541303555775</v>
      </c>
    </row>
    <row r="292" spans="1:8">
      <c r="A292" s="86" t="str">
        <v>rcd_hhdyrinc_105</v>
      </c>
      <c r="B292" s="239">
        <v>291</v>
      </c>
      <c r="C292" s="86" t="s">
        <v>755</v>
      </c>
      <c r="D292" s="241">
        <f>COUNTIF($C$1:$C292,C292)</f>
        <v>5</v>
      </c>
      <c r="E292" s="241" t="str">
        <f t="shared" si="24"/>
        <v>Household Annual Income5</v>
      </c>
      <c r="F292" s="86" t="s">
        <v>760</v>
      </c>
      <c r="G292" s="242">
        <v>0.10219875776397516</v>
      </c>
      <c r="H292" s="245">
        <v>135.13199729177765</v>
      </c>
    </row>
    <row r="293" spans="1:8">
      <c r="A293" s="86" t="str">
        <v>rcd_hhdyrinc_106</v>
      </c>
      <c r="B293" s="239">
        <v>292</v>
      </c>
      <c r="C293" s="86" t="s">
        <v>755</v>
      </c>
      <c r="D293" s="241">
        <f>COUNTIF($C$1:$C293,C293)</f>
        <v>6</v>
      </c>
      <c r="E293" s="241" t="str">
        <f t="shared" si="24"/>
        <v>Household Annual Income6</v>
      </c>
      <c r="F293" s="86" t="s">
        <v>761</v>
      </c>
      <c r="G293" s="242">
        <v>0.18090062111801242</v>
      </c>
      <c r="H293" s="245">
        <v>186.95846677754852</v>
      </c>
    </row>
    <row r="294" spans="1:8">
      <c r="A294" s="86" t="str">
        <v>incmean</v>
      </c>
      <c r="B294" s="239">
        <v>293</v>
      </c>
      <c r="C294" s="86" t="s">
        <v>755</v>
      </c>
      <c r="D294" s="241">
        <f>COUNTIF($C$1:$C294,C294)</f>
        <v>7</v>
      </c>
      <c r="E294" s="241" t="str">
        <f t="shared" si="24"/>
        <v>Household Annual Income7</v>
      </c>
      <c r="F294" s="86" t="s">
        <v>763</v>
      </c>
      <c r="G294" s="242">
        <v>565.41406579627323</v>
      </c>
      <c r="H294" s="245">
        <v>130.82396588546905</v>
      </c>
    </row>
    <row r="295" spans="1:8">
      <c r="A295" s="86" t="str">
        <v>benbase1</v>
      </c>
      <c r="B295" s="239">
        <v>294</v>
      </c>
      <c r="C295" s="86" t="s">
        <v>765</v>
      </c>
      <c r="D295" s="241">
        <f>COUNTIF($C$1:$C295,C295)</f>
        <v>1</v>
      </c>
      <c r="E295" s="241" t="str">
        <f t="shared" si="24"/>
        <v>Benefits1</v>
      </c>
      <c r="F295" s="86" t="s">
        <v>766</v>
      </c>
      <c r="G295" s="242">
        <v>9.1987577639751558E-3</v>
      </c>
      <c r="H295" s="245">
        <v>48.131696410831509</v>
      </c>
    </row>
    <row r="296" spans="1:8">
      <c r="A296" s="86" t="str">
        <v>benbase2</v>
      </c>
      <c r="B296" s="239">
        <v>295</v>
      </c>
      <c r="C296" s="86" t="s">
        <v>765</v>
      </c>
      <c r="D296" s="241">
        <f>COUNTIF($C$1:$C296,C296)</f>
        <v>2</v>
      </c>
      <c r="E296" s="241" t="str">
        <f t="shared" si="24"/>
        <v>Benefits2</v>
      </c>
      <c r="F296" s="86" t="s">
        <v>768</v>
      </c>
      <c r="G296" s="242">
        <v>3.0683229813664595E-3</v>
      </c>
      <c r="H296" s="245">
        <v>43.221275554138025</v>
      </c>
    </row>
    <row r="297" spans="1:8">
      <c r="A297" s="86" t="str">
        <v>benbase3</v>
      </c>
      <c r="B297" s="239">
        <v>296</v>
      </c>
      <c r="C297" s="86" t="s">
        <v>765</v>
      </c>
      <c r="D297" s="241">
        <f>COUNTIF($C$1:$C297,C297)</f>
        <v>3</v>
      </c>
      <c r="E297" s="241" t="str">
        <f t="shared" si="24"/>
        <v>Benefits3</v>
      </c>
      <c r="F297" s="86" t="s">
        <v>770</v>
      </c>
      <c r="G297" s="242">
        <v>0.10956521739130436</v>
      </c>
      <c r="H297" s="245">
        <v>77.214516964671319</v>
      </c>
    </row>
    <row r="298" spans="1:8">
      <c r="A298" s="86" t="str">
        <v>benbase4</v>
      </c>
      <c r="B298" s="239">
        <v>297</v>
      </c>
      <c r="C298" s="86" t="s">
        <v>765</v>
      </c>
      <c r="D298" s="241">
        <f>COUNTIF($C$1:$C298,C298)</f>
        <v>4</v>
      </c>
      <c r="E298" s="241" t="str">
        <f t="shared" si="24"/>
        <v>Benefits4</v>
      </c>
      <c r="F298" s="86" t="s">
        <v>772</v>
      </c>
      <c r="G298" s="242">
        <v>1.0149068322981368E-2</v>
      </c>
      <c r="H298" s="245">
        <v>45.765880921741505</v>
      </c>
    </row>
    <row r="299" spans="1:8">
      <c r="A299" s="86" t="str">
        <v>finsit_savalot</v>
      </c>
      <c r="B299" s="239">
        <v>298</v>
      </c>
      <c r="C299" s="86" t="s">
        <v>774</v>
      </c>
      <c r="D299" s="241">
        <f>COUNTIF($C$1:$C299,C299)</f>
        <v>1</v>
      </c>
      <c r="E299" s="241" t="str">
        <f t="shared" si="24"/>
        <v>Financial Situation1</v>
      </c>
      <c r="F299" s="86" t="s">
        <v>775</v>
      </c>
      <c r="G299" s="242">
        <v>0.15458385093167701</v>
      </c>
      <c r="H299" s="245">
        <v>134.27024304168668</v>
      </c>
    </row>
    <row r="300" spans="1:8">
      <c r="A300" s="86" t="str">
        <v>finsit_savlittle</v>
      </c>
      <c r="B300" s="239">
        <v>299</v>
      </c>
      <c r="C300" s="86" t="s">
        <v>774</v>
      </c>
      <c r="D300" s="241">
        <f>COUNTIF($C$1:$C300,C300)</f>
        <v>2</v>
      </c>
      <c r="E300" s="241" t="str">
        <f t="shared" si="24"/>
        <v>Financial Situation2</v>
      </c>
      <c r="F300" s="86" t="s">
        <v>777</v>
      </c>
      <c r="G300" s="242">
        <v>0.55329813664596283</v>
      </c>
      <c r="H300" s="245">
        <v>103.70227433420622</v>
      </c>
    </row>
    <row r="301" spans="1:8">
      <c r="A301" s="86" t="str">
        <v>finsit_even</v>
      </c>
      <c r="B301" s="239">
        <v>300</v>
      </c>
      <c r="C301" s="86" t="s">
        <v>774</v>
      </c>
      <c r="D301" s="241">
        <f>COUNTIF($C$1:$C301,C301)</f>
        <v>3</v>
      </c>
      <c r="E301" s="241" t="str">
        <f t="shared" si="24"/>
        <v>Financial Situation3</v>
      </c>
      <c r="F301" s="86" t="s">
        <v>779</v>
      </c>
      <c r="G301" s="242">
        <v>0.22368322981366459</v>
      </c>
      <c r="H301" s="245">
        <v>77.994021029380391</v>
      </c>
    </row>
    <row r="302" spans="1:8">
      <c r="A302" s="86" t="str">
        <v>finsit_debt</v>
      </c>
      <c r="B302" s="239">
        <v>301</v>
      </c>
      <c r="C302" s="86" t="s">
        <v>774</v>
      </c>
      <c r="D302" s="241">
        <f>COUNTIF($C$1:$C302,C302)</f>
        <v>4</v>
      </c>
      <c r="E302" s="241" t="str">
        <f t="shared" si="24"/>
        <v>Financial Situation4</v>
      </c>
      <c r="F302" s="86" t="s">
        <v>781</v>
      </c>
      <c r="G302" s="242">
        <v>6.9316770186335405E-2</v>
      </c>
      <c r="H302" s="245">
        <v>106.94790567416899</v>
      </c>
    </row>
    <row r="303" spans="1:8">
      <c r="A303" s="86" t="str">
        <v>smartband</v>
      </c>
      <c r="B303" s="239">
        <v>302</v>
      </c>
      <c r="C303" s="86" t="s">
        <v>783</v>
      </c>
      <c r="D303" s="241">
        <f>COUNTIF($C$1:$C303,C303)</f>
        <v>1</v>
      </c>
      <c r="E303" s="241" t="str">
        <f t="shared" si="24"/>
        <v>Contactless1</v>
      </c>
      <c r="F303" s="86" t="s">
        <v>784</v>
      </c>
      <c r="G303" s="242">
        <v>0.16031055900621116</v>
      </c>
      <c r="H303" s="245">
        <v>120.76952011890528</v>
      </c>
    </row>
    <row r="304" spans="1:8">
      <c r="A304" s="86" t="str">
        <v>cur_contless</v>
      </c>
      <c r="B304" s="239">
        <v>303</v>
      </c>
      <c r="C304" s="86" t="s">
        <v>783</v>
      </c>
      <c r="D304" s="241">
        <f>COUNTIF($C$1:$C304,C304)</f>
        <v>2</v>
      </c>
      <c r="E304" s="241" t="str">
        <f t="shared" si="24"/>
        <v>Contactless2</v>
      </c>
      <c r="F304" s="86" t="s">
        <v>786</v>
      </c>
      <c r="G304" s="242">
        <v>0.62034782608695649</v>
      </c>
      <c r="H304" s="245">
        <v>102.42291056726923</v>
      </c>
    </row>
    <row r="305" spans="1:8">
      <c r="A305" s="86" t="str">
        <v>CDS_1PLUS</v>
      </c>
      <c r="B305" s="239">
        <v>304</v>
      </c>
      <c r="C305" s="86" t="s">
        <v>788</v>
      </c>
      <c r="D305" s="241">
        <f>COUNTIF($C$1:$C305,C305)</f>
        <v>1</v>
      </c>
      <c r="E305" s="241" t="str">
        <f t="shared" si="24"/>
        <v>Credit Cards1</v>
      </c>
      <c r="F305" s="86" t="s">
        <v>789</v>
      </c>
      <c r="G305" s="242">
        <v>0.64929813664596281</v>
      </c>
      <c r="H305" s="245">
        <v>120.04043879375878</v>
      </c>
    </row>
    <row r="306" spans="1:8">
      <c r="A306" s="86" t="str">
        <v>CDS_2PLUS</v>
      </c>
      <c r="B306" s="239">
        <v>305</v>
      </c>
      <c r="C306" s="86" t="s">
        <v>788</v>
      </c>
      <c r="D306" s="241">
        <f>COUNTIF($C$1:$C306,C306)</f>
        <v>2</v>
      </c>
      <c r="E306" s="241" t="str">
        <f t="shared" si="24"/>
        <v>Credit Cards2</v>
      </c>
      <c r="F306" s="86" t="s">
        <v>791</v>
      </c>
      <c r="G306" s="242">
        <v>0.311639751552795</v>
      </c>
      <c r="H306" s="245">
        <v>138.79573586095827</v>
      </c>
    </row>
    <row r="307" spans="1:8">
      <c r="A307" s="86" t="str">
        <v>CDS_SPE500PLUS</v>
      </c>
      <c r="B307" s="239">
        <v>306</v>
      </c>
      <c r="C307" s="86" t="s">
        <v>788</v>
      </c>
      <c r="D307" s="241">
        <f>COUNTIF($C$1:$C307,C307)</f>
        <v>3</v>
      </c>
      <c r="E307" s="241" t="str">
        <f t="shared" si="24"/>
        <v>Credit Cards3</v>
      </c>
      <c r="F307" s="86" t="s">
        <v>793</v>
      </c>
      <c r="G307" s="242">
        <v>0.23417391304347829</v>
      </c>
      <c r="H307" s="245">
        <v>162.48373790220177</v>
      </c>
    </row>
    <row r="308" spans="1:8">
      <c r="A308" s="86" t="str">
        <v>CDS_USE6T1M</v>
      </c>
      <c r="B308" s="239">
        <v>307</v>
      </c>
      <c r="C308" s="86" t="s">
        <v>788</v>
      </c>
      <c r="D308" s="241">
        <f>COUNTIF($C$1:$C308,C308)</f>
        <v>4</v>
      </c>
      <c r="E308" s="241" t="str">
        <f t="shared" si="24"/>
        <v>Credit Cards4</v>
      </c>
      <c r="F308" s="86" t="s">
        <v>795</v>
      </c>
      <c r="G308" s="242">
        <v>0.32134161490683233</v>
      </c>
      <c r="H308" s="245">
        <v>149.52583164960012</v>
      </c>
    </row>
    <row r="309" spans="1:8">
      <c r="A309" s="86" t="str">
        <v>CDS_REVOL</v>
      </c>
      <c r="B309" s="239">
        <v>308</v>
      </c>
      <c r="C309" s="86" t="s">
        <v>788</v>
      </c>
      <c r="D309" s="241">
        <f>COUNTIF($C$1:$C309,C309)</f>
        <v>5</v>
      </c>
      <c r="E309" s="241" t="str">
        <f t="shared" si="24"/>
        <v>Credit Cards5</v>
      </c>
      <c r="F309" s="86" t="s">
        <v>797</v>
      </c>
      <c r="G309" s="242">
        <v>7.8664596273291934E-2</v>
      </c>
      <c r="H309" s="245">
        <v>95.832181373852535</v>
      </c>
    </row>
    <row r="310" spans="1:8">
      <c r="A310" s="86" t="str">
        <v>CDS_TRANS</v>
      </c>
      <c r="B310" s="239">
        <v>309</v>
      </c>
      <c r="C310" s="86" t="s">
        <v>788</v>
      </c>
      <c r="D310" s="241">
        <f>COUNTIF($C$1:$C310,C310)</f>
        <v>6</v>
      </c>
      <c r="E310" s="241" t="str">
        <f t="shared" si="24"/>
        <v>Credit Cards6</v>
      </c>
      <c r="F310" s="86" t="s">
        <v>799</v>
      </c>
      <c r="G310" s="242">
        <v>0.52242236024844724</v>
      </c>
      <c r="H310" s="245">
        <v>133.05972077303286</v>
      </c>
    </row>
    <row r="311" spans="1:8">
      <c r="A311" s="86" t="str">
        <v>ca_have</v>
      </c>
      <c r="B311" s="239">
        <v>310</v>
      </c>
      <c r="C311" s="86" t="s">
        <v>801</v>
      </c>
      <c r="D311" s="241">
        <f>COUNTIF($C$1:$C311,C311)</f>
        <v>1</v>
      </c>
      <c r="E311" s="241" t="str">
        <f t="shared" si="24"/>
        <v>Current account, Savings and Investments1</v>
      </c>
      <c r="F311" s="86" t="s">
        <v>802</v>
      </c>
      <c r="G311" s="242">
        <v>0.89530434782608703</v>
      </c>
      <c r="H311" s="245">
        <v>99.303933590226407</v>
      </c>
    </row>
    <row r="312" spans="1:8">
      <c r="A312" s="86" t="str">
        <v>sv_have</v>
      </c>
      <c r="B312" s="239">
        <v>311</v>
      </c>
      <c r="C312" s="86" t="s">
        <v>801</v>
      </c>
      <c r="D312" s="241">
        <f>COUNTIF($C$1:$C312,C312)</f>
        <v>2</v>
      </c>
      <c r="E312" s="241" t="str">
        <f t="shared" si="24"/>
        <v>Current account, Savings and Investments2</v>
      </c>
      <c r="F312" s="86" t="s">
        <v>804</v>
      </c>
      <c r="G312" s="242">
        <v>0.66583229813664591</v>
      </c>
      <c r="H312" s="245">
        <v>114.03938452503952</v>
      </c>
    </row>
    <row r="313" spans="1:8">
      <c r="A313" s="86" t="str">
        <v>unreg_have</v>
      </c>
      <c r="B313" s="239">
        <v>312</v>
      </c>
      <c r="C313" s="86" t="s">
        <v>801</v>
      </c>
      <c r="D313" s="241">
        <f>COUNTIF($C$1:$C313,C313)</f>
        <v>3</v>
      </c>
      <c r="E313" s="241" t="str">
        <f t="shared" si="24"/>
        <v>Current account, Savings and Investments3</v>
      </c>
      <c r="F313" s="86" t="s">
        <v>806</v>
      </c>
      <c r="G313" s="242">
        <v>0.88424844720496898</v>
      </c>
      <c r="H313" s="245">
        <v>103.1764136466911</v>
      </c>
    </row>
    <row r="314" spans="1:8">
      <c r="A314" s="86" t="str">
        <v>reg_have</v>
      </c>
      <c r="B314" s="239">
        <v>313</v>
      </c>
      <c r="C314" s="86" t="s">
        <v>801</v>
      </c>
      <c r="D314" s="241">
        <f>COUNTIF($C$1:$C314,C314)</f>
        <v>4</v>
      </c>
      <c r="E314" s="241" t="str">
        <f t="shared" si="24"/>
        <v>Current account, Savings and Investments4</v>
      </c>
      <c r="F314" s="86" t="s">
        <v>808</v>
      </c>
      <c r="G314" s="242">
        <v>0.65278260869565208</v>
      </c>
      <c r="H314" s="245">
        <v>104.71532245828084</v>
      </c>
    </row>
    <row r="315" spans="1:8">
      <c r="A315" s="86" t="str">
        <v>SAV_INSTANT</v>
      </c>
      <c r="B315" s="239">
        <v>314</v>
      </c>
      <c r="C315" s="86" t="s">
        <v>801</v>
      </c>
      <c r="D315" s="241">
        <f>COUNTIF($C$1:$C315,C315)</f>
        <v>5</v>
      </c>
      <c r="E315" s="241" t="str">
        <f t="shared" si="24"/>
        <v>Current account, Savings and Investments5</v>
      </c>
      <c r="F315" s="86" t="s">
        <v>810</v>
      </c>
      <c r="G315" s="242">
        <v>0.47799999999999998</v>
      </c>
      <c r="H315" s="245">
        <v>109.71438448392365</v>
      </c>
    </row>
    <row r="316" spans="1:8">
      <c r="A316" s="86" t="str">
        <v>SAV_CASHISA</v>
      </c>
      <c r="B316" s="239">
        <v>315</v>
      </c>
      <c r="C316" s="86" t="s">
        <v>801</v>
      </c>
      <c r="D316" s="241">
        <f>COUNTIF($C$1:$C316,C316)</f>
        <v>6</v>
      </c>
      <c r="E316" s="241" t="str">
        <f t="shared" si="24"/>
        <v>Current account, Savings and Investments6</v>
      </c>
      <c r="F316" s="86" t="s">
        <v>812</v>
      </c>
      <c r="G316" s="242">
        <v>0.30811180124223603</v>
      </c>
      <c r="H316" s="245">
        <v>110.81542589359353</v>
      </c>
    </row>
    <row r="317" spans="1:8">
      <c r="A317" s="86" t="str">
        <v>INV_SHARESISA</v>
      </c>
      <c r="B317" s="239">
        <v>316</v>
      </c>
      <c r="C317" s="86" t="s">
        <v>801</v>
      </c>
      <c r="D317" s="241">
        <f>COUNTIF($C$1:$C317,C317)</f>
        <v>7</v>
      </c>
      <c r="E317" s="241" t="str">
        <f t="shared" si="24"/>
        <v>Current account, Savings and Investments7</v>
      </c>
      <c r="F317" s="86" t="s">
        <v>814</v>
      </c>
      <c r="G317" s="242">
        <v>0.17334782608695651</v>
      </c>
      <c r="H317" s="245">
        <v>159.0237044227265</v>
      </c>
    </row>
    <row r="318" spans="1:8">
      <c r="A318" s="86" t="str">
        <v>INV_UNITTRUST</v>
      </c>
      <c r="B318" s="239">
        <v>317</v>
      </c>
      <c r="C318" s="86" t="s">
        <v>801</v>
      </c>
      <c r="D318" s="241">
        <f>COUNTIF($C$1:$C318,C318)</f>
        <v>8</v>
      </c>
      <c r="E318" s="241" t="str">
        <f t="shared" si="24"/>
        <v>Current account, Savings and Investments8</v>
      </c>
      <c r="F318" s="86" t="s">
        <v>816</v>
      </c>
      <c r="G318" s="242">
        <v>2.7869565217391305E-2</v>
      </c>
      <c r="H318" s="245">
        <v>190.23917176480452</v>
      </c>
    </row>
    <row r="319" spans="1:8">
      <c r="A319" s="86" t="str">
        <v>INV_SHARES</v>
      </c>
      <c r="B319" s="239">
        <v>318</v>
      </c>
      <c r="C319" s="86" t="s">
        <v>801</v>
      </c>
      <c r="D319" s="241">
        <f>COUNTIF($C$1:$C319,C319)</f>
        <v>9</v>
      </c>
      <c r="E319" s="241" t="str">
        <f t="shared" si="24"/>
        <v>Current account, Savings and Investments9</v>
      </c>
      <c r="F319" s="86" t="s">
        <v>818</v>
      </c>
      <c r="G319" s="242">
        <v>0.16932919254658385</v>
      </c>
      <c r="H319" s="245">
        <v>167.32765336330678</v>
      </c>
    </row>
    <row r="320" spans="1:8">
      <c r="A320" s="86" t="str">
        <v>INV_BONDS</v>
      </c>
      <c r="B320" s="239">
        <v>319</v>
      </c>
      <c r="C320" s="86" t="s">
        <v>801</v>
      </c>
      <c r="D320" s="241">
        <f>COUNTIF($C$1:$C320,C320)</f>
        <v>10</v>
      </c>
      <c r="E320" s="241" t="str">
        <f t="shared" si="24"/>
        <v>Current account, Savings and Investments10</v>
      </c>
      <c r="F320" s="86" t="s">
        <v>820</v>
      </c>
      <c r="G320" s="242">
        <v>4.0447204968944099E-2</v>
      </c>
      <c r="H320" s="245">
        <v>147.3682815936873</v>
      </c>
    </row>
    <row r="321" spans="1:8">
      <c r="A321" s="86" t="str">
        <v>SAV_NATSAV</v>
      </c>
      <c r="B321" s="239">
        <v>320</v>
      </c>
      <c r="C321" s="86" t="s">
        <v>801</v>
      </c>
      <c r="D321" s="241">
        <f>COUNTIF($C$1:$C321,C321)</f>
        <v>11</v>
      </c>
      <c r="E321" s="241" t="str">
        <f t="shared" si="24"/>
        <v>Current account, Savings and Investments11</v>
      </c>
      <c r="F321" s="86" t="s">
        <v>822</v>
      </c>
      <c r="G321" s="242">
        <v>0.28232298136645961</v>
      </c>
      <c r="H321" s="245">
        <v>143.60833257305839</v>
      </c>
    </row>
    <row r="322" spans="1:8">
      <c r="A322" s="86" t="str">
        <v>INV_ANY</v>
      </c>
      <c r="B322" s="239">
        <v>321</v>
      </c>
      <c r="C322" s="86" t="s">
        <v>801</v>
      </c>
      <c r="D322" s="241">
        <f>COUNTIF($C$1:$C322,C322)</f>
        <v>12</v>
      </c>
      <c r="E322" s="241" t="str">
        <f t="shared" si="24"/>
        <v>Current account, Savings and Investments12</v>
      </c>
      <c r="F322" s="86" t="s">
        <v>824</v>
      </c>
      <c r="G322" s="242">
        <v>0.33032298136645966</v>
      </c>
      <c r="H322" s="245">
        <v>151.76556337893777</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0.12481366459627329</v>
      </c>
      <c r="H323" s="245">
        <v>183.20785135593059</v>
      </c>
    </row>
    <row r="324" spans="1:8">
      <c r="A324" s="86" t="str">
        <v>SAV_VALA</v>
      </c>
      <c r="B324" s="239">
        <v>323</v>
      </c>
      <c r="C324" s="86" t="s">
        <v>801</v>
      </c>
      <c r="D324" s="241">
        <f>COUNTIF($C$1:$C324,C324)</f>
        <v>14</v>
      </c>
      <c r="E324" s="241" t="str">
        <f t="shared" si="25"/>
        <v>Current account, Savings and Investments14</v>
      </c>
      <c r="F324" s="86" t="s">
        <v>828</v>
      </c>
      <c r="G324" s="242">
        <v>0.11647204968944098</v>
      </c>
      <c r="H324" s="245">
        <v>89.007807067998385</v>
      </c>
    </row>
    <row r="325" spans="1:8">
      <c r="A325" s="86" t="str">
        <v>SAV_VAL3</v>
      </c>
      <c r="B325" s="239">
        <v>324</v>
      </c>
      <c r="C325" s="86" t="s">
        <v>801</v>
      </c>
      <c r="D325" s="241">
        <f>COUNTIF($C$1:$C325,C325)</f>
        <v>15</v>
      </c>
      <c r="E325" s="241" t="str">
        <f t="shared" si="25"/>
        <v>Current account, Savings and Investments15</v>
      </c>
      <c r="F325" s="86" t="s">
        <v>830</v>
      </c>
      <c r="G325" s="242">
        <v>0.10032919254658385</v>
      </c>
      <c r="H325" s="245">
        <v>95.064283004463505</v>
      </c>
    </row>
    <row r="326" spans="1:8">
      <c r="A326" s="86" t="str">
        <v>SAV_VAL4</v>
      </c>
      <c r="B326" s="239">
        <v>325</v>
      </c>
      <c r="C326" s="86" t="s">
        <v>801</v>
      </c>
      <c r="D326" s="241">
        <f>COUNTIF($C$1:$C326,C326)</f>
        <v>16</v>
      </c>
      <c r="E326" s="241" t="str">
        <f t="shared" si="25"/>
        <v>Current account, Savings and Investments16</v>
      </c>
      <c r="F326" s="86" t="s">
        <v>832</v>
      </c>
      <c r="G326" s="242">
        <v>0.13621118012422359</v>
      </c>
      <c r="H326" s="245">
        <v>106.15292696678434</v>
      </c>
    </row>
    <row r="327" spans="1:8">
      <c r="A327" s="86" t="str">
        <v>SAV_VALC</v>
      </c>
      <c r="B327" s="239">
        <v>326</v>
      </c>
      <c r="C327" s="86" t="s">
        <v>801</v>
      </c>
      <c r="D327" s="241">
        <f>COUNTIF($C$1:$C327,C327)</f>
        <v>17</v>
      </c>
      <c r="E327" s="241" t="str">
        <f t="shared" si="25"/>
        <v>Current account, Savings and Investments17</v>
      </c>
      <c r="F327" s="86" t="s">
        <v>834</v>
      </c>
      <c r="G327" s="242">
        <v>0.31279503105590062</v>
      </c>
      <c r="H327" s="245">
        <v>142.81170587658966</v>
      </c>
    </row>
    <row r="328" spans="1:8">
      <c r="A328" s="86" t="str">
        <v>LOA_HAS</v>
      </c>
      <c r="B328" s="239">
        <v>327</v>
      </c>
      <c r="C328" s="86" t="s">
        <v>836</v>
      </c>
      <c r="D328" s="241">
        <f>COUNTIF($C$1:$C328,C328)</f>
        <v>1</v>
      </c>
      <c r="E328" s="241" t="str">
        <f t="shared" si="25"/>
        <v>Loans1</v>
      </c>
      <c r="F328" s="86" t="s">
        <v>837</v>
      </c>
      <c r="G328" s="242">
        <v>0.1279689440993789</v>
      </c>
      <c r="H328" s="245">
        <v>102.64804159767542</v>
      </c>
    </row>
    <row r="329" spans="1:8">
      <c r="A329" s="86" t="str">
        <v>LOA_UNS</v>
      </c>
      <c r="B329" s="239">
        <v>328</v>
      </c>
      <c r="C329" s="86" t="s">
        <v>836</v>
      </c>
      <c r="D329" s="241">
        <f>COUNTIF($C$1:$C329,C329)</f>
        <v>2</v>
      </c>
      <c r="E329" s="241" t="str">
        <f t="shared" si="25"/>
        <v>Loans2</v>
      </c>
      <c r="F329" s="86" t="s">
        <v>839</v>
      </c>
      <c r="G329" s="242">
        <v>6.3900621118012424E-2</v>
      </c>
      <c r="H329" s="245">
        <v>95.277936808758241</v>
      </c>
    </row>
    <row r="330" spans="1:8">
      <c r="A330" s="86" t="str">
        <v>LOA_2PLUS</v>
      </c>
      <c r="B330" s="239">
        <v>329</v>
      </c>
      <c r="C330" s="86" t="s">
        <v>836</v>
      </c>
      <c r="D330" s="241">
        <f>COUNTIF($C$1:$C330,C330)</f>
        <v>3</v>
      </c>
      <c r="E330" s="241" t="str">
        <f t="shared" si="25"/>
        <v>Loans3</v>
      </c>
      <c r="F330" s="86" t="s">
        <v>841</v>
      </c>
      <c r="G330" s="242">
        <v>2.5776397515527953E-2</v>
      </c>
      <c r="H330" s="245">
        <v>101.66741703131359</v>
      </c>
    </row>
    <row r="331" spans="1:8">
      <c r="A331" s="86" t="str">
        <v>UNSECGT15K</v>
      </c>
      <c r="B331" s="239">
        <v>330</v>
      </c>
      <c r="C331" s="86" t="s">
        <v>836</v>
      </c>
      <c r="D331" s="241">
        <f>COUNTIF($C$1:$C331,C331)</f>
        <v>4</v>
      </c>
      <c r="E331" s="241" t="str">
        <f t="shared" si="25"/>
        <v>Loans4</v>
      </c>
      <c r="F331" s="86" t="s">
        <v>843</v>
      </c>
      <c r="G331" s="242">
        <v>1.4142857142857145E-2</v>
      </c>
      <c r="H331" s="245">
        <v>117.33199768429682</v>
      </c>
    </row>
    <row r="332" spans="1:8">
      <c r="A332" s="86" t="str">
        <v>PHLTH</v>
      </c>
      <c r="B332" s="239">
        <v>331</v>
      </c>
      <c r="C332" s="86" t="s">
        <v>845</v>
      </c>
      <c r="D332" s="241">
        <f>COUNTIF($C$1:$C332,C332)</f>
        <v>1</v>
      </c>
      <c r="E332" s="241" t="str">
        <f t="shared" si="25"/>
        <v>Insurance and Pensions1</v>
      </c>
      <c r="F332" s="86" t="s">
        <v>846</v>
      </c>
      <c r="G332" s="242">
        <v>6.0465838509316763E-2</v>
      </c>
      <c r="H332" s="245">
        <v>138.62530578605649</v>
      </c>
    </row>
    <row r="333" spans="1:8">
      <c r="A333" s="86" t="str">
        <v>CHLTH</v>
      </c>
      <c r="B333" s="239">
        <v>332</v>
      </c>
      <c r="C333" s="86" t="s">
        <v>845</v>
      </c>
      <c r="D333" s="241">
        <f>COUNTIF($C$1:$C333,C333)</f>
        <v>2</v>
      </c>
      <c r="E333" s="241" t="str">
        <f t="shared" si="25"/>
        <v>Insurance and Pensions2</v>
      </c>
      <c r="F333" s="86" t="s">
        <v>848</v>
      </c>
      <c r="G333" s="242">
        <v>6.3863354037267075E-2</v>
      </c>
      <c r="H333" s="245">
        <v>144.95585263766208</v>
      </c>
    </row>
    <row r="334" spans="1:8">
      <c r="A334" s="86" t="str">
        <v>LIF_ASSUR</v>
      </c>
      <c r="B334" s="239">
        <v>333</v>
      </c>
      <c r="C334" s="86" t="s">
        <v>845</v>
      </c>
      <c r="D334" s="241">
        <f>COUNTIF($C$1:$C334,C334)</f>
        <v>3</v>
      </c>
      <c r="E334" s="241" t="str">
        <f t="shared" si="25"/>
        <v>Insurance and Pensions3</v>
      </c>
      <c r="F334" s="86" t="s">
        <v>850</v>
      </c>
      <c r="G334" s="242">
        <v>0.35162111801242241</v>
      </c>
      <c r="H334" s="245">
        <v>102.67229640271563</v>
      </c>
    </row>
    <row r="335" spans="1:8">
      <c r="A335" s="86" t="str">
        <v>LIF_PROTECT</v>
      </c>
      <c r="B335" s="239">
        <v>334</v>
      </c>
      <c r="C335" s="86" t="s">
        <v>845</v>
      </c>
      <c r="D335" s="241">
        <f>COUNTIF($C$1:$C335,C335)</f>
        <v>4</v>
      </c>
      <c r="E335" s="241" t="str">
        <f t="shared" si="25"/>
        <v>Insurance and Pensions4</v>
      </c>
      <c r="F335" s="86" t="s">
        <v>852</v>
      </c>
      <c r="G335" s="242">
        <v>0.23759627329192545</v>
      </c>
      <c r="H335" s="245">
        <v>99.041617820534327</v>
      </c>
    </row>
    <row r="336" spans="1:8">
      <c r="A336" s="86" t="str">
        <v>PEN_CO</v>
      </c>
      <c r="B336" s="239">
        <v>335</v>
      </c>
      <c r="C336" s="86" t="s">
        <v>845</v>
      </c>
      <c r="D336" s="241">
        <f>COUNTIF($C$1:$C336,C336)</f>
        <v>5</v>
      </c>
      <c r="E336" s="241" t="str">
        <f t="shared" si="25"/>
        <v>Insurance and Pensions5</v>
      </c>
      <c r="F336" s="86" t="s">
        <v>854</v>
      </c>
      <c r="G336" s="242">
        <v>0.31459627329192547</v>
      </c>
      <c r="H336" s="245">
        <v>92.267612274604886</v>
      </c>
    </row>
    <row r="337" spans="1:8">
      <c r="A337" s="86" t="str">
        <v>PEN_PERS</v>
      </c>
      <c r="B337" s="239">
        <v>336</v>
      </c>
      <c r="C337" s="86" t="s">
        <v>845</v>
      </c>
      <c r="D337" s="241">
        <f>COUNTIF($C$1:$C337,C337)</f>
        <v>6</v>
      </c>
      <c r="E337" s="241" t="str">
        <f t="shared" si="25"/>
        <v>Insurance and Pensions6</v>
      </c>
      <c r="F337" s="86" t="s">
        <v>856</v>
      </c>
      <c r="G337" s="242">
        <v>7.4652173913043463E-2</v>
      </c>
      <c r="H337" s="245">
        <v>119.78541898868545</v>
      </c>
    </row>
    <row r="338" spans="1:8">
      <c r="A338" s="86" t="str">
        <v>PEN_OTHER</v>
      </c>
      <c r="B338" s="239">
        <v>337</v>
      </c>
      <c r="C338" s="86" t="s">
        <v>845</v>
      </c>
      <c r="D338" s="241">
        <f>COUNTIF($C$1:$C338,C338)</f>
        <v>7</v>
      </c>
      <c r="E338" s="241" t="str">
        <f t="shared" si="25"/>
        <v>Insurance and Pensions7</v>
      </c>
      <c r="F338" s="86" t="s">
        <v>858</v>
      </c>
      <c r="G338" s="242">
        <v>0.22366459627329191</v>
      </c>
      <c r="H338" s="245">
        <v>119.10314905378836</v>
      </c>
    </row>
    <row r="339" spans="1:8">
      <c r="A339" s="86" t="str">
        <v>banktool</v>
      </c>
      <c r="B339" s="239">
        <v>338</v>
      </c>
      <c r="C339" s="86" t="s">
        <v>860</v>
      </c>
      <c r="D339" s="241">
        <f>COUNTIF($C$1:$C339,C339)</f>
        <v>1</v>
      </c>
      <c r="E339" s="241" t="str">
        <f t="shared" si="25"/>
        <v>FinTech1</v>
      </c>
      <c r="F339" s="86" t="s">
        <v>861</v>
      </c>
      <c r="G339" s="242">
        <v>6.0267080745341609E-2</v>
      </c>
      <c r="H339" s="245">
        <v>108.95121000412293</v>
      </c>
    </row>
    <row r="340" spans="1:8">
      <c r="A340" s="86" t="str">
        <v>mmgttool</v>
      </c>
      <c r="B340" s="239">
        <v>339</v>
      </c>
      <c r="C340" s="86" t="s">
        <v>860</v>
      </c>
      <c r="D340" s="241">
        <f>COUNTIF($C$1:$C340,C340)</f>
        <v>2</v>
      </c>
      <c r="E340" s="241" t="str">
        <f t="shared" si="25"/>
        <v>FinTech2</v>
      </c>
      <c r="F340" s="86" t="s">
        <v>863</v>
      </c>
      <c r="G340" s="242">
        <v>4.8478260869565214E-2</v>
      </c>
      <c r="H340" s="245">
        <v>103.83070554536641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0.36731677018633541</v>
      </c>
      <c r="H341" s="245">
        <v>95.122260580955739</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0.40538509316770183</v>
      </c>
      <c r="H342" s="245">
        <v>104.38113310961302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0.12222360248447206</v>
      </c>
      <c r="H343" s="245">
        <v>103.23267843724948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4.9049689440993791E-2</v>
      </c>
      <c r="H344" s="245">
        <v>96.835954232830261</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5.6832298136645962E-2</v>
      </c>
      <c r="H345" s="245">
        <v>100.66252711734944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0.1304472049689441</v>
      </c>
      <c r="H346" s="245">
        <v>91.856885761107392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0.39958385093167703</v>
      </c>
      <c r="H347" s="245">
        <v>103.32678229457784</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0.23064596273291926</v>
      </c>
      <c r="H348" s="245">
        <v>109.63444227206283</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6.942236024844721E-2</v>
      </c>
      <c r="H349" s="245">
        <v>83.949799442930086</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0.16981366459627328</v>
      </c>
      <c r="H350" s="245">
        <v>95.422843475681617</v>
      </c>
    </row>
    <row r="351" spans="1:8">
      <c r="A351" s="86" t="str">
        <v>reg_fac</v>
      </c>
      <c r="B351" s="239">
        <v>350</v>
      </c>
      <c r="C351" s="86" t="s">
        <v>883</v>
      </c>
      <c r="D351" s="241">
        <f>COUNTIF($C$1:$C351,C351)</f>
        <v>1</v>
      </c>
      <c r="E351" s="241" t="str">
        <f t="shared" si="25"/>
        <v>Arrange mortgage (% of all people with a mortgage)1</v>
      </c>
      <c r="F351" s="86" t="s">
        <v>867</v>
      </c>
      <c r="G351" s="242">
        <v>0.55570186335403737</v>
      </c>
      <c r="H351" s="245">
        <v>91.099778099393163</v>
      </c>
    </row>
    <row r="352" spans="1:8">
      <c r="A352" s="86" t="str">
        <v>reg_net</v>
      </c>
      <c r="B352" s="239">
        <v>351</v>
      </c>
      <c r="C352" s="86" t="s">
        <v>883</v>
      </c>
      <c r="D352" s="241">
        <f>COUNTIF($C$1:$C352,C352)</f>
        <v>2</v>
      </c>
      <c r="E352" s="241" t="str">
        <f t="shared" si="25"/>
        <v>Arrange mortgage (% of all people with a mortgage)2</v>
      </c>
      <c r="F352" s="86" t="s">
        <v>869</v>
      </c>
      <c r="G352" s="242">
        <v>0.12049068322981367</v>
      </c>
      <c r="H352" s="245">
        <v>116.81075009690751</v>
      </c>
    </row>
    <row r="353" spans="1:8">
      <c r="A353" s="86" t="str">
        <v>reg_pho</v>
      </c>
      <c r="B353" s="239">
        <v>352</v>
      </c>
      <c r="C353" s="86" t="s">
        <v>883</v>
      </c>
      <c r="D353" s="241">
        <f>COUNTIF($C$1:$C353,C353)</f>
        <v>3</v>
      </c>
      <c r="E353" s="241" t="str">
        <f t="shared" si="25"/>
        <v>Arrange mortgage (% of all people with a mortgage)3</v>
      </c>
      <c r="F353" s="86" t="s">
        <v>871</v>
      </c>
      <c r="G353" s="242">
        <v>0.22012422360248446</v>
      </c>
      <c r="H353" s="245">
        <v>116.72579661746948</v>
      </c>
    </row>
    <row r="354" spans="1:8">
      <c r="A354" s="86" t="str">
        <v>reg_pst</v>
      </c>
      <c r="B354" s="239">
        <v>353</v>
      </c>
      <c r="C354" s="86" t="s">
        <v>883</v>
      </c>
      <c r="D354" s="241">
        <f>COUNTIF($C$1:$C354,C354)</f>
        <v>4</v>
      </c>
      <c r="E354" s="241" t="str">
        <f t="shared" si="25"/>
        <v>Arrange mortgage (% of all people with a mortgage)4</v>
      </c>
      <c r="F354" s="86" t="s">
        <v>873</v>
      </c>
      <c r="G354" s="242">
        <v>6.154037267080744E-2</v>
      </c>
      <c r="H354" s="245">
        <v>103.98771050291589</v>
      </c>
    </row>
    <row r="355" spans="1:8">
      <c r="A355" s="86" t="str">
        <v>reg_pcs</v>
      </c>
      <c r="B355" s="239">
        <v>354</v>
      </c>
      <c r="C355" s="86" t="s">
        <v>883</v>
      </c>
      <c r="D355" s="241">
        <f>COUNTIF($C$1:$C355,C355)</f>
        <v>5</v>
      </c>
      <c r="E355" s="241" t="str">
        <f t="shared" si="25"/>
        <v>Arrange mortgage (% of all people with a mortgage)5</v>
      </c>
      <c r="F355" s="86" t="s">
        <v>875</v>
      </c>
      <c r="G355" s="242">
        <v>1.0440993788819877E-2</v>
      </c>
      <c r="H355" s="245">
        <v>111.13060991437142</v>
      </c>
    </row>
    <row r="356" spans="1:8">
      <c r="A356" s="86" t="str">
        <v>reg_ifa</v>
      </c>
      <c r="B356" s="239">
        <v>355</v>
      </c>
      <c r="C356" s="86" t="s">
        <v>883</v>
      </c>
      <c r="D356" s="241">
        <f>COUNTIF($C$1:$C356,C356)</f>
        <v>6</v>
      </c>
      <c r="E356" s="241" t="str">
        <f t="shared" si="25"/>
        <v>Arrange mortgage (% of all people with a mortgage)6</v>
      </c>
      <c r="F356" s="86" t="s">
        <v>889</v>
      </c>
      <c r="G356" s="242">
        <v>3.2142857142857147E-2</v>
      </c>
      <c r="H356" s="245">
        <v>107.82152046886166</v>
      </c>
    </row>
    <row r="357" spans="1:8">
      <c r="A357" s="86" t="str">
        <v>manca_branch</v>
      </c>
      <c r="B357" s="239">
        <v>356</v>
      </c>
      <c r="C357" s="86" t="s">
        <v>891</v>
      </c>
      <c r="D357" s="241">
        <f>COUNTIF($C$1:$C357,C357)</f>
        <v>1</v>
      </c>
      <c r="E357" s="241" t="str">
        <f t="shared" si="25"/>
        <v>Manage current account1</v>
      </c>
      <c r="F357" s="86" t="s">
        <v>892</v>
      </c>
      <c r="G357" s="242">
        <v>0.5462422360248449</v>
      </c>
      <c r="H357" s="245">
        <v>95.522833171027514</v>
      </c>
    </row>
    <row r="358" spans="1:8">
      <c r="A358" s="86" t="str">
        <v>manca_net</v>
      </c>
      <c r="B358" s="239">
        <v>357</v>
      </c>
      <c r="C358" s="86" t="s">
        <v>891</v>
      </c>
      <c r="D358" s="241">
        <f>COUNTIF($C$1:$C358,C358)</f>
        <v>2</v>
      </c>
      <c r="E358" s="241" t="str">
        <f t="shared" si="25"/>
        <v>Manage current account2</v>
      </c>
      <c r="F358" s="86" t="s">
        <v>869</v>
      </c>
      <c r="G358" s="242">
        <v>0.65500621118012436</v>
      </c>
      <c r="H358" s="245">
        <v>110.34841529463304</v>
      </c>
    </row>
    <row r="359" spans="1:8">
      <c r="A359" s="86" t="str">
        <v>manca_mobnet</v>
      </c>
      <c r="B359" s="239">
        <v>358</v>
      </c>
      <c r="C359" s="86" t="s">
        <v>891</v>
      </c>
      <c r="D359" s="241">
        <f>COUNTIF($C$1:$C359,C359)</f>
        <v>3</v>
      </c>
      <c r="E359" s="241" t="str">
        <f t="shared" si="25"/>
        <v>Manage current account3</v>
      </c>
      <c r="F359" s="86" t="s">
        <v>895</v>
      </c>
      <c r="G359" s="242">
        <v>0.38427329192546583</v>
      </c>
      <c r="H359" s="245">
        <v>101.5867367911258</v>
      </c>
    </row>
    <row r="360" spans="1:8">
      <c r="A360" s="86" t="str">
        <v>manca_fixnet</v>
      </c>
      <c r="B360" s="239">
        <v>359</v>
      </c>
      <c r="C360" s="86" t="s">
        <v>891</v>
      </c>
      <c r="D360" s="241">
        <f>COUNTIF($C$1:$C360,C360)</f>
        <v>4</v>
      </c>
      <c r="E360" s="241" t="str">
        <f t="shared" si="25"/>
        <v>Manage current account4</v>
      </c>
      <c r="F360" s="86" t="s">
        <v>897</v>
      </c>
      <c r="G360" s="242">
        <v>0.49419875776397515</v>
      </c>
      <c r="H360" s="245">
        <v>121.23038963148191</v>
      </c>
    </row>
    <row r="361" spans="1:8">
      <c r="A361" s="86" t="str">
        <v>manca_pho</v>
      </c>
      <c r="B361" s="239">
        <v>360</v>
      </c>
      <c r="C361" s="86" t="s">
        <v>891</v>
      </c>
      <c r="D361" s="241">
        <f>COUNTIF($C$1:$C361,C361)</f>
        <v>5</v>
      </c>
      <c r="E361" s="241" t="str">
        <f t="shared" si="25"/>
        <v>Manage current account5</v>
      </c>
      <c r="F361" s="86" t="s">
        <v>871</v>
      </c>
      <c r="G361" s="242">
        <v>7.6881987577639754E-2</v>
      </c>
      <c r="H361" s="245">
        <v>109.92603681924405</v>
      </c>
    </row>
    <row r="362" spans="1:8">
      <c r="A362" s="86" t="str">
        <v>manca_pst</v>
      </c>
      <c r="B362" s="239">
        <v>361</v>
      </c>
      <c r="C362" s="86" t="s">
        <v>891</v>
      </c>
      <c r="D362" s="241">
        <f>COUNTIF($C$1:$C362,C362)</f>
        <v>6</v>
      </c>
      <c r="E362" s="241" t="str">
        <f t="shared" si="25"/>
        <v>Manage current account6</v>
      </c>
      <c r="F362" s="86" t="s">
        <v>873</v>
      </c>
      <c r="G362" s="242">
        <v>0.24026708074534162</v>
      </c>
      <c r="H362" s="245">
        <v>95.125780251966887</v>
      </c>
    </row>
    <row r="363" spans="1:8">
      <c r="A363" s="86" t="str">
        <v>mansv_branch</v>
      </c>
      <c r="B363" s="239">
        <v>362</v>
      </c>
      <c r="C363" s="86" t="s">
        <v>901</v>
      </c>
      <c r="D363" s="241">
        <f>COUNTIF($C$1:$C363,C363)</f>
        <v>1</v>
      </c>
      <c r="E363" s="241" t="str">
        <f t="shared" si="25"/>
        <v>Manage savings account1</v>
      </c>
      <c r="F363" s="86" t="s">
        <v>892</v>
      </c>
      <c r="G363" s="242">
        <v>0.17121739130434785</v>
      </c>
      <c r="H363" s="245">
        <v>95.298788109718259</v>
      </c>
    </row>
    <row r="364" spans="1:8">
      <c r="A364" s="86" t="str">
        <v>mansv_net</v>
      </c>
      <c r="B364" s="239">
        <v>363</v>
      </c>
      <c r="C364" s="86" t="s">
        <v>901</v>
      </c>
      <c r="D364" s="241">
        <f>COUNTIF($C$1:$C364,C364)</f>
        <v>2</v>
      </c>
      <c r="E364" s="241" t="str">
        <f t="shared" si="25"/>
        <v>Manage savings account2</v>
      </c>
      <c r="F364" s="86" t="s">
        <v>869</v>
      </c>
      <c r="G364" s="242">
        <v>0.42081366459627334</v>
      </c>
      <c r="H364" s="245">
        <v>119.48724780733242</v>
      </c>
    </row>
    <row r="365" spans="1:8">
      <c r="A365" s="86" t="str">
        <v>mansv_mobnet</v>
      </c>
      <c r="B365" s="239">
        <v>364</v>
      </c>
      <c r="C365" s="86" t="s">
        <v>901</v>
      </c>
      <c r="D365" s="241">
        <f>COUNTIF($C$1:$C365,C365)</f>
        <v>3</v>
      </c>
      <c r="E365" s="241" t="str">
        <f t="shared" si="25"/>
        <v>Manage savings account3</v>
      </c>
      <c r="F365" s="86" t="s">
        <v>895</v>
      </c>
      <c r="G365" s="242">
        <v>0.20973913043478262</v>
      </c>
      <c r="H365" s="245">
        <v>108.05312348960805</v>
      </c>
    </row>
    <row r="366" spans="1:8">
      <c r="A366" s="86" t="str">
        <v>mansv_fixnet</v>
      </c>
      <c r="B366" s="239">
        <v>365</v>
      </c>
      <c r="C366" s="86" t="s">
        <v>901</v>
      </c>
      <c r="D366" s="241">
        <f>COUNTIF($C$1:$C366,C366)</f>
        <v>4</v>
      </c>
      <c r="E366" s="241" t="str">
        <f t="shared" si="25"/>
        <v>Manage savings account4</v>
      </c>
      <c r="F366" s="86" t="s">
        <v>897</v>
      </c>
      <c r="G366" s="242">
        <v>0.28022981366459626</v>
      </c>
      <c r="H366" s="245">
        <v>129.71200117404641</v>
      </c>
    </row>
    <row r="367" spans="1:8">
      <c r="A367" s="86" t="str">
        <v>mansv_pho</v>
      </c>
      <c r="B367" s="239">
        <v>366</v>
      </c>
      <c r="C367" s="86" t="s">
        <v>901</v>
      </c>
      <c r="D367" s="241">
        <f>COUNTIF($C$1:$C367,C367)</f>
        <v>5</v>
      </c>
      <c r="E367" s="241" t="str">
        <f t="shared" si="25"/>
        <v>Manage savings account5</v>
      </c>
      <c r="F367" s="86" t="s">
        <v>871</v>
      </c>
      <c r="G367" s="242">
        <v>8.6354037267080755E-2</v>
      </c>
      <c r="H367" s="245">
        <v>106.85272300088569</v>
      </c>
    </row>
    <row r="368" spans="1:8">
      <c r="A368" s="86" t="str">
        <v>mansv_pst</v>
      </c>
      <c r="B368" s="239">
        <v>367</v>
      </c>
      <c r="C368" s="86" t="s">
        <v>901</v>
      </c>
      <c r="D368" s="241">
        <f>COUNTIF($C$1:$C368,C368)</f>
        <v>6</v>
      </c>
      <c r="E368" s="241" t="str">
        <f t="shared" si="25"/>
        <v>Manage savings account6</v>
      </c>
      <c r="F368" s="86" t="s">
        <v>873</v>
      </c>
      <c r="G368" s="242">
        <v>0.11926708074534161</v>
      </c>
      <c r="H368" s="245">
        <v>110.92271064016271</v>
      </c>
    </row>
    <row r="369" spans="1:8">
      <c r="A369" s="86" t="str">
        <v>actmanca_branch</v>
      </c>
      <c r="B369" s="239">
        <v>368</v>
      </c>
      <c r="C369" s="86" t="s">
        <v>908</v>
      </c>
      <c r="D369" s="241">
        <f>COUNTIF($C$1:$C369,C369)</f>
        <v>1</v>
      </c>
      <c r="E369" s="241" t="str">
        <f t="shared" si="25"/>
        <v>Actively manage current account1</v>
      </c>
      <c r="F369" s="86" t="s">
        <v>892</v>
      </c>
      <c r="G369" s="242">
        <v>2.9975155279503105E-2</v>
      </c>
      <c r="H369" s="245">
        <v>90.547027091596107</v>
      </c>
    </row>
    <row r="370" spans="1:8">
      <c r="A370" s="86" t="str">
        <v>actmanca_net</v>
      </c>
      <c r="B370" s="239">
        <v>369</v>
      </c>
      <c r="C370" s="86" t="s">
        <v>908</v>
      </c>
      <c r="D370" s="241">
        <f>COUNTIF($C$1:$C370,C370)</f>
        <v>2</v>
      </c>
      <c r="E370" s="241" t="str">
        <f t="shared" si="25"/>
        <v>Actively manage current account2</v>
      </c>
      <c r="F370" s="86" t="s">
        <v>869</v>
      </c>
      <c r="G370" s="242">
        <v>0.41355900621118014</v>
      </c>
      <c r="H370" s="245">
        <v>109.97551169052934</v>
      </c>
    </row>
    <row r="371" spans="1:8">
      <c r="A371" s="86" t="str">
        <v>actmanca_mobnet</v>
      </c>
      <c r="B371" s="239">
        <v>370</v>
      </c>
      <c r="C371" s="86" t="s">
        <v>908</v>
      </c>
      <c r="D371" s="241">
        <f>COUNTIF($C$1:$C371,C371)</f>
        <v>3</v>
      </c>
      <c r="E371" s="241" t="str">
        <f t="shared" si="25"/>
        <v>Actively manage current account3</v>
      </c>
      <c r="F371" s="86" t="s">
        <v>895</v>
      </c>
      <c r="G371" s="242">
        <v>0.24970807453416152</v>
      </c>
      <c r="H371" s="245">
        <v>100.98685871573009</v>
      </c>
    </row>
    <row r="372" spans="1:8">
      <c r="A372" s="86" t="str">
        <v>actmanca_fixnet</v>
      </c>
      <c r="B372" s="239">
        <v>371</v>
      </c>
      <c r="C372" s="86" t="s">
        <v>908</v>
      </c>
      <c r="D372" s="241">
        <f>COUNTIF($C$1:$C372,C372)</f>
        <v>4</v>
      </c>
      <c r="E372" s="241" t="str">
        <f t="shared" si="25"/>
        <v>Actively manage current account4</v>
      </c>
      <c r="F372" s="86" t="s">
        <v>897</v>
      </c>
      <c r="G372" s="242">
        <v>0.19978881987577637</v>
      </c>
      <c r="H372" s="245">
        <v>123.01996264742382</v>
      </c>
    </row>
    <row r="373" spans="1:8">
      <c r="A373" s="86" t="str">
        <v>actmanca_pho</v>
      </c>
      <c r="B373" s="239">
        <v>372</v>
      </c>
      <c r="C373" s="86" t="s">
        <v>908</v>
      </c>
      <c r="D373" s="241">
        <f>COUNTIF($C$1:$C373,C373)</f>
        <v>5</v>
      </c>
      <c r="E373" s="241" t="str">
        <f t="shared" si="25"/>
        <v>Actively manage current account5</v>
      </c>
      <c r="F373" s="86" t="s">
        <v>871</v>
      </c>
      <c r="G373" s="242">
        <v>1.1881987577639754E-2</v>
      </c>
      <c r="H373" s="245">
        <v>98.3698727927042</v>
      </c>
    </row>
    <row r="374" spans="1:8">
      <c r="A374" s="86" t="str">
        <v>P600T</v>
      </c>
      <c r="B374" s="239">
        <v>373</v>
      </c>
      <c r="C374" s="86" t="s">
        <v>914</v>
      </c>
      <c r="D374" s="241">
        <f>COUNTIF($C$1:$C374,C374)</f>
        <v>1</v>
      </c>
      <c r="E374" s="241" t="str">
        <f t="shared" si="25"/>
        <v>Expenditure per adult per week1</v>
      </c>
      <c r="F374" s="86" t="s">
        <v>915</v>
      </c>
      <c r="G374" s="242">
        <v>6.7244534161490677</v>
      </c>
      <c r="H374" s="245">
        <v>134.6556853285133</v>
      </c>
    </row>
    <row r="375" spans="1:8">
      <c r="A375" s="86" t="str">
        <v>P601T</v>
      </c>
      <c r="B375" s="239">
        <v>374</v>
      </c>
      <c r="C375" s="86" t="s">
        <v>914</v>
      </c>
      <c r="D375" s="241">
        <f>COUNTIF($C$1:$C375,C375)</f>
        <v>2</v>
      </c>
      <c r="E375" s="241" t="str">
        <f t="shared" si="25"/>
        <v>Expenditure per adult per week2</v>
      </c>
      <c r="F375" s="86" t="s">
        <v>917</v>
      </c>
      <c r="G375" s="242">
        <v>0.73258385093167699</v>
      </c>
      <c r="H375" s="245">
        <v>119.09643454127475</v>
      </c>
    </row>
    <row r="376" spans="1:8">
      <c r="A376" s="86" t="str">
        <v>ALC</v>
      </c>
      <c r="B376" s="239">
        <v>375</v>
      </c>
      <c r="C376" s="86" t="s">
        <v>914</v>
      </c>
      <c r="D376" s="241">
        <f>COUNTIF($C$1:$C376,C376)</f>
        <v>3</v>
      </c>
      <c r="E376" s="241" t="str">
        <f t="shared" si="25"/>
        <v>Expenditure per adult per week3</v>
      </c>
      <c r="F376" s="86" t="s">
        <v>919</v>
      </c>
      <c r="G376" s="242">
        <v>0.12349068322981367</v>
      </c>
      <c r="H376" s="245">
        <v>137.07010860706447</v>
      </c>
    </row>
    <row r="377" spans="1:8">
      <c r="A377" s="86" t="str">
        <v>TOB</v>
      </c>
      <c r="B377" s="239">
        <v>376</v>
      </c>
      <c r="C377" s="86" t="s">
        <v>914</v>
      </c>
      <c r="D377" s="241">
        <f>COUNTIF($C$1:$C377,C377)</f>
        <v>4</v>
      </c>
      <c r="E377" s="241" t="str">
        <f t="shared" si="25"/>
        <v>Expenditure per adult per week4</v>
      </c>
      <c r="F377" s="86" t="s">
        <v>921</v>
      </c>
      <c r="G377" s="242">
        <v>2.1006211180124228E-2</v>
      </c>
      <c r="H377" s="245">
        <v>57.462452968478594</v>
      </c>
    </row>
    <row r="378" spans="1:8">
      <c r="A378" s="86" t="str">
        <v>P603T</v>
      </c>
      <c r="B378" s="239">
        <v>377</v>
      </c>
      <c r="C378" s="86" t="s">
        <v>914</v>
      </c>
      <c r="D378" s="241">
        <f>COUNTIF($C$1:$C378,C378)</f>
        <v>5</v>
      </c>
      <c r="E378" s="241" t="str">
        <f t="shared" si="25"/>
        <v>Expenditure per adult per week5</v>
      </c>
      <c r="F378" s="86" t="s">
        <v>923</v>
      </c>
      <c r="G378" s="242">
        <v>0.31297515527950309</v>
      </c>
      <c r="H378" s="245">
        <v>125.98876733854496</v>
      </c>
    </row>
    <row r="379" spans="1:8">
      <c r="A379" s="86" t="str">
        <v>P604T</v>
      </c>
      <c r="B379" s="239">
        <v>378</v>
      </c>
      <c r="C379" s="86" t="s">
        <v>914</v>
      </c>
      <c r="D379" s="241">
        <f>COUNTIF($C$1:$C379,C379)</f>
        <v>6</v>
      </c>
      <c r="E379" s="241" t="str">
        <f t="shared" si="25"/>
        <v>Expenditure per adult per week6</v>
      </c>
      <c r="F379" s="86" t="s">
        <v>925</v>
      </c>
      <c r="G379" s="242">
        <v>0.78179503105590065</v>
      </c>
      <c r="H379" s="245">
        <v>111.13978503796528</v>
      </c>
    </row>
    <row r="380" spans="1:8">
      <c r="A380" s="86" t="str">
        <v>P605T</v>
      </c>
      <c r="B380" s="239">
        <v>379</v>
      </c>
      <c r="C380" s="86" t="s">
        <v>914</v>
      </c>
      <c r="D380" s="241">
        <f>COUNTIF($C$1:$C380,C380)</f>
        <v>7</v>
      </c>
      <c r="E380" s="241" t="str">
        <f t="shared" si="25"/>
        <v>Expenditure per adult per week7</v>
      </c>
      <c r="F380" s="86" t="s">
        <v>927</v>
      </c>
      <c r="G380" s="242">
        <v>0.60755279503105597</v>
      </c>
      <c r="H380" s="245">
        <v>148.05605344181615</v>
      </c>
    </row>
    <row r="381" spans="1:8">
      <c r="A381" s="86" t="str">
        <v>C61111</v>
      </c>
      <c r="B381" s="239">
        <v>380</v>
      </c>
      <c r="C381" s="86" t="s">
        <v>914</v>
      </c>
      <c r="D381" s="241">
        <f>COUNTIF($C$1:$C381,C381)</f>
        <v>8</v>
      </c>
      <c r="E381" s="241" t="str">
        <f t="shared" si="25"/>
        <v>Expenditure per adult per week8</v>
      </c>
      <c r="F381" s="86" t="s">
        <v>929</v>
      </c>
      <c r="G381" s="242">
        <v>2.4968944099378883E-3</v>
      </c>
      <c r="H381" s="245">
        <v>101.07865340826325</v>
      </c>
    </row>
    <row r="382" spans="1:8">
      <c r="A382" s="86" t="str">
        <v>C61112</v>
      </c>
      <c r="B382" s="239">
        <v>381</v>
      </c>
      <c r="C382" s="86" t="s">
        <v>914</v>
      </c>
      <c r="D382" s="241">
        <f>COUNTIF($C$1:$C382,C382)</f>
        <v>9</v>
      </c>
      <c r="E382" s="241" t="str">
        <f t="shared" si="25"/>
        <v>Expenditure per adult per week9</v>
      </c>
      <c r="F382" s="86" t="s">
        <v>931</v>
      </c>
      <c r="G382" s="242">
        <v>2.14472049689441E-2</v>
      </c>
      <c r="H382" s="245">
        <v>134.35535604126855</v>
      </c>
    </row>
    <row r="383" spans="1:8">
      <c r="A383" s="86" t="str">
        <v>C61211</v>
      </c>
      <c r="B383" s="239">
        <v>382</v>
      </c>
      <c r="C383" s="86" t="s">
        <v>914</v>
      </c>
      <c r="D383" s="241">
        <f>COUNTIF($C$1:$C383,C383)</f>
        <v>10</v>
      </c>
      <c r="E383" s="241" t="str">
        <f t="shared" si="25"/>
        <v>Expenditure per adult per week10</v>
      </c>
      <c r="F383" s="86" t="s">
        <v>933</v>
      </c>
      <c r="G383" s="242">
        <v>1.9875776397515533E-3</v>
      </c>
      <c r="H383" s="245">
        <v>105.93953563024856</v>
      </c>
    </row>
    <row r="384" spans="1:8">
      <c r="A384" s="86" t="str">
        <v>C61311</v>
      </c>
      <c r="B384" s="239">
        <v>383</v>
      </c>
      <c r="C384" s="86" t="s">
        <v>914</v>
      </c>
      <c r="D384" s="241">
        <f>COUNTIF($C$1:$C384,C384)</f>
        <v>11</v>
      </c>
      <c r="E384" s="241" t="str">
        <f t="shared" si="25"/>
        <v>Expenditure per adult per week11</v>
      </c>
      <c r="F384" s="86" t="s">
        <v>935</v>
      </c>
      <c r="G384" s="242">
        <v>2.611801242236025E-2</v>
      </c>
      <c r="H384" s="245">
        <v>144.7817728055447</v>
      </c>
    </row>
    <row r="385" spans="1:8">
      <c r="A385" s="86" t="str">
        <v>C61312</v>
      </c>
      <c r="B385" s="239">
        <v>384</v>
      </c>
      <c r="C385" s="86" t="s">
        <v>914</v>
      </c>
      <c r="D385" s="241">
        <f>COUNTIF($C$1:$C385,C385)</f>
        <v>12</v>
      </c>
      <c r="E385" s="241" t="str">
        <f t="shared" si="25"/>
        <v>Expenditure per adult per week12</v>
      </c>
      <c r="F385" s="86" t="s">
        <v>937</v>
      </c>
      <c r="G385" s="242">
        <v>4.5962732919254664E-4</v>
      </c>
      <c r="H385" s="245">
        <v>190.219990897505</v>
      </c>
    </row>
    <row r="386" spans="1:8">
      <c r="A386" s="86" t="str">
        <v>C61313</v>
      </c>
      <c r="B386" s="239">
        <v>385</v>
      </c>
      <c r="C386" s="86" t="s">
        <v>914</v>
      </c>
      <c r="D386" s="241">
        <f>COUNTIF($C$1:$C386,C386)</f>
        <v>13</v>
      </c>
      <c r="E386" s="241" t="str">
        <f t="shared" si="25"/>
        <v>Expenditure per adult per week13</v>
      </c>
      <c r="F386" s="86" t="s">
        <v>939</v>
      </c>
      <c r="G386" s="242">
        <v>7.1118012422360247E-3</v>
      </c>
      <c r="H386" s="245">
        <v>156.49258385170964</v>
      </c>
    </row>
    <row r="387" spans="1:8">
      <c r="A387" s="86" t="str">
        <v>C62112</v>
      </c>
      <c r="B387" s="239">
        <v>386</v>
      </c>
      <c r="C387" s="86" t="s">
        <v>914</v>
      </c>
      <c r="D387" s="241">
        <f>COUNTIF($C$1:$C387,C387)</f>
        <v>14</v>
      </c>
      <c r="E387" s="241" t="str">
        <f t="shared" ref="E387:E450" si="26">C387&amp;D387</f>
        <v>Expenditure per adult per week14</v>
      </c>
      <c r="F387" s="86" t="s">
        <v>941</v>
      </c>
      <c r="G387" s="242">
        <v>5.0124223602484464E-3</v>
      </c>
      <c r="H387" s="245">
        <v>205.62011080302275</v>
      </c>
    </row>
    <row r="388" spans="1:8">
      <c r="A388" s="86" t="str">
        <v>C62113</v>
      </c>
      <c r="B388" s="239">
        <v>387</v>
      </c>
      <c r="C388" s="86" t="s">
        <v>914</v>
      </c>
      <c r="D388" s="241">
        <f>COUNTIF($C$1:$C388,C388)</f>
        <v>15</v>
      </c>
      <c r="E388" s="241" t="str">
        <f t="shared" si="26"/>
        <v>Expenditure per adult per week15</v>
      </c>
      <c r="F388" s="86" t="s">
        <v>943</v>
      </c>
      <c r="G388" s="242">
        <v>4.6583850931677023E-4</v>
      </c>
      <c r="H388" s="245">
        <v>244.07031934774341</v>
      </c>
    </row>
    <row r="389" spans="1:8">
      <c r="A389" s="86" t="str">
        <v>C62114</v>
      </c>
      <c r="B389" s="239">
        <v>388</v>
      </c>
      <c r="C389" s="86" t="s">
        <v>914</v>
      </c>
      <c r="D389" s="241">
        <f>COUNTIF($C$1:$C389,C389)</f>
        <v>16</v>
      </c>
      <c r="E389" s="241" t="str">
        <f t="shared" si="26"/>
        <v>Expenditure per adult per week16</v>
      </c>
      <c r="F389" s="86" t="s">
        <v>945</v>
      </c>
      <c r="G389" s="242">
        <v>2.3354037267080746E-3</v>
      </c>
      <c r="H389" s="245">
        <v>166.78971168475613</v>
      </c>
    </row>
    <row r="390" spans="1:8">
      <c r="A390" s="86" t="str">
        <v>C62211</v>
      </c>
      <c r="B390" s="239">
        <v>389</v>
      </c>
      <c r="C390" s="86" t="s">
        <v>914</v>
      </c>
      <c r="D390" s="241">
        <f>COUNTIF($C$1:$C390,C390)</f>
        <v>17</v>
      </c>
      <c r="E390" s="241" t="str">
        <f t="shared" si="26"/>
        <v>Expenditure per adult per week17</v>
      </c>
      <c r="F390" s="86" t="s">
        <v>947</v>
      </c>
      <c r="G390" s="242">
        <v>1.7627329192546583E-2</v>
      </c>
      <c r="H390" s="245">
        <v>164.72648921636562</v>
      </c>
    </row>
    <row r="391" spans="1:8">
      <c r="A391" s="86" t="str">
        <v>C62212</v>
      </c>
      <c r="B391" s="239">
        <v>390</v>
      </c>
      <c r="C391" s="86" t="s">
        <v>914</v>
      </c>
      <c r="D391" s="241">
        <f>COUNTIF($C$1:$C391,C391)</f>
        <v>18</v>
      </c>
      <c r="E391" s="241" t="str">
        <f t="shared" si="26"/>
        <v>Expenditure per adult per week18</v>
      </c>
      <c r="F391" s="86" t="s">
        <v>949</v>
      </c>
      <c r="G391" s="242">
        <v>3.0198757763975157E-2</v>
      </c>
      <c r="H391" s="245">
        <v>205.90649183213654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1.3366459627329193E-2</v>
      </c>
      <c r="H393" s="245">
        <v>177.25647719457294</v>
      </c>
    </row>
    <row r="394" spans="1:8">
      <c r="A394" s="86" t="str">
        <v>C63111</v>
      </c>
      <c r="B394" s="239">
        <v>393</v>
      </c>
      <c r="C394" s="86" t="s">
        <v>914</v>
      </c>
      <c r="D394" s="241">
        <f>COUNTIF($C$1:$C394,C394)</f>
        <v>21</v>
      </c>
      <c r="E394" s="241" t="str">
        <f t="shared" si="26"/>
        <v>Expenditure per adult per week21</v>
      </c>
      <c r="F394" s="86" t="s">
        <v>955</v>
      </c>
      <c r="G394" s="242">
        <v>9.3167701863354046E-4</v>
      </c>
      <c r="H394" s="245">
        <v>120.58619884409426</v>
      </c>
    </row>
    <row r="395" spans="1:8">
      <c r="A395" s="86" t="str">
        <v>P607T</v>
      </c>
      <c r="B395" s="239">
        <v>394</v>
      </c>
      <c r="C395" s="86" t="s">
        <v>914</v>
      </c>
      <c r="D395" s="241">
        <f>COUNTIF($C$1:$C395,C395)</f>
        <v>22</v>
      </c>
      <c r="E395" s="241" t="str">
        <f t="shared" si="26"/>
        <v>Expenditure per adult per week22</v>
      </c>
      <c r="F395" s="86" t="s">
        <v>957</v>
      </c>
      <c r="G395" s="242">
        <v>1.2012795031055901</v>
      </c>
      <c r="H395" s="245">
        <v>143.05401079002837</v>
      </c>
    </row>
    <row r="396" spans="1:8">
      <c r="A396" s="86" t="str">
        <v>P608T</v>
      </c>
      <c r="B396" s="239">
        <v>395</v>
      </c>
      <c r="C396" s="86" t="s">
        <v>914</v>
      </c>
      <c r="D396" s="241">
        <f>COUNTIF($C$1:$C396,C396)</f>
        <v>23</v>
      </c>
      <c r="E396" s="241" t="str">
        <f t="shared" si="26"/>
        <v>Expenditure per adult per week23</v>
      </c>
      <c r="F396" s="86" t="s">
        <v>959</v>
      </c>
      <c r="G396" s="242">
        <v>0.18275776397515528</v>
      </c>
      <c r="H396" s="245">
        <v>108.53816933807276</v>
      </c>
    </row>
    <row r="397" spans="1:8">
      <c r="A397" s="86" t="str">
        <v>P609T</v>
      </c>
      <c r="B397" s="239">
        <v>396</v>
      </c>
      <c r="C397" s="86" t="s">
        <v>914</v>
      </c>
      <c r="D397" s="241">
        <f>COUNTIF($C$1:$C397,C397)</f>
        <v>24</v>
      </c>
      <c r="E397" s="241" t="str">
        <f t="shared" si="26"/>
        <v>Expenditure per adult per week24</v>
      </c>
      <c r="F397" s="86" t="s">
        <v>961</v>
      </c>
      <c r="G397" s="242">
        <v>1.1590248447204969</v>
      </c>
      <c r="H397" s="245">
        <v>146.88385431741312</v>
      </c>
    </row>
    <row r="398" spans="1:8">
      <c r="A398" s="86" t="str">
        <v>P610T</v>
      </c>
      <c r="B398" s="239">
        <v>397</v>
      </c>
      <c r="C398" s="86" t="s">
        <v>914</v>
      </c>
      <c r="D398" s="241">
        <f>COUNTIF($C$1:$C398,C398)</f>
        <v>25</v>
      </c>
      <c r="E398" s="241" t="str">
        <f t="shared" si="26"/>
        <v>Expenditure per adult per week25</v>
      </c>
      <c r="F398" s="86" t="s">
        <v>963</v>
      </c>
      <c r="G398" s="242">
        <v>0.17845962732919254</v>
      </c>
      <c r="H398" s="245">
        <v>223.93463191597252</v>
      </c>
    </row>
    <row r="399" spans="1:8">
      <c r="A399" s="86" t="str">
        <v>P611T</v>
      </c>
      <c r="B399" s="239">
        <v>398</v>
      </c>
      <c r="C399" s="86" t="s">
        <v>914</v>
      </c>
      <c r="D399" s="241">
        <f>COUNTIF($C$1:$C399,C399)</f>
        <v>26</v>
      </c>
      <c r="E399" s="241" t="str">
        <f t="shared" si="26"/>
        <v>Expenditure per adult per week26</v>
      </c>
      <c r="F399" s="86" t="s">
        <v>965</v>
      </c>
      <c r="G399" s="242">
        <v>0.66363354037267075</v>
      </c>
      <c r="H399" s="245">
        <v>137.333555365628</v>
      </c>
    </row>
    <row r="400" spans="1:8">
      <c r="A400" s="86" t="str">
        <v>P612T</v>
      </c>
      <c r="B400" s="239">
        <v>399</v>
      </c>
      <c r="C400" s="86" t="s">
        <v>914</v>
      </c>
      <c r="D400" s="241">
        <f>COUNTIF($C$1:$C400,C400)</f>
        <v>27</v>
      </c>
      <c r="E400" s="241" t="str">
        <f t="shared" si="26"/>
        <v>Expenditure per adult per week27</v>
      </c>
      <c r="F400" s="86" t="s">
        <v>967</v>
      </c>
      <c r="G400" s="242">
        <v>0.62949068322981372</v>
      </c>
      <c r="H400" s="245">
        <v>140.24916941918363</v>
      </c>
    </row>
    <row r="401" spans="1:8">
      <c r="A401" s="86" t="str">
        <v>WEBSPEND</v>
      </c>
      <c r="B401" s="239">
        <v>400</v>
      </c>
      <c r="C401" s="86" t="s">
        <v>914</v>
      </c>
      <c r="D401" s="241">
        <f>COUNTIF($C$1:$C401,C401)</f>
        <v>28</v>
      </c>
      <c r="E401" s="241" t="str">
        <f t="shared" si="26"/>
        <v>Expenditure per adult per week28</v>
      </c>
      <c r="F401" s="86" t="s">
        <v>969</v>
      </c>
      <c r="G401" s="242">
        <v>0.286527950310559</v>
      </c>
      <c r="H401" s="245">
        <v>148.33696870509704</v>
      </c>
    </row>
    <row r="402" spans="1:8">
      <c r="A402" s="86" t="str">
        <v>onlineuse12</v>
      </c>
      <c r="B402" s="239">
        <v>401</v>
      </c>
      <c r="C402" s="86" t="s">
        <v>972</v>
      </c>
      <c r="D402" s="241">
        <f>COUNTIF($C$1:$C402,C402)</f>
        <v>1</v>
      </c>
      <c r="E402" s="241" t="str">
        <f t="shared" si="26"/>
        <v>Internet Access: Overall1</v>
      </c>
      <c r="F402" s="86" t="s">
        <v>973</v>
      </c>
      <c r="G402" s="242">
        <v>0.94111801242236026</v>
      </c>
      <c r="H402" s="245">
        <v>104.25968821710121</v>
      </c>
    </row>
    <row r="403" spans="1:8">
      <c r="A403" s="86" t="str">
        <v>onlineuse5</v>
      </c>
      <c r="B403" s="239">
        <v>402</v>
      </c>
      <c r="C403" s="86" t="s">
        <v>972</v>
      </c>
      <c r="D403" s="241">
        <f>COUNTIF($C$1:$C403,C403)</f>
        <v>2</v>
      </c>
      <c r="E403" s="241" t="str">
        <f t="shared" si="26"/>
        <v>Internet Access: Overall2</v>
      </c>
      <c r="F403" s="86" t="s">
        <v>975</v>
      </c>
      <c r="G403" s="242">
        <v>4.9167701863354035E-2</v>
      </c>
      <c r="H403" s="245">
        <v>58.74432830259628</v>
      </c>
    </row>
    <row r="404" spans="1:8">
      <c r="A404" s="86" t="str">
        <v>netfreq1</v>
      </c>
      <c r="B404" s="239">
        <v>403</v>
      </c>
      <c r="C404" s="86" t="s">
        <v>978</v>
      </c>
      <c r="D404" s="241">
        <f>COUNTIF($C$1:$C404,C404)</f>
        <v>1</v>
      </c>
      <c r="E404" s="241" t="str">
        <f t="shared" si="26"/>
        <v>Internet Access: Frequency1</v>
      </c>
      <c r="F404" s="86" t="s">
        <v>979</v>
      </c>
      <c r="G404" s="242">
        <v>2.1192546583850932E-2</v>
      </c>
      <c r="H404" s="245">
        <v>89.515908797067851</v>
      </c>
    </row>
    <row r="405" spans="1:8">
      <c r="A405" s="86" t="str">
        <v>netfreq2t10</v>
      </c>
      <c r="B405" s="239">
        <v>404</v>
      </c>
      <c r="C405" s="86" t="s">
        <v>978</v>
      </c>
      <c r="D405" s="241">
        <f>COUNTIF($C$1:$C405,C405)</f>
        <v>2</v>
      </c>
      <c r="E405" s="241" t="str">
        <f t="shared" si="26"/>
        <v>Internet Access: Frequency2</v>
      </c>
      <c r="F405" s="86" t="s">
        <v>981</v>
      </c>
      <c r="G405" s="242">
        <v>0.40471428571428575</v>
      </c>
      <c r="H405" s="245">
        <v>96.301730594035462</v>
      </c>
    </row>
    <row r="406" spans="1:8">
      <c r="A406" s="86" t="str">
        <v>netfreq10p</v>
      </c>
      <c r="B406" s="239">
        <v>405</v>
      </c>
      <c r="C406" s="86" t="s">
        <v>978</v>
      </c>
      <c r="D406" s="241">
        <f>COUNTIF($C$1:$C406,C406)</f>
        <v>3</v>
      </c>
      <c r="E406" s="241" t="str">
        <f t="shared" si="26"/>
        <v>Internet Access: Frequency3</v>
      </c>
      <c r="F406" s="86" t="s">
        <v>983</v>
      </c>
      <c r="G406" s="242">
        <v>0.51605590062111806</v>
      </c>
      <c r="H406" s="245">
        <v>112.503323162941</v>
      </c>
    </row>
    <row r="407" spans="1:8">
      <c r="A407" s="86" t="str">
        <v>ONHOURS0</v>
      </c>
      <c r="B407" s="239">
        <v>406</v>
      </c>
      <c r="C407" s="86" t="s">
        <v>985</v>
      </c>
      <c r="D407" s="241">
        <f>COUNTIF($C$1:$C407,C407)</f>
        <v>1</v>
      </c>
      <c r="E407" s="241" t="str">
        <f t="shared" si="26"/>
        <v>Internet Access: Usage in Last Week1</v>
      </c>
      <c r="F407" s="86" t="s">
        <v>986</v>
      </c>
      <c r="G407" s="242">
        <v>6.5254658385093173E-2</v>
      </c>
      <c r="H407" s="245">
        <v>60.523565516788643</v>
      </c>
    </row>
    <row r="408" spans="1:8">
      <c r="A408" s="86" t="str">
        <v>ONHOURS1</v>
      </c>
      <c r="B408" s="239">
        <v>407</v>
      </c>
      <c r="C408" s="86" t="s">
        <v>985</v>
      </c>
      <c r="D408" s="241">
        <f>COUNTIF($C$1:$C408,C408)</f>
        <v>2</v>
      </c>
      <c r="E408" s="241" t="str">
        <f t="shared" si="26"/>
        <v>Internet Access: Usage in Last Week2</v>
      </c>
      <c r="F408" s="86" t="s">
        <v>988</v>
      </c>
      <c r="G408" s="242">
        <v>8.6683229813664595E-2</v>
      </c>
      <c r="H408" s="245">
        <v>95.192424944756326</v>
      </c>
    </row>
    <row r="409" spans="1:8">
      <c r="A409" s="86" t="str">
        <v>ONHOURS2</v>
      </c>
      <c r="B409" s="239">
        <v>408</v>
      </c>
      <c r="C409" s="86" t="s">
        <v>985</v>
      </c>
      <c r="D409" s="241">
        <f>COUNTIF($C$1:$C409,C409)</f>
        <v>3</v>
      </c>
      <c r="E409" s="241" t="str">
        <f t="shared" si="26"/>
        <v>Internet Access: Usage in Last Week3</v>
      </c>
      <c r="F409" s="86" t="s">
        <v>990</v>
      </c>
      <c r="G409" s="242">
        <v>0.23266459627329195</v>
      </c>
      <c r="H409" s="245">
        <v>94.465083110294046</v>
      </c>
    </row>
    <row r="410" spans="1:8">
      <c r="A410" s="86" t="str">
        <v>ONHOURS3</v>
      </c>
      <c r="B410" s="239">
        <v>409</v>
      </c>
      <c r="C410" s="86" t="s">
        <v>985</v>
      </c>
      <c r="D410" s="241">
        <f>COUNTIF($C$1:$C410,C410)</f>
        <v>4</v>
      </c>
      <c r="E410" s="241" t="str">
        <f t="shared" si="26"/>
        <v>Internet Access: Usage in Last Week4</v>
      </c>
      <c r="F410" s="86" t="s">
        <v>992</v>
      </c>
      <c r="G410" s="242">
        <v>0.28567080745341611</v>
      </c>
      <c r="H410" s="245">
        <v>108.65000358736476</v>
      </c>
    </row>
    <row r="411" spans="1:8">
      <c r="A411" s="86" t="str">
        <v>ONHOURS4</v>
      </c>
      <c r="B411" s="239">
        <v>410</v>
      </c>
      <c r="C411" s="86" t="s">
        <v>985</v>
      </c>
      <c r="D411" s="241">
        <f>COUNTIF($C$1:$C411,C411)</f>
        <v>5</v>
      </c>
      <c r="E411" s="241" t="str">
        <f t="shared" si="26"/>
        <v>Internet Access: Usage in Last Week5</v>
      </c>
      <c r="F411" s="86" t="s">
        <v>994</v>
      </c>
      <c r="G411" s="242">
        <v>0.32922981366459625</v>
      </c>
      <c r="H411" s="245">
        <v>112.9434560705086</v>
      </c>
    </row>
    <row r="412" spans="1:8">
      <c r="A412" s="86" t="str">
        <v>TECH18</v>
      </c>
      <c r="B412" s="239">
        <v>411</v>
      </c>
      <c r="C412" s="86" t="s">
        <v>996</v>
      </c>
      <c r="D412" s="241">
        <f>COUNTIF($C$1:$C412,C412)</f>
        <v>1</v>
      </c>
      <c r="E412" s="241" t="str">
        <f t="shared" si="26"/>
        <v>Technology at Home1</v>
      </c>
      <c r="F412" s="86" t="s">
        <v>997</v>
      </c>
      <c r="G412" s="242">
        <v>8.9708074534161505E-2</v>
      </c>
      <c r="H412" s="245">
        <v>113.24688304190187</v>
      </c>
    </row>
    <row r="413" spans="1:8">
      <c r="A413" s="86" t="str">
        <v>TECH19</v>
      </c>
      <c r="B413" s="239">
        <v>412</v>
      </c>
      <c r="C413" s="86" t="s">
        <v>996</v>
      </c>
      <c r="D413" s="241">
        <f>COUNTIF($C$1:$C413,C413)</f>
        <v>2</v>
      </c>
      <c r="E413" s="241" t="str">
        <f t="shared" si="26"/>
        <v>Technology at Home2</v>
      </c>
      <c r="F413" s="86" t="s">
        <v>999</v>
      </c>
      <c r="G413" s="242">
        <v>0.22293788819875776</v>
      </c>
      <c r="H413" s="245">
        <v>97.328561752538633</v>
      </c>
    </row>
    <row r="414" spans="1:8">
      <c r="A414" s="86" t="str">
        <v>mobhas</v>
      </c>
      <c r="B414" s="239">
        <v>413</v>
      </c>
      <c r="C414" s="86" t="s">
        <v>1002</v>
      </c>
      <c r="D414" s="241">
        <f>COUNTIF($C$1:$C414,C414)</f>
        <v>1</v>
      </c>
      <c r="E414" s="241" t="str">
        <f t="shared" si="26"/>
        <v>Mobile phone1</v>
      </c>
      <c r="F414" s="86" t="s">
        <v>1003</v>
      </c>
      <c r="G414" s="242">
        <v>0.90534782608695663</v>
      </c>
      <c r="H414" s="245">
        <v>101.6259306028558</v>
      </c>
    </row>
    <row r="415" spans="1:8">
      <c r="A415" s="86" t="str">
        <v>mob_smart</v>
      </c>
      <c r="B415" s="239">
        <v>414</v>
      </c>
      <c r="C415" s="86" t="s">
        <v>1002</v>
      </c>
      <c r="D415" s="241">
        <f>COUNTIF($C$1:$C415,C415)</f>
        <v>2</v>
      </c>
      <c r="E415" s="241" t="str">
        <f t="shared" si="26"/>
        <v>Mobile phone2</v>
      </c>
      <c r="F415" s="86" t="s">
        <v>1005</v>
      </c>
      <c r="G415" s="242">
        <v>0.77812422360248445</v>
      </c>
      <c r="H415" s="245">
        <v>104.37966960239204</v>
      </c>
    </row>
    <row r="416" spans="1:8">
      <c r="A416" s="86" t="str">
        <v>ips_iphone</v>
      </c>
      <c r="B416" s="239">
        <v>415</v>
      </c>
      <c r="C416" s="86" t="s">
        <v>1002</v>
      </c>
      <c r="D416" s="241">
        <f>COUNTIF($C$1:$C416,C416)</f>
        <v>3</v>
      </c>
      <c r="E416" s="241" t="str">
        <f t="shared" si="26"/>
        <v>Mobile phone3</v>
      </c>
      <c r="F416" s="86" t="s">
        <v>1007</v>
      </c>
      <c r="G416" s="242">
        <v>0.37279503105590062</v>
      </c>
      <c r="H416" s="245">
        <v>116.60577743433223</v>
      </c>
    </row>
    <row r="417" spans="1:8">
      <c r="A417" s="86" t="str">
        <v>TECH29</v>
      </c>
      <c r="B417" s="239">
        <v>416</v>
      </c>
      <c r="C417" s="86" t="s">
        <v>1009</v>
      </c>
      <c r="D417" s="241">
        <f>COUNTIF($C$1:$C417,C417)</f>
        <v>1</v>
      </c>
      <c r="E417" s="241" t="str">
        <f t="shared" si="26"/>
        <v>Tablet Devices1</v>
      </c>
      <c r="F417" s="86" t="s">
        <v>1010</v>
      </c>
      <c r="G417" s="242">
        <v>0.5335527950310559</v>
      </c>
      <c r="H417" s="245">
        <v>111.54296478854336</v>
      </c>
    </row>
    <row r="418" spans="1:8">
      <c r="A418" s="86" t="str">
        <v>socmed_lessthanmonthly</v>
      </c>
      <c r="B418" s="239">
        <v>417</v>
      </c>
      <c r="C418" s="86" t="s">
        <v>1012</v>
      </c>
      <c r="D418" s="241">
        <f>COUNTIF($C$1:$C418,C418)</f>
        <v>1</v>
      </c>
      <c r="E418" s="241" t="str">
        <f t="shared" si="26"/>
        <v>Overall Social Media Activity1</v>
      </c>
      <c r="F418" s="86" t="s">
        <v>1013</v>
      </c>
      <c r="G418" s="242">
        <v>3.6596273291925475E-2</v>
      </c>
      <c r="H418" s="245">
        <v>100.41697160900114</v>
      </c>
    </row>
    <row r="419" spans="1:8">
      <c r="A419" s="86" t="str">
        <v>socmed_lessthanweekly</v>
      </c>
      <c r="B419" s="239">
        <v>418</v>
      </c>
      <c r="C419" s="86" t="s">
        <v>1012</v>
      </c>
      <c r="D419" s="241">
        <f>COUNTIF($C$1:$C419,C419)</f>
        <v>2</v>
      </c>
      <c r="E419" s="241" t="str">
        <f t="shared" si="26"/>
        <v>Overall Social Media Activity2</v>
      </c>
      <c r="F419" s="86" t="s">
        <v>1015</v>
      </c>
      <c r="G419" s="242">
        <v>5.254658385093168E-2</v>
      </c>
      <c r="H419" s="245">
        <v>102.65697324420884</v>
      </c>
    </row>
    <row r="420" spans="1:8">
      <c r="A420" s="86" t="str">
        <v>socmed_weekly</v>
      </c>
      <c r="B420" s="239">
        <v>419</v>
      </c>
      <c r="C420" s="86" t="s">
        <v>1012</v>
      </c>
      <c r="D420" s="241">
        <f>COUNTIF($C$1:$C420,C420)</f>
        <v>3</v>
      </c>
      <c r="E420" s="241" t="str">
        <f t="shared" si="26"/>
        <v>Overall Social Media Activity3</v>
      </c>
      <c r="F420" s="86" t="s">
        <v>1017</v>
      </c>
      <c r="G420" s="242">
        <v>0.1695714285714286</v>
      </c>
      <c r="H420" s="245">
        <v>108.28739660538903</v>
      </c>
    </row>
    <row r="421" spans="1:8">
      <c r="A421" s="86" t="str">
        <v>socmed_daily</v>
      </c>
      <c r="B421" s="239">
        <v>420</v>
      </c>
      <c r="C421" s="86" t="s">
        <v>1012</v>
      </c>
      <c r="D421" s="241">
        <f>COUNTIF($C$1:$C421,C421)</f>
        <v>4</v>
      </c>
      <c r="E421" s="241" t="str">
        <f t="shared" si="26"/>
        <v>Overall Social Media Activity4</v>
      </c>
      <c r="F421" s="86" t="s">
        <v>1019</v>
      </c>
      <c r="G421" s="242">
        <v>0.49938509316770185</v>
      </c>
      <c r="H421" s="245">
        <v>99.254443280419011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0.24243478260869564</v>
      </c>
      <c r="H422" s="245">
        <v>101.8571114100709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0.12316770186335403</v>
      </c>
      <c r="H423" s="245">
        <v>99.455527749194985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0.29008695652173916</v>
      </c>
      <c r="H424" s="245">
        <v>107.37139478861637</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0.13849068322981367</v>
      </c>
      <c r="H425" s="245">
        <v>103.93092410526708</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0.1797639751552795</v>
      </c>
      <c r="H426" s="245">
        <v>104.46203393374796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0.20425465838509316</v>
      </c>
      <c r="H427" s="245">
        <v>105.65262708935978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0.47716770186335411</v>
      </c>
      <c r="H428" s="245">
        <v>102.72241905715632</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0.25275776397515531</v>
      </c>
      <c r="H429" s="245">
        <v>108.77886295138748</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0.23344720496894411</v>
      </c>
      <c r="H430" s="245">
        <v>106.092579641111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0.71579503105590059</v>
      </c>
      <c r="H431" s="245">
        <v>103.24490640455586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0.33663975155279502</v>
      </c>
      <c r="H432" s="245">
        <v>104.35950935186244</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0.23649068322981368</v>
      </c>
      <c r="H433" s="245">
        <v>106.04721841882568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6.2670807453416147E-2</v>
      </c>
      <c r="H434" s="245">
        <v>107.78990678308871</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5.8285714285714288E-2</v>
      </c>
      <c r="H435" s="245">
        <v>105.2081326722637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0.84425465838509328</v>
      </c>
      <c r="H436" s="245">
        <v>105.57229435044377</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0.62141614906832299</v>
      </c>
      <c r="H437" s="245">
        <v>99.772035607675946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0.43855900621118016</v>
      </c>
      <c r="H438" s="245">
        <v>96.630591766393124</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5.6714285714285717E-2</v>
      </c>
      <c r="H439" s="245">
        <v>105.49685651527838</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0.38175155279503109</v>
      </c>
      <c r="H440" s="245">
        <v>103.44681777673412</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0.17860869565217388</v>
      </c>
      <c r="H441" s="245">
        <v>118.01622679767847</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0.15999999999999998</v>
      </c>
      <c r="H442" s="245">
        <v>102.69443999392524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0.11142857142857143</v>
      </c>
      <c r="H443" s="245">
        <v>102.40696939121752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0.11222981366459629</v>
      </c>
      <c r="H444" s="245">
        <v>105.21373453547031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0.20528571428571429</v>
      </c>
      <c r="H445" s="245">
        <v>104.01168067848812</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0.15193167701863353</v>
      </c>
      <c r="H446" s="245">
        <v>104.83693139465838</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7.2130434782608693E-2</v>
      </c>
      <c r="H447" s="245">
        <v>105.42429447790627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7.2236024844720484E-2</v>
      </c>
      <c r="H448" s="245">
        <v>114.21806932651593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0.31657763975155279</v>
      </c>
      <c r="H449" s="245">
        <v>105.59094094625858</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5.865217391304349E-2</v>
      </c>
      <c r="H450" s="245">
        <v>107.98415367174508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0.61062111801242236</v>
      </c>
      <c r="H451" s="245">
        <v>110.71446928081052</v>
      </c>
    </row>
    <row r="452" spans="1:8">
      <c r="A452" s="86" t="str">
        <v>vod_subscribe</v>
      </c>
      <c r="B452" s="239">
        <v>451</v>
      </c>
      <c r="C452" s="86" t="s">
        <v>1082</v>
      </c>
      <c r="D452" s="241">
        <f>COUNTIF($C$1:$C452,C452)</f>
        <v>1</v>
      </c>
      <c r="E452" s="241" t="str">
        <f t="shared" si="27"/>
        <v>TV Subscription services1</v>
      </c>
      <c r="F452" s="86" t="s">
        <v>1083</v>
      </c>
      <c r="G452" s="242">
        <v>0.58848447204968946</v>
      </c>
      <c r="H452" s="245">
        <v>103.04047209423872</v>
      </c>
    </row>
    <row r="453" spans="1:8">
      <c r="A453" s="86" t="str">
        <v>vod_netflix</v>
      </c>
      <c r="B453" s="239">
        <v>452</v>
      </c>
      <c r="C453" s="86" t="s">
        <v>1082</v>
      </c>
      <c r="D453" s="241">
        <f>COUNTIF($C$1:$C453,C453)</f>
        <v>2</v>
      </c>
      <c r="E453" s="241" t="str">
        <f t="shared" si="27"/>
        <v>TV Subscription services2</v>
      </c>
      <c r="F453" s="86" t="s">
        <v>1085</v>
      </c>
      <c r="G453" s="242">
        <v>0.43483850931677009</v>
      </c>
      <c r="H453" s="245">
        <v>102.8852376699344</v>
      </c>
    </row>
    <row r="454" spans="1:8">
      <c r="A454" s="86" t="str">
        <v>vod_amzprime</v>
      </c>
      <c r="B454" s="239">
        <v>453</v>
      </c>
      <c r="C454" s="86" t="s">
        <v>1082</v>
      </c>
      <c r="D454" s="241">
        <f>COUNTIF($C$1:$C454,C454)</f>
        <v>3</v>
      </c>
      <c r="E454" s="241" t="str">
        <f t="shared" si="27"/>
        <v>TV Subscription services3</v>
      </c>
      <c r="F454" s="86" t="s">
        <v>1087</v>
      </c>
      <c r="G454" s="242">
        <v>0.26447204968944099</v>
      </c>
      <c r="H454" s="245">
        <v>105.18229241974592</v>
      </c>
    </row>
    <row r="455" spans="1:8">
      <c r="A455" s="86" t="str">
        <v>vod_skyplayer</v>
      </c>
      <c r="B455" s="239">
        <v>454</v>
      </c>
      <c r="C455" s="86" t="s">
        <v>1082</v>
      </c>
      <c r="D455" s="241">
        <f>COUNTIF($C$1:$C455,C455)</f>
        <v>4</v>
      </c>
      <c r="E455" s="241" t="str">
        <f t="shared" si="27"/>
        <v>TV Subscription services4</v>
      </c>
      <c r="F455" s="86" t="s">
        <v>1089</v>
      </c>
      <c r="G455" s="242">
        <v>0.12134782608695652</v>
      </c>
      <c r="H455" s="245">
        <v>104.80240487868966</v>
      </c>
    </row>
    <row r="456" spans="1:8">
      <c r="A456" s="86" t="str">
        <v>vod_skygo</v>
      </c>
      <c r="B456" s="239">
        <v>455</v>
      </c>
      <c r="C456" s="86" t="s">
        <v>1082</v>
      </c>
      <c r="D456" s="241">
        <f>COUNTIF($C$1:$C456,C456)</f>
        <v>5</v>
      </c>
      <c r="E456" s="241" t="str">
        <f t="shared" si="27"/>
        <v>TV Subscription services5</v>
      </c>
      <c r="F456" s="86" t="s">
        <v>1091</v>
      </c>
      <c r="G456" s="242">
        <v>0.10612422360248448</v>
      </c>
      <c r="H456" s="245">
        <v>106.45362709212107</v>
      </c>
    </row>
    <row r="457" spans="1:8">
      <c r="A457" s="86" t="str">
        <v>vod_nowtv</v>
      </c>
      <c r="B457" s="239">
        <v>456</v>
      </c>
      <c r="C457" s="86" t="s">
        <v>1082</v>
      </c>
      <c r="D457" s="241">
        <f>COUNTIF($C$1:$C457,C457)</f>
        <v>6</v>
      </c>
      <c r="E457" s="241" t="str">
        <f t="shared" si="27"/>
        <v>TV Subscription services6</v>
      </c>
      <c r="F457" s="86" t="s">
        <v>1093</v>
      </c>
      <c r="G457" s="242">
        <v>0.1167391304347826</v>
      </c>
      <c r="H457" s="245">
        <v>104.84554648858608</v>
      </c>
    </row>
    <row r="458" spans="1:8">
      <c r="A458" s="86" t="str">
        <v>vod_eetv</v>
      </c>
      <c r="B458" s="239">
        <v>457</v>
      </c>
      <c r="C458" s="86" t="s">
        <v>1082</v>
      </c>
      <c r="D458" s="241">
        <f>COUNTIF($C$1:$C458,C458)</f>
        <v>7</v>
      </c>
      <c r="E458" s="241" t="str">
        <f t="shared" si="27"/>
        <v>TV Subscription services7</v>
      </c>
      <c r="F458" s="86" t="s">
        <v>1095</v>
      </c>
      <c r="G458" s="242">
        <v>5.2565217391304341E-2</v>
      </c>
      <c r="H458" s="245">
        <v>107.18567507813519</v>
      </c>
    </row>
    <row r="459" spans="1:8">
      <c r="A459" s="86" t="str">
        <v>vod_appletv</v>
      </c>
      <c r="B459" s="239">
        <v>458</v>
      </c>
      <c r="C459" s="86" t="s">
        <v>1082</v>
      </c>
      <c r="D459" s="241">
        <f>COUNTIF($C$1:$C459,C459)</f>
        <v>8</v>
      </c>
      <c r="E459" s="241" t="str">
        <f t="shared" si="27"/>
        <v>TV Subscription services8</v>
      </c>
      <c r="F459" s="86" t="s">
        <v>1097</v>
      </c>
      <c r="G459" s="242">
        <v>6.5099378881987593E-2</v>
      </c>
      <c r="H459" s="245">
        <v>108.97107744954594</v>
      </c>
    </row>
    <row r="460" spans="1:8">
      <c r="A460" s="86" t="str">
        <v>vod_btsport</v>
      </c>
      <c r="B460" s="239">
        <v>459</v>
      </c>
      <c r="C460" s="86" t="s">
        <v>1082</v>
      </c>
      <c r="D460" s="241">
        <f>COUNTIF($C$1:$C460,C460)</f>
        <v>9</v>
      </c>
      <c r="E460" s="241" t="str">
        <f t="shared" si="27"/>
        <v>TV Subscription services9</v>
      </c>
      <c r="F460" s="86" t="s">
        <v>1099</v>
      </c>
      <c r="G460" s="242">
        <v>0.11038509316770186</v>
      </c>
      <c r="H460" s="245">
        <v>107.67948194020811</v>
      </c>
    </row>
    <row r="461" spans="1:8">
      <c r="A461" s="86" t="str">
        <v>vod_settop</v>
      </c>
      <c r="B461" s="239">
        <v>460</v>
      </c>
      <c r="C461" s="86" t="s">
        <v>1082</v>
      </c>
      <c r="D461" s="241">
        <f>COUNTIF($C$1:$C461,C461)</f>
        <v>10</v>
      </c>
      <c r="E461" s="241" t="str">
        <f t="shared" si="27"/>
        <v>TV Subscription services10</v>
      </c>
      <c r="F461" s="86" t="s">
        <v>1101</v>
      </c>
      <c r="G461" s="242">
        <v>0.20696894409937891</v>
      </c>
      <c r="H461" s="245">
        <v>105.47408798083444</v>
      </c>
    </row>
    <row r="462" spans="1:8">
      <c r="A462" s="86" t="str">
        <v>vod_free</v>
      </c>
      <c r="B462" s="239">
        <v>461</v>
      </c>
      <c r="C462" s="86" t="s">
        <v>1103</v>
      </c>
      <c r="D462" s="241">
        <f>COUNTIF($C$1:$C462,C462)</f>
        <v>1</v>
      </c>
      <c r="E462" s="241" t="str">
        <f t="shared" si="27"/>
        <v>TV free online catchup / video services1</v>
      </c>
      <c r="F462" s="86" t="s">
        <v>1104</v>
      </c>
      <c r="G462" s="242">
        <v>0.4927888198757765</v>
      </c>
      <c r="H462" s="245">
        <v>104.99671030044479</v>
      </c>
    </row>
    <row r="463" spans="1:8">
      <c r="A463" s="86" t="str">
        <v>vod_youtube</v>
      </c>
      <c r="B463" s="239">
        <v>462</v>
      </c>
      <c r="C463" s="86" t="s">
        <v>1103</v>
      </c>
      <c r="D463" s="241">
        <f>COUNTIF($C$1:$C463,C463)</f>
        <v>2</v>
      </c>
      <c r="E463" s="241" t="str">
        <f t="shared" si="27"/>
        <v>TV free online catchup / video services2</v>
      </c>
      <c r="F463" s="86" t="s">
        <v>1106</v>
      </c>
      <c r="G463" s="242">
        <v>0.23306211180124226</v>
      </c>
      <c r="H463" s="245">
        <v>98.703942842965347</v>
      </c>
    </row>
    <row r="464" spans="1:8">
      <c r="A464" s="86" t="str">
        <v>vod_iplayer</v>
      </c>
      <c r="B464" s="239">
        <v>463</v>
      </c>
      <c r="C464" s="86" t="s">
        <v>1103</v>
      </c>
      <c r="D464" s="241">
        <f>COUNTIF($C$1:$C464,C464)</f>
        <v>3</v>
      </c>
      <c r="E464" s="241" t="str">
        <f t="shared" si="27"/>
        <v>TV free online catchup / video services3</v>
      </c>
      <c r="F464" s="86" t="s">
        <v>1108</v>
      </c>
      <c r="G464" s="242">
        <v>0.31159006211180124</v>
      </c>
      <c r="H464" s="245">
        <v>109.36409575339481</v>
      </c>
    </row>
    <row r="465" spans="1:8">
      <c r="A465" s="86" t="str">
        <v>vod_itvhub</v>
      </c>
      <c r="B465" s="239">
        <v>464</v>
      </c>
      <c r="C465" s="86" t="s">
        <v>1103</v>
      </c>
      <c r="D465" s="241">
        <f>COUNTIF($C$1:$C465,C465)</f>
        <v>4</v>
      </c>
      <c r="E465" s="241" t="str">
        <f t="shared" si="27"/>
        <v>TV free online catchup / video services4</v>
      </c>
      <c r="F465" s="86" t="s">
        <v>1110</v>
      </c>
      <c r="G465" s="242">
        <v>0.18466459627329193</v>
      </c>
      <c r="H465" s="245">
        <v>101.19045975963645</v>
      </c>
    </row>
    <row r="466" spans="1:8">
      <c r="A466" s="86" t="str">
        <v>vod_all4</v>
      </c>
      <c r="B466" s="239">
        <v>465</v>
      </c>
      <c r="C466" s="86" t="s">
        <v>1103</v>
      </c>
      <c r="D466" s="241">
        <f>COUNTIF($C$1:$C466,C466)</f>
        <v>5</v>
      </c>
      <c r="E466" s="241" t="str">
        <f t="shared" si="27"/>
        <v>TV free online catchup / video services5</v>
      </c>
      <c r="F466" s="86" t="s">
        <v>1112</v>
      </c>
      <c r="G466" s="242">
        <v>0.16790062111801243</v>
      </c>
      <c r="H466" s="245">
        <v>105.76881331039603</v>
      </c>
    </row>
    <row r="467" spans="1:8">
      <c r="A467" s="86" t="str">
        <v>vod_demand5</v>
      </c>
      <c r="B467" s="239">
        <v>466</v>
      </c>
      <c r="C467" s="86" t="s">
        <v>1103</v>
      </c>
      <c r="D467" s="241">
        <f>COUNTIF($C$1:$C467,C467)</f>
        <v>6</v>
      </c>
      <c r="E467" s="241" t="str">
        <f t="shared" si="27"/>
        <v>TV free online catchup / video services6</v>
      </c>
      <c r="F467" s="86" t="s">
        <v>1114</v>
      </c>
      <c r="G467" s="242">
        <v>7.9397515527950324E-2</v>
      </c>
      <c r="H467" s="245">
        <v>101.53091845222816</v>
      </c>
    </row>
    <row r="468" spans="1:8">
      <c r="A468" s="86" t="str">
        <v>vod_stvplayer</v>
      </c>
      <c r="B468" s="239">
        <v>467</v>
      </c>
      <c r="C468" s="86" t="s">
        <v>1103</v>
      </c>
      <c r="D468" s="241">
        <f>COUNTIF($C$1:$C468,C468)</f>
        <v>7</v>
      </c>
      <c r="E468" s="241" t="str">
        <f t="shared" si="27"/>
        <v>TV free online catchup / video services7</v>
      </c>
      <c r="F468" s="86" t="s">
        <v>1116</v>
      </c>
      <c r="G468" s="242">
        <v>5.9745341614906834E-2</v>
      </c>
      <c r="H468" s="245">
        <v>106.25372380110758</v>
      </c>
    </row>
    <row r="469" spans="1:8">
      <c r="A469" s="86" t="str">
        <v>bookholiday</v>
      </c>
      <c r="B469" s="239">
        <v>468</v>
      </c>
      <c r="C469" s="86" t="s">
        <v>1118</v>
      </c>
      <c r="D469" s="241">
        <f>COUNTIF($C$1:$C469,C469)</f>
        <v>1</v>
      </c>
      <c r="E469" s="241" t="str">
        <f t="shared" si="27"/>
        <v>Online activity (one or more times per week)1</v>
      </c>
      <c r="F469" s="86" t="s">
        <v>1119</v>
      </c>
      <c r="G469" s="242">
        <v>6.0527950310559013E-2</v>
      </c>
      <c r="H469" s="245">
        <v>98.354236590285751</v>
      </c>
    </row>
    <row r="470" spans="1:8">
      <c r="A470" s="86" t="str">
        <v>gambling</v>
      </c>
      <c r="B470" s="239">
        <v>469</v>
      </c>
      <c r="C470" s="86" t="s">
        <v>1118</v>
      </c>
      <c r="D470" s="241">
        <f>COUNTIF($C$1:$C470,C470)</f>
        <v>2</v>
      </c>
      <c r="E470" s="241" t="str">
        <f t="shared" si="27"/>
        <v>Online activity (one or more times per week)2</v>
      </c>
      <c r="F470" s="86" t="s">
        <v>1121</v>
      </c>
      <c r="G470" s="242">
        <v>0.13311180124223604</v>
      </c>
      <c r="H470" s="245">
        <v>97.318496829702326</v>
      </c>
    </row>
    <row r="471" spans="1:8">
      <c r="A471" s="86" t="str">
        <v>managefinances</v>
      </c>
      <c r="B471" s="239">
        <v>470</v>
      </c>
      <c r="C471" s="86" t="s">
        <v>1118</v>
      </c>
      <c r="D471" s="241">
        <f>COUNTIF($C$1:$C471,C471)</f>
        <v>3</v>
      </c>
      <c r="E471" s="241" t="str">
        <f t="shared" si="27"/>
        <v>Online activity (one or more times per week)3</v>
      </c>
      <c r="F471" s="86" t="s">
        <v>1123</v>
      </c>
      <c r="G471" s="242">
        <v>0.61565838509316773</v>
      </c>
      <c r="H471" s="245">
        <v>103.34759986310642</v>
      </c>
    </row>
    <row r="472" spans="1:8">
      <c r="A472" s="86" t="str">
        <v>auctions</v>
      </c>
      <c r="B472" s="239">
        <v>471</v>
      </c>
      <c r="C472" s="86" t="s">
        <v>1118</v>
      </c>
      <c r="D472" s="241">
        <f>COUNTIF($C$1:$C472,C472)</f>
        <v>4</v>
      </c>
      <c r="E472" s="241" t="str">
        <f t="shared" si="27"/>
        <v>Online activity (one or more times per week)4</v>
      </c>
      <c r="F472" s="86" t="s">
        <v>1125</v>
      </c>
      <c r="G472" s="242">
        <v>0.20733540372670808</v>
      </c>
      <c r="H472" s="245">
        <v>101.26676772103667</v>
      </c>
    </row>
    <row r="473" spans="1:8">
      <c r="A473" s="86" t="str">
        <v>shopping</v>
      </c>
      <c r="B473" s="239">
        <v>472</v>
      </c>
      <c r="C473" s="86" t="s">
        <v>1118</v>
      </c>
      <c r="D473" s="241">
        <f>COUNTIF($C$1:$C473,C473)</f>
        <v>5</v>
      </c>
      <c r="E473" s="241" t="str">
        <f t="shared" si="27"/>
        <v>Online activity (one or more times per week)5</v>
      </c>
      <c r="F473" s="86" t="s">
        <v>1127</v>
      </c>
      <c r="G473" s="242">
        <v>0.29620496894409937</v>
      </c>
      <c r="H473" s="245">
        <v>105.09992542546478</v>
      </c>
    </row>
    <row r="474" spans="1:8">
      <c r="A474" s="86" t="str">
        <v>souceinfo</v>
      </c>
      <c r="B474" s="239">
        <v>473</v>
      </c>
      <c r="C474" s="86" t="s">
        <v>1118</v>
      </c>
      <c r="D474" s="241">
        <f>COUNTIF($C$1:$C474,C474)</f>
        <v>6</v>
      </c>
      <c r="E474" s="241" t="str">
        <f t="shared" si="27"/>
        <v>Online activity (one or more times per week)6</v>
      </c>
      <c r="F474" s="86" t="s">
        <v>1129</v>
      </c>
      <c r="G474" s="242">
        <v>0.57989440993788821</v>
      </c>
      <c r="H474" s="245">
        <v>108.25469430222223</v>
      </c>
    </row>
    <row r="475" spans="1:8">
      <c r="A475" s="86" t="str">
        <v>searchengine</v>
      </c>
      <c r="B475" s="239">
        <v>474</v>
      </c>
      <c r="C475" s="86" t="s">
        <v>1118</v>
      </c>
      <c r="D475" s="241">
        <f>COUNTIF($C$1:$C475,C475)</f>
        <v>7</v>
      </c>
      <c r="E475" s="241" t="str">
        <f t="shared" si="27"/>
        <v>Online activity (one or more times per week)7</v>
      </c>
      <c r="F475" s="86" t="s">
        <v>1131</v>
      </c>
      <c r="G475" s="242">
        <v>0.86582608695652175</v>
      </c>
      <c r="H475" s="245">
        <v>104.69837932466038</v>
      </c>
    </row>
    <row r="476" spans="1:8">
      <c r="A476" s="86" t="str">
        <v>res_cars</v>
      </c>
      <c r="B476" s="239">
        <v>475</v>
      </c>
      <c r="C476" s="86" t="s">
        <v>1133</v>
      </c>
      <c r="D476" s="241">
        <f>COUNTIF($C$1:$C476,C476)</f>
        <v>1</v>
      </c>
      <c r="E476" s="241" t="str">
        <f t="shared" si="27"/>
        <v>Researched the last purchase online before buying1</v>
      </c>
      <c r="F476" s="86" t="s">
        <v>1134</v>
      </c>
      <c r="G476" s="242">
        <v>0.52976397515527951</v>
      </c>
      <c r="H476" s="245">
        <v>104.70263238026796</v>
      </c>
    </row>
    <row r="477" spans="1:8">
      <c r="A477" s="86" t="str">
        <v>res_tech</v>
      </c>
      <c r="B477" s="239">
        <v>476</v>
      </c>
      <c r="C477" s="86" t="s">
        <v>1133</v>
      </c>
      <c r="D477" s="241">
        <f>COUNTIF($C$1:$C477,C477)</f>
        <v>2</v>
      </c>
      <c r="E477" s="241" t="str">
        <f t="shared" si="27"/>
        <v>Researched the last purchase online before buying2</v>
      </c>
      <c r="F477" s="86" t="s">
        <v>1136</v>
      </c>
      <c r="G477" s="242">
        <v>0.76004968944099371</v>
      </c>
      <c r="H477" s="245">
        <v>103.62277225505522</v>
      </c>
    </row>
    <row r="478" spans="1:8">
      <c r="A478" s="86" t="str">
        <v>res_tickets</v>
      </c>
      <c r="B478" s="239">
        <v>477</v>
      </c>
      <c r="C478" s="86" t="s">
        <v>1133</v>
      </c>
      <c r="D478" s="241">
        <f>COUNTIF($C$1:$C478,C478)</f>
        <v>3</v>
      </c>
      <c r="E478" s="241" t="str">
        <f t="shared" si="27"/>
        <v>Researched the last purchase online before buying3</v>
      </c>
      <c r="F478" s="86" t="s">
        <v>1138</v>
      </c>
      <c r="G478" s="242">
        <v>0.76678881987577641</v>
      </c>
      <c r="H478" s="245">
        <v>103.67366187300662</v>
      </c>
    </row>
    <row r="479" spans="1:8">
      <c r="A479" s="86" t="str">
        <v>res_clothes</v>
      </c>
      <c r="B479" s="239">
        <v>478</v>
      </c>
      <c r="C479" s="86" t="s">
        <v>1133</v>
      </c>
      <c r="D479" s="241">
        <f>COUNTIF($C$1:$C479,C479)</f>
        <v>4</v>
      </c>
      <c r="E479" s="241" t="str">
        <f t="shared" si="27"/>
        <v>Researched the last purchase online before buying4</v>
      </c>
      <c r="F479" s="86" t="s">
        <v>1140</v>
      </c>
      <c r="G479" s="242">
        <v>0.62215527950310556</v>
      </c>
      <c r="H479" s="245">
        <v>104.27402795925167</v>
      </c>
    </row>
    <row r="480" spans="1:8">
      <c r="A480" s="86" t="str">
        <v>res_groceries</v>
      </c>
      <c r="B480" s="239">
        <v>479</v>
      </c>
      <c r="C480" s="86" t="s">
        <v>1133</v>
      </c>
      <c r="D480" s="241">
        <f>COUNTIF($C$1:$C480,C480)</f>
        <v>5</v>
      </c>
      <c r="E480" s="241" t="str">
        <f t="shared" si="27"/>
        <v>Researched the last purchase online before buying5</v>
      </c>
      <c r="F480" s="86" t="s">
        <v>1142</v>
      </c>
      <c r="G480" s="242">
        <v>0.36183229813664597</v>
      </c>
      <c r="H480" s="245">
        <v>106.6804543090683</v>
      </c>
    </row>
    <row r="481" spans="1:8">
      <c r="A481" s="86" t="str">
        <v>res_holidays</v>
      </c>
      <c r="B481" s="239">
        <v>480</v>
      </c>
      <c r="C481" s="86" t="s">
        <v>1133</v>
      </c>
      <c r="D481" s="241">
        <f>COUNTIF($C$1:$C481,C481)</f>
        <v>6</v>
      </c>
      <c r="E481" s="241" t="str">
        <f t="shared" si="27"/>
        <v>Researched the last purchase online before buying6</v>
      </c>
      <c r="F481" s="86" t="s">
        <v>1144</v>
      </c>
      <c r="G481" s="242">
        <v>0.83963975155279513</v>
      </c>
      <c r="H481" s="245">
        <v>104.97397645914819</v>
      </c>
    </row>
    <row r="482" spans="1:8">
      <c r="A482" s="86" t="str">
        <v>res_domesticappl</v>
      </c>
      <c r="B482" s="239">
        <v>481</v>
      </c>
      <c r="C482" s="86" t="s">
        <v>1133</v>
      </c>
      <c r="D482" s="241">
        <f>COUNTIF($C$1:$C482,C482)</f>
        <v>7</v>
      </c>
      <c r="E482" s="241" t="str">
        <f t="shared" si="27"/>
        <v>Researched the last purchase online before buying7</v>
      </c>
      <c r="F482" s="86" t="s">
        <v>1146</v>
      </c>
      <c r="G482" s="242">
        <v>0.70434161490683234</v>
      </c>
      <c r="H482" s="245">
        <v>103.50152919831631</v>
      </c>
    </row>
    <row r="483" spans="1:8">
      <c r="A483" s="86" t="str">
        <v>res_luxurygoods</v>
      </c>
      <c r="B483" s="239">
        <v>482</v>
      </c>
      <c r="C483" s="86" t="s">
        <v>1133</v>
      </c>
      <c r="D483" s="241">
        <f>COUNTIF($C$1:$C483,C483)</f>
        <v>8</v>
      </c>
      <c r="E483" s="241" t="str">
        <f t="shared" si="27"/>
        <v>Researched the last purchase online before buying8</v>
      </c>
      <c r="F483" s="86" t="s">
        <v>1148</v>
      </c>
      <c r="G483" s="242">
        <v>0.68232298136645964</v>
      </c>
      <c r="H483" s="245">
        <v>103.13707392466125</v>
      </c>
    </row>
    <row r="484" spans="1:8">
      <c r="A484" s="86" t="str">
        <v>res_music</v>
      </c>
      <c r="B484" s="239">
        <v>483</v>
      </c>
      <c r="C484" s="86" t="s">
        <v>1133</v>
      </c>
      <c r="D484" s="241">
        <f>COUNTIF($C$1:$C484,C484)</f>
        <v>9</v>
      </c>
      <c r="E484" s="241" t="str">
        <f t="shared" si="27"/>
        <v>Researched the last purchase online before buying9</v>
      </c>
      <c r="F484" s="86" t="s">
        <v>1150</v>
      </c>
      <c r="G484" s="242">
        <v>0.84121118012422358</v>
      </c>
      <c r="H484" s="245">
        <v>105.33191972126006</v>
      </c>
    </row>
    <row r="485" spans="1:8">
      <c r="A485" s="86" t="str">
        <v>res_finance</v>
      </c>
      <c r="B485" s="239">
        <v>484</v>
      </c>
      <c r="C485" s="86" t="s">
        <v>1133</v>
      </c>
      <c r="D485" s="241">
        <f>COUNTIF($C$1:$C485,C485)</f>
        <v>10</v>
      </c>
      <c r="E485" s="241" t="str">
        <f t="shared" si="27"/>
        <v>Researched the last purchase online before buying10</v>
      </c>
      <c r="F485" s="86" t="s">
        <v>1152</v>
      </c>
      <c r="G485" s="242">
        <v>0.77804968944099384</v>
      </c>
      <c r="H485" s="245">
        <v>104.27471085482924</v>
      </c>
    </row>
    <row r="486" spans="1:8">
      <c r="A486" s="86" t="str">
        <v>res_groomingprod</v>
      </c>
      <c r="B486" s="239">
        <v>485</v>
      </c>
      <c r="C486" s="86" t="s">
        <v>1133</v>
      </c>
      <c r="D486" s="241">
        <f>COUNTIF($C$1:$C486,C486)</f>
        <v>11</v>
      </c>
      <c r="E486" s="241" t="str">
        <f t="shared" si="27"/>
        <v>Researched the last purchase online before buying11</v>
      </c>
      <c r="F486" s="86" t="s">
        <v>1154</v>
      </c>
      <c r="G486" s="242">
        <v>0.52122360248447208</v>
      </c>
      <c r="H486" s="245">
        <v>104.95605702032165</v>
      </c>
    </row>
    <row r="487" spans="1:8">
      <c r="A487" s="86" t="str">
        <v>res_alcohol</v>
      </c>
      <c r="B487" s="239">
        <v>486</v>
      </c>
      <c r="C487" s="86" t="s">
        <v>1133</v>
      </c>
      <c r="D487" s="241">
        <f>COUNTIF($C$1:$C487,C487)</f>
        <v>12</v>
      </c>
      <c r="E487" s="241" t="str">
        <f t="shared" si="27"/>
        <v>Researched the last purchase online before buying12</v>
      </c>
      <c r="F487" s="86" t="s">
        <v>1156</v>
      </c>
      <c r="G487" s="242">
        <v>0.29888819875776401</v>
      </c>
      <c r="H487" s="245">
        <v>107.68101635745583</v>
      </c>
    </row>
    <row r="488" spans="1:8">
      <c r="A488" s="86" t="str">
        <v>res_gaming</v>
      </c>
      <c r="B488" s="239">
        <v>487</v>
      </c>
      <c r="C488" s="86" t="s">
        <v>1133</v>
      </c>
      <c r="D488" s="241">
        <f>COUNTIF($C$1:$C488,C488)</f>
        <v>13</v>
      </c>
      <c r="E488" s="241" t="str">
        <f t="shared" si="27"/>
        <v>Researched the last purchase online before buying13</v>
      </c>
      <c r="F488" s="86" t="s">
        <v>1158</v>
      </c>
      <c r="G488" s="242">
        <v>0.7812732919254658</v>
      </c>
      <c r="H488" s="245">
        <v>104.29064301561952</v>
      </c>
    </row>
    <row r="489" spans="1:8">
      <c r="A489" s="86" t="str">
        <v>res_sportsequip</v>
      </c>
      <c r="B489" s="239">
        <v>488</v>
      </c>
      <c r="C489" s="86" t="s">
        <v>1133</v>
      </c>
      <c r="D489" s="241">
        <f>COUNTIF($C$1:$C489,C489)</f>
        <v>14</v>
      </c>
      <c r="E489" s="241" t="str">
        <f t="shared" si="27"/>
        <v>Researched the last purchase online before buying14</v>
      </c>
      <c r="F489" s="86" t="s">
        <v>1160</v>
      </c>
      <c r="G489" s="242">
        <v>0.64793788819875775</v>
      </c>
      <c r="H489" s="245">
        <v>106.23579953883851</v>
      </c>
    </row>
    <row r="490" spans="1:8">
      <c r="A490" s="86" t="str">
        <v>res_diy</v>
      </c>
      <c r="B490" s="239">
        <v>489</v>
      </c>
      <c r="C490" s="86" t="s">
        <v>1133</v>
      </c>
      <c r="D490" s="241">
        <f>COUNTIF($C$1:$C490,C490)</f>
        <v>15</v>
      </c>
      <c r="E490" s="241" t="str">
        <f t="shared" si="27"/>
        <v>Researched the last purchase online before buying15</v>
      </c>
      <c r="F490" s="86" t="s">
        <v>1162</v>
      </c>
      <c r="G490" s="242">
        <v>0.53038509316770188</v>
      </c>
      <c r="H490" s="245">
        <v>103.27014463138254</v>
      </c>
    </row>
    <row r="491" spans="1:8">
      <c r="A491" s="86" t="str">
        <v>pur_onl_cars</v>
      </c>
      <c r="B491" s="239">
        <v>490</v>
      </c>
      <c r="C491" s="86" t="s">
        <v>1164</v>
      </c>
      <c r="D491" s="241">
        <f>COUNTIF($C$1:$C491,C491)</f>
        <v>1</v>
      </c>
      <c r="E491" s="241" t="str">
        <f t="shared" si="27"/>
        <v>Bought the last purchase online using any device1</v>
      </c>
      <c r="F491" s="86" t="s">
        <v>1134</v>
      </c>
      <c r="G491" s="242">
        <v>9.8633540372670803E-2</v>
      </c>
      <c r="H491" s="245">
        <v>103.58694803536102</v>
      </c>
    </row>
    <row r="492" spans="1:8">
      <c r="A492" s="86" t="str">
        <v>pur_onl_tech</v>
      </c>
      <c r="B492" s="239">
        <v>491</v>
      </c>
      <c r="C492" s="86" t="s">
        <v>1164</v>
      </c>
      <c r="D492" s="241">
        <f>COUNTIF($C$1:$C492,C492)</f>
        <v>2</v>
      </c>
      <c r="E492" s="241" t="str">
        <f t="shared" si="27"/>
        <v>Bought the last purchase online using any device2</v>
      </c>
      <c r="F492" s="86" t="s">
        <v>1136</v>
      </c>
      <c r="G492" s="242">
        <v>0.48935403726708077</v>
      </c>
      <c r="H492" s="245">
        <v>107.45675454758783</v>
      </c>
    </row>
    <row r="493" spans="1:8">
      <c r="A493" s="130" t="str">
        <v>pur_onl_tickets</v>
      </c>
      <c r="B493" s="239">
        <v>492</v>
      </c>
      <c r="C493" s="130" t="s">
        <v>1164</v>
      </c>
      <c r="D493" s="241">
        <f>COUNTIF($C$1:$C493,C493)</f>
        <v>3</v>
      </c>
      <c r="E493" s="241" t="str">
        <f t="shared" si="27"/>
        <v>Bought the last purchase online using any device3</v>
      </c>
      <c r="F493" s="130" t="s">
        <v>1138</v>
      </c>
      <c r="G493" s="243">
        <v>0.45046583850931682</v>
      </c>
      <c r="H493" s="246">
        <v>111.29841529192521</v>
      </c>
    </row>
    <row r="494" spans="1:8">
      <c r="A494" s="130" t="str">
        <v>pur_onl_clothes</v>
      </c>
      <c r="B494" s="239">
        <v>493</v>
      </c>
      <c r="C494" s="130" t="s">
        <v>1164</v>
      </c>
      <c r="D494" s="241">
        <f>COUNTIF($C$1:$C494,C494)</f>
        <v>4</v>
      </c>
      <c r="E494" s="241" t="str">
        <f t="shared" si="27"/>
        <v>Bought the last purchase online using any device4</v>
      </c>
      <c r="F494" s="130" t="s">
        <v>1140</v>
      </c>
      <c r="G494" s="243">
        <v>0.45699999999999996</v>
      </c>
      <c r="H494" s="246">
        <v>106.93073630033143</v>
      </c>
    </row>
    <row r="495" spans="1:8">
      <c r="A495" s="130" t="str">
        <v>pur_onl_groceries</v>
      </c>
      <c r="B495" s="239">
        <v>494</v>
      </c>
      <c r="C495" s="130" t="s">
        <v>1164</v>
      </c>
      <c r="D495" s="241">
        <f>COUNTIF($C$1:$C495,C495)</f>
        <v>5</v>
      </c>
      <c r="E495" s="241" t="str">
        <f t="shared" si="27"/>
        <v>Bought the last purchase online using any device5</v>
      </c>
      <c r="F495" s="130" t="s">
        <v>1142</v>
      </c>
      <c r="G495" s="243">
        <v>0.23681987577639751</v>
      </c>
      <c r="H495" s="246">
        <v>107.9607923999128</v>
      </c>
    </row>
    <row r="496" spans="1:8">
      <c r="A496" s="130" t="str">
        <v>pur_onl_holidays</v>
      </c>
      <c r="B496" s="239">
        <v>495</v>
      </c>
      <c r="C496" s="130" t="s">
        <v>1164</v>
      </c>
      <c r="D496" s="241">
        <f>COUNTIF($C$1:$C496,C496)</f>
        <v>6</v>
      </c>
      <c r="E496" s="241" t="str">
        <f t="shared" si="27"/>
        <v>Bought the last purchase online using any device6</v>
      </c>
      <c r="F496" s="130" t="s">
        <v>1144</v>
      </c>
      <c r="G496" s="243">
        <v>0.53890683229813663</v>
      </c>
      <c r="H496" s="246">
        <v>111.63246576492472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0.3828819875776398</v>
      </c>
      <c r="H497" s="246">
        <v>102.0914371357958</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0.21048447204968943</v>
      </c>
      <c r="H498" s="246">
        <v>104.40676933223129</v>
      </c>
    </row>
    <row r="499" spans="1:8">
      <c r="A499" s="130" t="str">
        <v>pur_onl_music</v>
      </c>
      <c r="B499" s="239">
        <v>498</v>
      </c>
      <c r="C499" s="130" t="s">
        <v>1164</v>
      </c>
      <c r="D499" s="241">
        <f>COUNTIF($C$1:$C499,C499)</f>
        <v>9</v>
      </c>
      <c r="E499" s="241" t="str">
        <f t="shared" si="27"/>
        <v>Bought the last purchase online using any device9</v>
      </c>
      <c r="F499" s="130" t="s">
        <v>1150</v>
      </c>
      <c r="G499" s="243">
        <v>0.48131677018633534</v>
      </c>
      <c r="H499" s="246">
        <v>112.28346692024782</v>
      </c>
    </row>
    <row r="500" spans="1:8">
      <c r="A500" s="130" t="str">
        <v>pur_onl_finance</v>
      </c>
      <c r="B500" s="239">
        <v>499</v>
      </c>
      <c r="C500" s="130" t="s">
        <v>1164</v>
      </c>
      <c r="D500" s="241">
        <f>COUNTIF($C$1:$C500,C500)</f>
        <v>10</v>
      </c>
      <c r="E500" s="241" t="str">
        <f t="shared" si="27"/>
        <v>Bought the last purchase online using any device10</v>
      </c>
      <c r="F500" s="130" t="s">
        <v>1152</v>
      </c>
      <c r="G500" s="243">
        <v>0.51244720496894414</v>
      </c>
      <c r="H500" s="246">
        <v>107.58543944617051</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0.30348447204968948</v>
      </c>
      <c r="H501" s="246">
        <v>108.55631751739956</v>
      </c>
    </row>
    <row r="502" spans="1:8">
      <c r="A502" s="130" t="str">
        <v>pur_onl_alcohol</v>
      </c>
      <c r="B502" s="239">
        <v>501</v>
      </c>
      <c r="C502" s="130" t="s">
        <v>1164</v>
      </c>
      <c r="D502" s="241">
        <f>COUNTIF($C$1:$C502,C502)</f>
        <v>12</v>
      </c>
      <c r="E502" s="241" t="str">
        <f t="shared" si="27"/>
        <v>Bought the last purchase online using any device12</v>
      </c>
      <c r="F502" s="130" t="s">
        <v>1156</v>
      </c>
      <c r="G502" s="243">
        <v>0.16147204968944098</v>
      </c>
      <c r="H502" s="246">
        <v>115.02164620088668</v>
      </c>
    </row>
    <row r="503" spans="1:8">
      <c r="A503" s="130" t="str">
        <v>pur_onl_gaming</v>
      </c>
      <c r="B503" s="239">
        <v>502</v>
      </c>
      <c r="C503" s="130" t="s">
        <v>1164</v>
      </c>
      <c r="D503" s="241">
        <f>COUNTIF($C$1:$C503,C503)</f>
        <v>13</v>
      </c>
      <c r="E503" s="241" t="str">
        <f t="shared" si="27"/>
        <v>Bought the last purchase online using any device13</v>
      </c>
      <c r="F503" s="130" t="s">
        <v>1158</v>
      </c>
      <c r="G503" s="243">
        <v>0.27173291925465842</v>
      </c>
      <c r="H503" s="246">
        <v>100.77819281118414</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0.3069875776397516</v>
      </c>
      <c r="H504" s="246">
        <v>115.29556856047772</v>
      </c>
    </row>
    <row r="505" spans="1:8">
      <c r="A505" s="130" t="str">
        <v>pur_onl_diy</v>
      </c>
      <c r="B505" s="239">
        <v>504</v>
      </c>
      <c r="C505" s="130" t="s">
        <v>1164</v>
      </c>
      <c r="D505" s="241">
        <f>COUNTIF($C$1:$C505,C505)</f>
        <v>15</v>
      </c>
      <c r="E505" s="241" t="str">
        <f t="shared" si="27"/>
        <v>Bought the last purchase online using any device15</v>
      </c>
      <c r="F505" s="130" t="s">
        <v>1162</v>
      </c>
      <c r="G505" s="243">
        <v>0.25683850931677016</v>
      </c>
      <c r="H505" s="246">
        <v>107.63946445395437</v>
      </c>
    </row>
    <row r="506" spans="1:8">
      <c r="A506" s="130" t="str">
        <v>site_airbnb</v>
      </c>
      <c r="B506" s="239">
        <v>505</v>
      </c>
      <c r="C506" s="130" t="s">
        <v>1180</v>
      </c>
      <c r="D506" s="241">
        <f>COUNTIF($C$1:$C506,C506)</f>
        <v>1</v>
      </c>
      <c r="E506" s="241" t="str">
        <f t="shared" si="27"/>
        <v>Favourite web sites1</v>
      </c>
      <c r="F506" s="130" t="s">
        <v>1181</v>
      </c>
      <c r="G506" s="243">
        <v>5.6677018633540376E-2</v>
      </c>
      <c r="H506" s="246">
        <v>114.33104280504283</v>
      </c>
    </row>
    <row r="507" spans="1:8">
      <c r="A507" s="130" t="str">
        <v>site_amazon</v>
      </c>
      <c r="B507" s="239">
        <v>506</v>
      </c>
      <c r="C507" s="130" t="s">
        <v>1180</v>
      </c>
      <c r="D507" s="241">
        <f>COUNTIF($C$1:$C507,C507)</f>
        <v>2</v>
      </c>
      <c r="E507" s="241" t="str">
        <f t="shared" si="27"/>
        <v>Favourite web sites2</v>
      </c>
      <c r="F507" s="130" t="s">
        <v>1183</v>
      </c>
      <c r="G507" s="243">
        <v>0.52204347826086961</v>
      </c>
      <c r="H507" s="246">
        <v>102.68654791202691</v>
      </c>
    </row>
    <row r="508" spans="1:8">
      <c r="A508" s="86" t="str">
        <v>site_itunes</v>
      </c>
      <c r="B508" s="239">
        <v>507</v>
      </c>
      <c r="C508" s="86" t="s">
        <v>1180</v>
      </c>
      <c r="D508" s="241">
        <f>COUNTIF($C$1:$C508,C508)</f>
        <v>3</v>
      </c>
      <c r="E508" s="241" t="str">
        <f t="shared" si="27"/>
        <v>Favourite web sites3</v>
      </c>
      <c r="F508" s="86" t="s">
        <v>1185</v>
      </c>
      <c r="G508" s="242">
        <v>5.7739130434782605E-2</v>
      </c>
      <c r="H508" s="245">
        <v>102.32236745564659</v>
      </c>
    </row>
    <row r="509" spans="1:8">
      <c r="A509" s="86" t="str">
        <v>site_argos</v>
      </c>
      <c r="B509" s="239">
        <v>508</v>
      </c>
      <c r="C509" s="86" t="s">
        <v>1180</v>
      </c>
      <c r="D509" s="241">
        <f>COUNTIF($C$1:$C509,C509)</f>
        <v>4</v>
      </c>
      <c r="E509" s="241" t="str">
        <f t="shared" si="27"/>
        <v>Favourite web sites4</v>
      </c>
      <c r="F509" s="86" t="s">
        <v>1187</v>
      </c>
      <c r="G509" s="242">
        <v>0.11931677018633541</v>
      </c>
      <c r="H509" s="245">
        <v>85.980794394368417</v>
      </c>
    </row>
    <row r="510" spans="1:8">
      <c r="A510" s="86" t="str">
        <v>site_asos</v>
      </c>
      <c r="B510" s="239">
        <v>509</v>
      </c>
      <c r="C510" s="86" t="s">
        <v>1180</v>
      </c>
      <c r="D510" s="241">
        <f>COUNTIF($C$1:$C510,C510)</f>
        <v>5</v>
      </c>
      <c r="E510" s="241" t="str">
        <f t="shared" si="27"/>
        <v>Favourite web sites5</v>
      </c>
      <c r="F510" s="86" t="s">
        <v>1189</v>
      </c>
      <c r="G510" s="242">
        <v>8.6751552795031064E-2</v>
      </c>
      <c r="H510" s="245">
        <v>113.33130427812105</v>
      </c>
    </row>
    <row r="511" spans="1:8">
      <c r="A511" s="86" t="str">
        <v>site_audible</v>
      </c>
      <c r="B511" s="239">
        <v>510</v>
      </c>
      <c r="C511" s="86" t="s">
        <v>1180</v>
      </c>
      <c r="D511" s="241">
        <f>COUNTIF($C$1:$C511,C511)</f>
        <v>6</v>
      </c>
      <c r="E511" s="241" t="str">
        <f t="shared" si="27"/>
        <v>Favourite web sites6</v>
      </c>
      <c r="F511" s="86" t="s">
        <v>1191</v>
      </c>
      <c r="G511" s="242">
        <v>3.1701863354037275E-2</v>
      </c>
      <c r="H511" s="245">
        <v>100.77453285181409</v>
      </c>
    </row>
    <row r="512" spans="1:8">
      <c r="A512" s="86" t="str">
        <v>site_autotrader</v>
      </c>
      <c r="B512" s="239">
        <v>511</v>
      </c>
      <c r="C512" s="86" t="s">
        <v>1180</v>
      </c>
      <c r="D512" s="241">
        <f>COUNTIF($C$1:$C512,C512)</f>
        <v>7</v>
      </c>
      <c r="E512" s="241" t="str">
        <f t="shared" si="27"/>
        <v>Favourite web sites7</v>
      </c>
      <c r="F512" s="86" t="s">
        <v>1193</v>
      </c>
      <c r="G512" s="242">
        <v>3.6639751552795037E-2</v>
      </c>
      <c r="H512" s="245">
        <v>105.5145952829277</v>
      </c>
    </row>
    <row r="513" spans="1:8">
      <c r="A513" s="86" t="str">
        <v>site_bbcgoodfood</v>
      </c>
      <c r="B513" s="239">
        <v>512</v>
      </c>
      <c r="C513" s="86" t="s">
        <v>1180</v>
      </c>
      <c r="D513" s="241">
        <f>COUNTIF($C$1:$C513,C513)</f>
        <v>8</v>
      </c>
      <c r="E513" s="241" t="str">
        <f t="shared" si="27"/>
        <v>Favourite web sites8</v>
      </c>
      <c r="F513" s="86" t="s">
        <v>1195</v>
      </c>
      <c r="G513" s="242">
        <v>0.1122422360248447</v>
      </c>
      <c r="H513" s="245">
        <v>105.75025479080797</v>
      </c>
    </row>
    <row r="514" spans="1:8">
      <c r="A514" s="86" t="str">
        <v>site_bbcnews</v>
      </c>
      <c r="B514" s="239">
        <v>513</v>
      </c>
      <c r="C514" s="86" t="s">
        <v>1180</v>
      </c>
      <c r="D514" s="241">
        <f>COUNTIF($C$1:$C514,C514)</f>
        <v>9</v>
      </c>
      <c r="E514" s="241" t="str">
        <f t="shared" si="27"/>
        <v>Favourite web sites9</v>
      </c>
      <c r="F514" s="86" t="s">
        <v>1197</v>
      </c>
      <c r="G514" s="242">
        <v>0.33340993788819878</v>
      </c>
      <c r="H514" s="245">
        <v>117.86601558460548</v>
      </c>
    </row>
    <row r="515" spans="1:8">
      <c r="A515" s="86" t="str">
        <v>site_bbcsport</v>
      </c>
      <c r="B515" s="239">
        <v>514</v>
      </c>
      <c r="C515" s="86" t="s">
        <v>1180</v>
      </c>
      <c r="D515" s="241">
        <f>COUNTIF($C$1:$C515,C515)</f>
        <v>10</v>
      </c>
      <c r="E515" s="241" t="str">
        <f t="shared" ref="E515:E578" si="28">C515&amp;D515</f>
        <v>Favourite web sites10</v>
      </c>
      <c r="F515" s="86" t="s">
        <v>1199</v>
      </c>
      <c r="G515" s="242">
        <v>0.16872670807453416</v>
      </c>
      <c r="H515" s="245">
        <v>108.6005125978613</v>
      </c>
    </row>
    <row r="516" spans="1:8">
      <c r="A516" s="86" t="str">
        <v>site_bet365</v>
      </c>
      <c r="B516" s="239">
        <v>515</v>
      </c>
      <c r="C516" s="86" t="s">
        <v>1180</v>
      </c>
      <c r="D516" s="241">
        <f>COUNTIF($C$1:$C516,C516)</f>
        <v>11</v>
      </c>
      <c r="E516" s="241" t="str">
        <f t="shared" si="28"/>
        <v>Favourite web sites11</v>
      </c>
      <c r="F516" s="86" t="s">
        <v>1201</v>
      </c>
      <c r="G516" s="242">
        <v>2.585093167701864E-2</v>
      </c>
      <c r="H516" s="245">
        <v>101.05128055140851</v>
      </c>
    </row>
    <row r="517" spans="1:8">
      <c r="A517" s="86" t="str">
        <v>site_bing</v>
      </c>
      <c r="B517" s="239">
        <v>516</v>
      </c>
      <c r="C517" s="86" t="s">
        <v>1180</v>
      </c>
      <c r="D517" s="241">
        <f>COUNTIF($C$1:$C517,C517)</f>
        <v>12</v>
      </c>
      <c r="E517" s="241" t="str">
        <f t="shared" si="28"/>
        <v>Favourite web sites12</v>
      </c>
      <c r="F517" s="86" t="s">
        <v>1203</v>
      </c>
      <c r="G517" s="242">
        <v>1.9881987577639756E-2</v>
      </c>
      <c r="H517" s="245">
        <v>98.482760044028623</v>
      </c>
    </row>
    <row r="518" spans="1:8">
      <c r="A518" s="86" t="str">
        <v>site_boots</v>
      </c>
      <c r="B518" s="239">
        <v>517</v>
      </c>
      <c r="C518" s="86" t="s">
        <v>1180</v>
      </c>
      <c r="D518" s="241">
        <f>COUNTIF($C$1:$C518,C518)</f>
        <v>13</v>
      </c>
      <c r="E518" s="241" t="str">
        <f t="shared" si="28"/>
        <v>Favourite web sites13</v>
      </c>
      <c r="F518" s="86" t="s">
        <v>1205</v>
      </c>
      <c r="G518" s="242">
        <v>0.10849068322981366</v>
      </c>
      <c r="H518" s="245">
        <v>100.39976938907451</v>
      </c>
    </row>
    <row r="519" spans="1:8">
      <c r="A519" s="86" t="str">
        <v>site_buzzfeed</v>
      </c>
      <c r="B519" s="239">
        <v>518</v>
      </c>
      <c r="C519" s="86" t="s">
        <v>1180</v>
      </c>
      <c r="D519" s="241">
        <f>COUNTIF($C$1:$C519,C519)</f>
        <v>14</v>
      </c>
      <c r="E519" s="241" t="str">
        <f t="shared" si="28"/>
        <v>Favourite web sites14</v>
      </c>
      <c r="F519" s="86" t="s">
        <v>1207</v>
      </c>
      <c r="G519" s="242">
        <v>4.0645962732919261E-2</v>
      </c>
      <c r="H519" s="245">
        <v>112.86779571414918</v>
      </c>
    </row>
    <row r="520" spans="1:8">
      <c r="A520" s="86" t="str">
        <v>site_carphonewarehouse</v>
      </c>
      <c r="B520" s="239">
        <v>519</v>
      </c>
      <c r="C520" s="86" t="s">
        <v>1180</v>
      </c>
      <c r="D520" s="241">
        <f>COUNTIF($C$1:$C520,C520)</f>
        <v>15</v>
      </c>
      <c r="E520" s="241" t="str">
        <f t="shared" si="28"/>
        <v>Favourite web sites15</v>
      </c>
      <c r="F520" s="86" t="s">
        <v>1209</v>
      </c>
      <c r="G520" s="242">
        <v>1.8037267080745347E-2</v>
      </c>
      <c r="H520" s="245">
        <v>100.55117289450621</v>
      </c>
    </row>
    <row r="521" spans="1:8">
      <c r="A521" s="86" t="str">
        <v>site_comparethemarket</v>
      </c>
      <c r="B521" s="239">
        <v>520</v>
      </c>
      <c r="C521" s="86" t="s">
        <v>1180</v>
      </c>
      <c r="D521" s="241">
        <f>COUNTIF($C$1:$C521,C521)</f>
        <v>16</v>
      </c>
      <c r="E521" s="241" t="str">
        <f t="shared" si="28"/>
        <v>Favourite web sites16</v>
      </c>
      <c r="F521" s="86" t="s">
        <v>1211</v>
      </c>
      <c r="G521" s="242">
        <v>6.6217391304347839E-2</v>
      </c>
      <c r="H521" s="245">
        <v>100.1582390500563</v>
      </c>
    </row>
    <row r="522" spans="1:8">
      <c r="A522" s="86" t="str">
        <v>site_confused</v>
      </c>
      <c r="B522" s="239">
        <v>521</v>
      </c>
      <c r="C522" s="86" t="s">
        <v>1180</v>
      </c>
      <c r="D522" s="241">
        <f>COUNTIF($C$1:$C522,C522)</f>
        <v>17</v>
      </c>
      <c r="E522" s="241" t="str">
        <f t="shared" si="28"/>
        <v>Favourite web sites17</v>
      </c>
      <c r="F522" s="86" t="s">
        <v>1213</v>
      </c>
      <c r="G522" s="242">
        <v>2.6577639751552796E-2</v>
      </c>
      <c r="H522" s="245">
        <v>98.704394757548314</v>
      </c>
    </row>
    <row r="523" spans="1:8">
      <c r="A523" s="86" t="str">
        <v>site_currys</v>
      </c>
      <c r="B523" s="239">
        <v>522</v>
      </c>
      <c r="C523" s="86" t="s">
        <v>1180</v>
      </c>
      <c r="D523" s="241">
        <f>COUNTIF($C$1:$C523,C523)</f>
        <v>18</v>
      </c>
      <c r="E523" s="241" t="str">
        <f t="shared" si="28"/>
        <v>Favourite web sites18</v>
      </c>
      <c r="F523" s="86" t="s">
        <v>1215</v>
      </c>
      <c r="G523" s="242">
        <v>5.8248447204968946E-2</v>
      </c>
      <c r="H523" s="245">
        <v>94.957287570098771</v>
      </c>
    </row>
    <row r="524" spans="1:8">
      <c r="A524" s="86" t="str">
        <v>site_digitalspy</v>
      </c>
      <c r="B524" s="239">
        <v>523</v>
      </c>
      <c r="C524" s="86" t="s">
        <v>1180</v>
      </c>
      <c r="D524" s="241">
        <f>COUNTIF($C$1:$C524,C524)</f>
        <v>19</v>
      </c>
      <c r="E524" s="241" t="str">
        <f t="shared" si="28"/>
        <v>Favourite web sites19</v>
      </c>
      <c r="F524" s="86" t="s">
        <v>1217</v>
      </c>
      <c r="G524" s="242">
        <v>2.6863354037267081E-2</v>
      </c>
      <c r="H524" s="245">
        <v>122.47252751332735</v>
      </c>
    </row>
    <row r="525" spans="1:8">
      <c r="A525" s="86" t="str">
        <v>site_direct</v>
      </c>
      <c r="B525" s="239">
        <v>524</v>
      </c>
      <c r="C525" s="86" t="s">
        <v>1180</v>
      </c>
      <c r="D525" s="241">
        <f>COUNTIF($C$1:$C525,C525)</f>
        <v>20</v>
      </c>
      <c r="E525" s="241" t="str">
        <f t="shared" si="28"/>
        <v>Favourite web sites20</v>
      </c>
      <c r="F525" s="86" t="s">
        <v>1219</v>
      </c>
      <c r="G525" s="242">
        <v>7.0881987577639763E-2</v>
      </c>
      <c r="H525" s="245">
        <v>97.102634255523768</v>
      </c>
    </row>
    <row r="526" spans="1:8">
      <c r="A526" s="86" t="str">
        <v>site_ebay</v>
      </c>
      <c r="B526" s="239">
        <v>525</v>
      </c>
      <c r="C526" s="86" t="s">
        <v>1180</v>
      </c>
      <c r="D526" s="241">
        <f>COUNTIF($C$1:$C526,C526)</f>
        <v>21</v>
      </c>
      <c r="E526" s="241" t="str">
        <f t="shared" si="28"/>
        <v>Favourite web sites21</v>
      </c>
      <c r="F526" s="86" t="s">
        <v>1221</v>
      </c>
      <c r="G526" s="242">
        <v>0.29176397515527946</v>
      </c>
      <c r="H526" s="245">
        <v>98.251619289536478</v>
      </c>
    </row>
    <row r="527" spans="1:8">
      <c r="A527" s="86" t="str">
        <v>site_etsy</v>
      </c>
      <c r="B527" s="239">
        <v>526</v>
      </c>
      <c r="C527" s="86" t="s">
        <v>1180</v>
      </c>
      <c r="D527" s="241">
        <f>COUNTIF($C$1:$C527,C527)</f>
        <v>22</v>
      </c>
      <c r="E527" s="241" t="str">
        <f t="shared" si="28"/>
        <v>Favourite web sites22</v>
      </c>
      <c r="F527" s="86" t="s">
        <v>1223</v>
      </c>
      <c r="G527" s="242">
        <v>7.1857142857142856E-2</v>
      </c>
      <c r="H527" s="245">
        <v>105.59172348318523</v>
      </c>
    </row>
    <row r="528" spans="1:8">
      <c r="A528" s="86" t="str">
        <v>site_expedia</v>
      </c>
      <c r="B528" s="239">
        <v>527</v>
      </c>
      <c r="C528" s="86" t="s">
        <v>1180</v>
      </c>
      <c r="D528" s="241">
        <f>COUNTIF($C$1:$C528,C528)</f>
        <v>23</v>
      </c>
      <c r="E528" s="241" t="str">
        <f t="shared" si="28"/>
        <v>Favourite web sites23</v>
      </c>
      <c r="F528" s="86" t="s">
        <v>1225</v>
      </c>
      <c r="G528" s="242">
        <v>3.9627329192546586E-2</v>
      </c>
      <c r="H528" s="245">
        <v>97.085717146401336</v>
      </c>
    </row>
    <row r="529" spans="1:8">
      <c r="A529" s="86" t="str">
        <v>site_freecycle</v>
      </c>
      <c r="B529" s="239">
        <v>528</v>
      </c>
      <c r="C529" s="86" t="s">
        <v>1180</v>
      </c>
      <c r="D529" s="241">
        <f>COUNTIF($C$1:$C529,C529)</f>
        <v>24</v>
      </c>
      <c r="E529" s="241" t="str">
        <f t="shared" si="28"/>
        <v>Favourite web sites24</v>
      </c>
      <c r="F529" s="86" t="s">
        <v>1227</v>
      </c>
      <c r="G529" s="242">
        <v>3.0850931677018637E-2</v>
      </c>
      <c r="H529" s="245">
        <v>114.57475186894253</v>
      </c>
    </row>
    <row r="530" spans="1:8">
      <c r="A530" s="86" t="str">
        <v>site_game</v>
      </c>
      <c r="B530" s="239">
        <v>529</v>
      </c>
      <c r="C530" s="86" t="s">
        <v>1180</v>
      </c>
      <c r="D530" s="241">
        <f>COUNTIF($C$1:$C530,C530)</f>
        <v>25</v>
      </c>
      <c r="E530" s="241" t="str">
        <f t="shared" si="28"/>
        <v>Favourite web sites25</v>
      </c>
      <c r="F530" s="86" t="s">
        <v>1229</v>
      </c>
      <c r="G530" s="242">
        <v>2.7732919254658383E-2</v>
      </c>
      <c r="H530" s="245">
        <v>90.784921237106019</v>
      </c>
    </row>
    <row r="531" spans="1:8">
      <c r="A531" s="86" t="str">
        <v>site_gmail</v>
      </c>
      <c r="B531" s="239">
        <v>530</v>
      </c>
      <c r="C531" s="86" t="s">
        <v>1180</v>
      </c>
      <c r="D531" s="241">
        <f>COUNTIF($C$1:$C531,C531)</f>
        <v>26</v>
      </c>
      <c r="E531" s="241" t="str">
        <f t="shared" si="28"/>
        <v>Favourite web sites26</v>
      </c>
      <c r="F531" s="86" t="s">
        <v>1231</v>
      </c>
      <c r="G531" s="242">
        <v>0.24426708074534159</v>
      </c>
      <c r="H531" s="245">
        <v>101.23316284245638</v>
      </c>
    </row>
    <row r="532" spans="1:8">
      <c r="A532" s="86" t="str">
        <v>site_google</v>
      </c>
      <c r="B532" s="239">
        <v>531</v>
      </c>
      <c r="C532" s="86" t="s">
        <v>1180</v>
      </c>
      <c r="D532" s="241">
        <f>COUNTIF($C$1:$C532,C532)</f>
        <v>27</v>
      </c>
      <c r="E532" s="241" t="str">
        <f t="shared" si="28"/>
        <v>Favourite web sites27</v>
      </c>
      <c r="F532" s="86" t="s">
        <v>1233</v>
      </c>
      <c r="G532" s="242">
        <v>0.43573291925465835</v>
      </c>
      <c r="H532" s="245">
        <v>106.11604748291674</v>
      </c>
    </row>
    <row r="533" spans="1:8">
      <c r="A533" s="86" t="str">
        <v>site_groupon</v>
      </c>
      <c r="B533" s="239">
        <v>532</v>
      </c>
      <c r="C533" s="86" t="s">
        <v>1180</v>
      </c>
      <c r="D533" s="241">
        <f>COUNTIF($C$1:$C533,C533)</f>
        <v>28</v>
      </c>
      <c r="E533" s="241" t="str">
        <f t="shared" si="28"/>
        <v>Favourite web sites28</v>
      </c>
      <c r="F533" s="86" t="s">
        <v>1235</v>
      </c>
      <c r="G533" s="242">
        <v>7.2260869565217406E-2</v>
      </c>
      <c r="H533" s="245">
        <v>100.25802028125119</v>
      </c>
    </row>
    <row r="534" spans="1:8">
      <c r="A534" s="86" t="str">
        <v>site_gumtree</v>
      </c>
      <c r="B534" s="239">
        <v>533</v>
      </c>
      <c r="C534" s="86" t="s">
        <v>1180</v>
      </c>
      <c r="D534" s="241">
        <f>COUNTIF($C$1:$C534,C534)</f>
        <v>29</v>
      </c>
      <c r="E534" s="241" t="str">
        <f t="shared" si="28"/>
        <v>Favourite web sites29</v>
      </c>
      <c r="F534" s="86" t="s">
        <v>1237</v>
      </c>
      <c r="G534" s="242">
        <v>6.0111801242236029E-2</v>
      </c>
      <c r="H534" s="245">
        <v>90.08052184861215</v>
      </c>
    </row>
    <row r="535" spans="1:8">
      <c r="A535" s="86" t="str">
        <v>site_healthline</v>
      </c>
      <c r="B535" s="239">
        <v>534</v>
      </c>
      <c r="C535" s="86" t="s">
        <v>1180</v>
      </c>
      <c r="D535" s="241">
        <f>COUNTIF($C$1:$C535,C535)</f>
        <v>30</v>
      </c>
      <c r="E535" s="241" t="str">
        <f t="shared" si="28"/>
        <v>Favourite web sites30</v>
      </c>
      <c r="F535" s="86" t="s">
        <v>1239</v>
      </c>
      <c r="G535" s="242">
        <v>1.0863354037267082E-2</v>
      </c>
      <c r="H535" s="245">
        <v>98.482175762496482</v>
      </c>
    </row>
    <row r="536" spans="1:8">
      <c r="A536" s="86" t="str">
        <v>site_hotels</v>
      </c>
      <c r="B536" s="239">
        <v>535</v>
      </c>
      <c r="C536" s="86" t="s">
        <v>1180</v>
      </c>
      <c r="D536" s="241">
        <f>COUNTIF($C$1:$C536,C536)</f>
        <v>31</v>
      </c>
      <c r="E536" s="241" t="str">
        <f t="shared" si="28"/>
        <v>Favourite web sites31</v>
      </c>
      <c r="F536" s="86" t="s">
        <v>1241</v>
      </c>
      <c r="G536" s="242">
        <v>3.8173913043478266E-2</v>
      </c>
      <c r="H536" s="245">
        <v>100.63097235523912</v>
      </c>
    </row>
    <row r="537" spans="1:8">
      <c r="A537" s="86" t="str">
        <v>site_hotukdeals</v>
      </c>
      <c r="B537" s="239">
        <v>536</v>
      </c>
      <c r="C537" s="86" t="s">
        <v>1180</v>
      </c>
      <c r="D537" s="241">
        <f>COUNTIF($C$1:$C537,C537)</f>
        <v>32</v>
      </c>
      <c r="E537" s="241" t="str">
        <f t="shared" si="28"/>
        <v>Favourite web sites32</v>
      </c>
      <c r="F537" s="86" t="s">
        <v>1243</v>
      </c>
      <c r="G537" s="242">
        <v>4.5335403726708079E-2</v>
      </c>
      <c r="H537" s="245">
        <v>101.413055721814</v>
      </c>
    </row>
    <row r="538" spans="1:8">
      <c r="A538" s="86" t="str">
        <v>site_huffingtonpost</v>
      </c>
      <c r="B538" s="239">
        <v>537</v>
      </c>
      <c r="C538" s="86" t="s">
        <v>1180</v>
      </c>
      <c r="D538" s="241">
        <f>COUNTIF($C$1:$C538,C538)</f>
        <v>33</v>
      </c>
      <c r="E538" s="241" t="str">
        <f t="shared" si="28"/>
        <v>Favourite web sites33</v>
      </c>
      <c r="F538" s="86" t="s">
        <v>1245</v>
      </c>
      <c r="G538" s="242">
        <v>2.6677018633540373E-2</v>
      </c>
      <c r="H538" s="245">
        <v>104.97088110490725</v>
      </c>
    </row>
    <row r="539" spans="1:8">
      <c r="A539" s="86" t="str">
        <v>site_hungryhouse</v>
      </c>
      <c r="B539" s="239">
        <v>538</v>
      </c>
      <c r="C539" s="86" t="s">
        <v>1180</v>
      </c>
      <c r="D539" s="241">
        <f>COUNTIF($C$1:$C539,C539)</f>
        <v>34</v>
      </c>
      <c r="E539" s="241" t="str">
        <f t="shared" si="28"/>
        <v>Favourite web sites34</v>
      </c>
      <c r="F539" s="86" t="s">
        <v>1247</v>
      </c>
      <c r="G539" s="242">
        <v>1.1720496894409937E-2</v>
      </c>
      <c r="H539" s="245">
        <v>91.843643464322426</v>
      </c>
    </row>
    <row r="540" spans="1:8">
      <c r="A540" s="86" t="str">
        <v>site_ikea</v>
      </c>
      <c r="B540" s="239">
        <v>539</v>
      </c>
      <c r="C540" s="86" t="s">
        <v>1180</v>
      </c>
      <c r="D540" s="241">
        <f>COUNTIF($C$1:$C540,C540)</f>
        <v>35</v>
      </c>
      <c r="E540" s="241" t="str">
        <f t="shared" si="28"/>
        <v>Favourite web sites35</v>
      </c>
      <c r="F540" s="86" t="s">
        <v>1249</v>
      </c>
      <c r="G540" s="242">
        <v>7.7776397515527937E-2</v>
      </c>
      <c r="H540" s="245">
        <v>98.508747399999407</v>
      </c>
    </row>
    <row r="541" spans="1:8">
      <c r="A541" s="86" t="str">
        <v>site_imdb</v>
      </c>
      <c r="B541" s="239">
        <v>540</v>
      </c>
      <c r="C541" s="86" t="s">
        <v>1180</v>
      </c>
      <c r="D541" s="241">
        <f>COUNTIF($C$1:$C541,C541)</f>
        <v>36</v>
      </c>
      <c r="E541" s="241" t="str">
        <f t="shared" si="28"/>
        <v>Favourite web sites36</v>
      </c>
      <c r="F541" s="86" t="s">
        <v>1251</v>
      </c>
      <c r="G541" s="242">
        <v>5.132919254658385E-2</v>
      </c>
      <c r="H541" s="245">
        <v>96.863598337700765</v>
      </c>
    </row>
    <row r="542" spans="1:8">
      <c r="A542" s="86" t="str">
        <v>site_jamieoliver</v>
      </c>
      <c r="B542" s="239">
        <v>541</v>
      </c>
      <c r="C542" s="86" t="s">
        <v>1180</v>
      </c>
      <c r="D542" s="241">
        <f>COUNTIF($C$1:$C542,C542)</f>
        <v>37</v>
      </c>
      <c r="E542" s="241" t="str">
        <f t="shared" si="28"/>
        <v>Favourite web sites37</v>
      </c>
      <c r="F542" s="86" t="s">
        <v>1253</v>
      </c>
      <c r="G542" s="242">
        <v>2.6236024844720499E-2</v>
      </c>
      <c r="H542" s="245">
        <v>125.92254583287006</v>
      </c>
    </row>
    <row r="543" spans="1:8">
      <c r="A543" s="86" t="str">
        <v>site_johnlewis</v>
      </c>
      <c r="B543" s="239">
        <v>542</v>
      </c>
      <c r="C543" s="86" t="s">
        <v>1180</v>
      </c>
      <c r="D543" s="241">
        <f>COUNTIF($C$1:$C543,C543)</f>
        <v>38</v>
      </c>
      <c r="E543" s="241" t="str">
        <f t="shared" si="28"/>
        <v>Favourite web sites38</v>
      </c>
      <c r="F543" s="86" t="s">
        <v>1255</v>
      </c>
      <c r="G543" s="242">
        <v>0.1137080745341615</v>
      </c>
      <c r="H543" s="245">
        <v>134.3689317601347</v>
      </c>
    </row>
    <row r="544" spans="1:8">
      <c r="A544" s="86" t="str">
        <v>site_justeat</v>
      </c>
      <c r="B544" s="239">
        <v>543</v>
      </c>
      <c r="C544" s="86" t="s">
        <v>1180</v>
      </c>
      <c r="D544" s="241">
        <f>COUNTIF($C$1:$C544,C544)</f>
        <v>39</v>
      </c>
      <c r="E544" s="241" t="str">
        <f t="shared" si="28"/>
        <v>Favourite web sites39</v>
      </c>
      <c r="F544" s="86" t="s">
        <v>1257</v>
      </c>
      <c r="G544" s="242">
        <v>9.0322981366459609E-2</v>
      </c>
      <c r="H544" s="245">
        <v>81.416195076203536</v>
      </c>
    </row>
    <row r="545" spans="1:8">
      <c r="A545" s="86" t="str">
        <v>site_lastminute</v>
      </c>
      <c r="B545" s="239">
        <v>544</v>
      </c>
      <c r="C545" s="86" t="s">
        <v>1180</v>
      </c>
      <c r="D545" s="241">
        <f>COUNTIF($C$1:$C545,C545)</f>
        <v>40</v>
      </c>
      <c r="E545" s="241" t="str">
        <f t="shared" si="28"/>
        <v>Favourite web sites40</v>
      </c>
      <c r="F545" s="86" t="s">
        <v>1259</v>
      </c>
      <c r="G545" s="242">
        <v>3.0652173913043482E-2</v>
      </c>
      <c r="H545" s="245">
        <v>103.26231786908895</v>
      </c>
    </row>
    <row r="546" spans="1:8">
      <c r="A546" s="86" t="str">
        <v>site_marksandspencer</v>
      </c>
      <c r="B546" s="239">
        <v>545</v>
      </c>
      <c r="C546" s="86" t="s">
        <v>1180</v>
      </c>
      <c r="D546" s="241">
        <f>COUNTIF($C$1:$C546,C546)</f>
        <v>41</v>
      </c>
      <c r="E546" s="241" t="str">
        <f t="shared" si="28"/>
        <v>Favourite web sites41</v>
      </c>
      <c r="F546" s="86" t="s">
        <v>1261</v>
      </c>
      <c r="G546" s="242">
        <v>0.14296273291925465</v>
      </c>
      <c r="H546" s="245">
        <v>119.10235269238099</v>
      </c>
    </row>
    <row r="547" spans="1:8">
      <c r="A547" s="86" t="str">
        <v>site_microsoft</v>
      </c>
      <c r="B547" s="239">
        <v>546</v>
      </c>
      <c r="C547" s="86" t="s">
        <v>1180</v>
      </c>
      <c r="D547" s="241">
        <f>COUNTIF($C$1:$C547,C547)</f>
        <v>42</v>
      </c>
      <c r="E547" s="241" t="str">
        <f t="shared" si="28"/>
        <v>Favourite web sites42</v>
      </c>
      <c r="F547" s="86" t="s">
        <v>1263</v>
      </c>
      <c r="G547" s="242">
        <v>9.8577639751552787E-2</v>
      </c>
      <c r="H547" s="245">
        <v>117.27075664847315</v>
      </c>
    </row>
    <row r="548" spans="1:8">
      <c r="A548" s="86" t="str">
        <v>site_moneysavingexpert</v>
      </c>
      <c r="B548" s="239">
        <v>547</v>
      </c>
      <c r="C548" s="86" t="s">
        <v>1180</v>
      </c>
      <c r="D548" s="241">
        <f>COUNTIF($C$1:$C548,C548)</f>
        <v>43</v>
      </c>
      <c r="E548" s="241" t="str">
        <f t="shared" si="28"/>
        <v>Favourite web sites43</v>
      </c>
      <c r="F548" s="86" t="s">
        <v>1265</v>
      </c>
      <c r="G548" s="242">
        <v>0.18026086956521739</v>
      </c>
      <c r="H548" s="245">
        <v>107.29915488369703</v>
      </c>
    </row>
    <row r="549" spans="1:8">
      <c r="A549" s="86" t="str">
        <v>site_moneysupermarket</v>
      </c>
      <c r="B549" s="239">
        <v>548</v>
      </c>
      <c r="C549" s="86" t="s">
        <v>1180</v>
      </c>
      <c r="D549" s="241">
        <f>COUNTIF($C$1:$C549,C549)</f>
        <v>44</v>
      </c>
      <c r="E549" s="241" t="str">
        <f t="shared" si="28"/>
        <v>Favourite web sites44</v>
      </c>
      <c r="F549" s="86" t="s">
        <v>1267</v>
      </c>
      <c r="G549" s="242">
        <v>8.6298136645962739E-2</v>
      </c>
      <c r="H549" s="245">
        <v>112.58818675635207</v>
      </c>
    </row>
    <row r="550" spans="1:8">
      <c r="A550" s="86" t="str">
        <v>site_msn</v>
      </c>
      <c r="B550" s="239">
        <v>549</v>
      </c>
      <c r="C550" s="86" t="s">
        <v>1180</v>
      </c>
      <c r="D550" s="241">
        <f>COUNTIF($C$1:$C550,C550)</f>
        <v>45</v>
      </c>
      <c r="E550" s="241" t="str">
        <f t="shared" si="28"/>
        <v>Favourite web sites45</v>
      </c>
      <c r="F550" s="86" t="s">
        <v>1269</v>
      </c>
      <c r="G550" s="242">
        <v>3.3093167701863359E-2</v>
      </c>
      <c r="H550" s="245">
        <v>99.639333511043134</v>
      </c>
    </row>
    <row r="551" spans="1:8">
      <c r="A551" s="86" t="str">
        <v>site_mumsnet</v>
      </c>
      <c r="B551" s="239">
        <v>550</v>
      </c>
      <c r="C551" s="86" t="s">
        <v>1180</v>
      </c>
      <c r="D551" s="241">
        <f>COUNTIF($C$1:$C551,C551)</f>
        <v>46</v>
      </c>
      <c r="E551" s="241" t="str">
        <f t="shared" si="28"/>
        <v>Favourite web sites46</v>
      </c>
      <c r="F551" s="86" t="s">
        <v>1271</v>
      </c>
      <c r="G551" s="242">
        <v>2.1167701863354038E-2</v>
      </c>
      <c r="H551" s="245">
        <v>107.81962343149756</v>
      </c>
    </row>
    <row r="552" spans="1:8">
      <c r="A552" s="86" t="str">
        <v>site_nationallottery</v>
      </c>
      <c r="B552" s="239">
        <v>551</v>
      </c>
      <c r="C552" s="86" t="s">
        <v>1180</v>
      </c>
      <c r="D552" s="241">
        <f>COUNTIF($C$1:$C552,C552)</f>
        <v>47</v>
      </c>
      <c r="E552" s="241" t="str">
        <f t="shared" si="28"/>
        <v>Favourite web sites47</v>
      </c>
      <c r="F552" s="86" t="s">
        <v>1273</v>
      </c>
      <c r="G552" s="242">
        <v>0.10575776397515528</v>
      </c>
      <c r="H552" s="245">
        <v>99.204471972875723</v>
      </c>
    </row>
    <row r="553" spans="1:8">
      <c r="A553" s="86" t="str">
        <v>site_nationalrail</v>
      </c>
      <c r="B553" s="239">
        <v>552</v>
      </c>
      <c r="C553" s="86" t="s">
        <v>1180</v>
      </c>
      <c r="D553" s="241">
        <f>COUNTIF($C$1:$C553,C553)</f>
        <v>48</v>
      </c>
      <c r="E553" s="241" t="str">
        <f t="shared" si="28"/>
        <v>Favourite web sites48</v>
      </c>
      <c r="F553" s="86" t="s">
        <v>1275</v>
      </c>
      <c r="G553" s="242">
        <v>6.2024844720496901E-2</v>
      </c>
      <c r="H553" s="245">
        <v>112.97312165922825</v>
      </c>
    </row>
    <row r="554" spans="1:8">
      <c r="A554" s="86" t="str">
        <v>site_netnums</v>
      </c>
      <c r="B554" s="239">
        <v>553</v>
      </c>
      <c r="C554" s="86" t="s">
        <v>1180</v>
      </c>
      <c r="D554" s="241">
        <f>COUNTIF($C$1:$C554,C554)</f>
        <v>49</v>
      </c>
      <c r="E554" s="241" t="str">
        <f t="shared" si="28"/>
        <v>Favourite web sites49</v>
      </c>
      <c r="F554" s="86" t="s">
        <v>1277</v>
      </c>
      <c r="G554" s="242">
        <v>1.5118012422360249E-2</v>
      </c>
      <c r="H554" s="245">
        <v>100.61484968655279</v>
      </c>
    </row>
    <row r="555" spans="1:8">
      <c r="A555" s="86" t="str">
        <v>site_nhs</v>
      </c>
      <c r="B555" s="239">
        <v>554</v>
      </c>
      <c r="C555" s="86" t="s">
        <v>1180</v>
      </c>
      <c r="D555" s="241">
        <f>COUNTIF($C$1:$C555,C555)</f>
        <v>50</v>
      </c>
      <c r="E555" s="241" t="str">
        <f t="shared" si="28"/>
        <v>Favourite web sites50</v>
      </c>
      <c r="F555" s="86" t="s">
        <v>1279</v>
      </c>
      <c r="G555" s="242">
        <v>6.0503105590062112E-2</v>
      </c>
      <c r="H555" s="245">
        <v>94.284823592006745</v>
      </c>
    </row>
    <row r="556" spans="1:8">
      <c r="A556" s="86" t="str">
        <v>site_notonthehighstreet</v>
      </c>
      <c r="B556" s="239">
        <v>555</v>
      </c>
      <c r="C556" s="86" t="s">
        <v>1180</v>
      </c>
      <c r="D556" s="241">
        <f>COUNTIF($C$1:$C556,C556)</f>
        <v>51</v>
      </c>
      <c r="E556" s="241" t="str">
        <f t="shared" si="28"/>
        <v>Favourite web sites51</v>
      </c>
      <c r="F556" s="86" t="s">
        <v>1281</v>
      </c>
      <c r="G556" s="242">
        <v>4.5838509316770186E-2</v>
      </c>
      <c r="H556" s="245">
        <v>101.4436320252718</v>
      </c>
    </row>
    <row r="557" spans="1:8">
      <c r="A557" s="86" t="str">
        <v>site_premierleague</v>
      </c>
      <c r="B557" s="239">
        <v>556</v>
      </c>
      <c r="C557" s="86" t="s">
        <v>1180</v>
      </c>
      <c r="D557" s="241">
        <f>COUNTIF($C$1:$C557,C557)</f>
        <v>52</v>
      </c>
      <c r="E557" s="241" t="str">
        <f t="shared" si="28"/>
        <v>Favourite web sites52</v>
      </c>
      <c r="F557" s="86" t="s">
        <v>1283</v>
      </c>
      <c r="G557" s="242">
        <v>5.9248447204968954E-2</v>
      </c>
      <c r="H557" s="245">
        <v>102.61918601576897</v>
      </c>
    </row>
    <row r="558" spans="1:8">
      <c r="A558" s="86" t="str">
        <v>site_quidco</v>
      </c>
      <c r="B558" s="239">
        <v>557</v>
      </c>
      <c r="C558" s="86" t="s">
        <v>1180</v>
      </c>
      <c r="D558" s="241">
        <f>COUNTIF($C$1:$C558,C558)</f>
        <v>53</v>
      </c>
      <c r="E558" s="241" t="str">
        <f t="shared" si="28"/>
        <v>Favourite web sites53</v>
      </c>
      <c r="F558" s="86" t="s">
        <v>1285</v>
      </c>
      <c r="G558" s="242">
        <v>3.948447204968944E-2</v>
      </c>
      <c r="H558" s="245">
        <v>109.97641926560935</v>
      </c>
    </row>
    <row r="559" spans="1:8">
      <c r="A559" s="86" t="str">
        <v>site_quora</v>
      </c>
      <c r="B559" s="239">
        <v>558</v>
      </c>
      <c r="C559" s="86" t="s">
        <v>1180</v>
      </c>
      <c r="D559" s="241">
        <f>COUNTIF($C$1:$C559,C559)</f>
        <v>54</v>
      </c>
      <c r="E559" s="241" t="str">
        <f t="shared" si="28"/>
        <v>Favourite web sites54</v>
      </c>
      <c r="F559" s="86" t="s">
        <v>1287</v>
      </c>
      <c r="G559" s="242">
        <v>1.9037267080745345E-2</v>
      </c>
      <c r="H559" s="245">
        <v>102.48433950891551</v>
      </c>
    </row>
    <row r="560" spans="1:8">
      <c r="A560" s="86" t="str">
        <v>site_rightmove</v>
      </c>
      <c r="B560" s="239">
        <v>559</v>
      </c>
      <c r="C560" s="86" t="s">
        <v>1180</v>
      </c>
      <c r="D560" s="241">
        <f>COUNTIF($C$1:$C560,C560)</f>
        <v>55</v>
      </c>
      <c r="E560" s="241" t="str">
        <f t="shared" si="28"/>
        <v>Favourite web sites55</v>
      </c>
      <c r="F560" s="86" t="s">
        <v>1289</v>
      </c>
      <c r="G560" s="242">
        <v>0.10469565217391305</v>
      </c>
      <c r="H560" s="245">
        <v>128.04780083546902</v>
      </c>
    </row>
    <row r="561" spans="1:8">
      <c r="A561" s="86" t="str">
        <v>site_santander</v>
      </c>
      <c r="B561" s="239">
        <v>560</v>
      </c>
      <c r="C561" s="86" t="s">
        <v>1180</v>
      </c>
      <c r="D561" s="241">
        <f>COUNTIF($C$1:$C561,C561)</f>
        <v>56</v>
      </c>
      <c r="E561" s="241" t="str">
        <f t="shared" si="28"/>
        <v>Favourite web sites56</v>
      </c>
      <c r="F561" s="86" t="s">
        <v>1291</v>
      </c>
      <c r="G561" s="242">
        <v>7.5732919254658373E-2</v>
      </c>
      <c r="H561" s="245">
        <v>109.32515816852049</v>
      </c>
    </row>
    <row r="562" spans="1:8">
      <c r="A562" s="86" t="str">
        <v>site_selfridges</v>
      </c>
      <c r="B562" s="239">
        <v>561</v>
      </c>
      <c r="C562" s="86" t="s">
        <v>1180</v>
      </c>
      <c r="D562" s="241">
        <f>COUNTIF($C$1:$C562,C562)</f>
        <v>57</v>
      </c>
      <c r="E562" s="241" t="str">
        <f t="shared" si="28"/>
        <v>Favourite web sites57</v>
      </c>
      <c r="F562" s="86" t="s">
        <v>1293</v>
      </c>
      <c r="G562" s="242">
        <v>2.0074534161490683E-2</v>
      </c>
      <c r="H562" s="245">
        <v>100.7940583346241</v>
      </c>
    </row>
    <row r="563" spans="1:8">
      <c r="A563" s="86" t="str">
        <v>site_skynews</v>
      </c>
      <c r="B563" s="239">
        <v>562</v>
      </c>
      <c r="C563" s="86" t="s">
        <v>1180</v>
      </c>
      <c r="D563" s="241">
        <f>COUNTIF($C$1:$C563,C563)</f>
        <v>58</v>
      </c>
      <c r="E563" s="241" t="str">
        <f t="shared" si="28"/>
        <v>Favourite web sites58</v>
      </c>
      <c r="F563" s="86" t="s">
        <v>1295</v>
      </c>
      <c r="G563" s="242">
        <v>8.6459627329192545E-2</v>
      </c>
      <c r="H563" s="245">
        <v>98.994836498695491</v>
      </c>
    </row>
    <row r="564" spans="1:8">
      <c r="A564" s="86" t="str">
        <v>site_skysports</v>
      </c>
      <c r="B564" s="239">
        <v>563</v>
      </c>
      <c r="C564" s="86" t="s">
        <v>1180</v>
      </c>
      <c r="D564" s="241">
        <f>COUNTIF($C$1:$C564,C564)</f>
        <v>59</v>
      </c>
      <c r="E564" s="241" t="str">
        <f t="shared" si="28"/>
        <v>Favourite web sites59</v>
      </c>
      <c r="F564" s="86" t="s">
        <v>1297</v>
      </c>
      <c r="G564" s="242">
        <v>9.2962732919254679E-2</v>
      </c>
      <c r="H564" s="245">
        <v>100.05465165266952</v>
      </c>
    </row>
    <row r="565" spans="1:8">
      <c r="A565" s="86" t="str">
        <v>site_soundcloud</v>
      </c>
      <c r="B565" s="239">
        <v>564</v>
      </c>
      <c r="C565" s="86" t="s">
        <v>1180</v>
      </c>
      <c r="D565" s="241">
        <f>COUNTIF($C$1:$C565,C565)</f>
        <v>60</v>
      </c>
      <c r="E565" s="241" t="str">
        <f t="shared" si="28"/>
        <v>Favourite web sites60</v>
      </c>
      <c r="F565" s="86" t="s">
        <v>1299</v>
      </c>
      <c r="G565" s="242">
        <v>3.1018633540372671E-2</v>
      </c>
      <c r="H565" s="245">
        <v>108.71258289503155</v>
      </c>
    </row>
    <row r="566" spans="1:8">
      <c r="A566" s="86" t="str">
        <v>site_spotify</v>
      </c>
      <c r="B566" s="239">
        <v>565</v>
      </c>
      <c r="C566" s="86" t="s">
        <v>1180</v>
      </c>
      <c r="D566" s="241">
        <f>COUNTIF($C$1:$C566,C566)</f>
        <v>61</v>
      </c>
      <c r="E566" s="241" t="str">
        <f t="shared" si="28"/>
        <v>Favourite web sites61</v>
      </c>
      <c r="F566" s="86" t="s">
        <v>1301</v>
      </c>
      <c r="G566" s="242">
        <v>0.18263354037267079</v>
      </c>
      <c r="H566" s="245">
        <v>103.9268996210543</v>
      </c>
    </row>
    <row r="567" spans="1:8">
      <c r="A567" s="86" t="str">
        <v>site_tesco</v>
      </c>
      <c r="B567" s="239">
        <v>566</v>
      </c>
      <c r="C567" s="86" t="s">
        <v>1180</v>
      </c>
      <c r="D567" s="241">
        <f>COUNTIF($C$1:$C567,C567)</f>
        <v>62</v>
      </c>
      <c r="E567" s="241" t="str">
        <f t="shared" si="28"/>
        <v>Favourite web sites62</v>
      </c>
      <c r="F567" s="86" t="s">
        <v>1303</v>
      </c>
      <c r="G567" s="242">
        <v>0.14809316770186334</v>
      </c>
      <c r="H567" s="245">
        <v>100.00070013041676</v>
      </c>
    </row>
    <row r="568" spans="1:8">
      <c r="A568" s="86" t="str">
        <v>site_theladbible</v>
      </c>
      <c r="B568" s="239">
        <v>567</v>
      </c>
      <c r="C568" s="86" t="s">
        <v>1180</v>
      </c>
      <c r="D568" s="241">
        <f>COUNTIF($C$1:$C568,C568)</f>
        <v>63</v>
      </c>
      <c r="E568" s="241" t="str">
        <f t="shared" si="28"/>
        <v>Favourite web sites63</v>
      </c>
      <c r="F568" s="86" t="s">
        <v>1305</v>
      </c>
      <c r="G568" s="242">
        <v>3.5167701863354044E-2</v>
      </c>
      <c r="H568" s="245">
        <v>101.50998679529613</v>
      </c>
    </row>
    <row r="569" spans="1:8">
      <c r="A569" s="86" t="str">
        <v>site_ticketmaster</v>
      </c>
      <c r="B569" s="239">
        <v>568</v>
      </c>
      <c r="C569" s="86" t="s">
        <v>1180</v>
      </c>
      <c r="D569" s="241">
        <f>COUNTIF($C$1:$C569,C569)</f>
        <v>64</v>
      </c>
      <c r="E569" s="241" t="str">
        <f t="shared" si="28"/>
        <v>Favourite web sites64</v>
      </c>
      <c r="F569" s="86" t="s">
        <v>1307</v>
      </c>
      <c r="G569" s="242">
        <v>3.3012422360248449E-2</v>
      </c>
      <c r="H569" s="245">
        <v>99.147309832236147</v>
      </c>
    </row>
    <row r="570" spans="1:8">
      <c r="A570" s="86" t="str">
        <v>site_topshop</v>
      </c>
      <c r="B570" s="239">
        <v>569</v>
      </c>
      <c r="C570" s="86" t="s">
        <v>1180</v>
      </c>
      <c r="D570" s="241">
        <f>COUNTIF($C$1:$C570,C570)</f>
        <v>65</v>
      </c>
      <c r="E570" s="241" t="str">
        <f t="shared" si="28"/>
        <v>Favourite web sites65</v>
      </c>
      <c r="F570" s="86" t="s">
        <v>1309</v>
      </c>
      <c r="G570" s="242">
        <v>3.1677018633540374E-2</v>
      </c>
      <c r="H570" s="245">
        <v>102.38384388628896</v>
      </c>
    </row>
    <row r="571" spans="1:8">
      <c r="A571" s="86" t="str">
        <v>site_tripadvisor</v>
      </c>
      <c r="B571" s="239">
        <v>570</v>
      </c>
      <c r="C571" s="86" t="s">
        <v>1180</v>
      </c>
      <c r="D571" s="241">
        <f>COUNTIF($C$1:$C571,C571)</f>
        <v>66</v>
      </c>
      <c r="E571" s="241" t="str">
        <f t="shared" si="28"/>
        <v>Favourite web sites66</v>
      </c>
      <c r="F571" s="86" t="s">
        <v>1311</v>
      </c>
      <c r="G571" s="242">
        <v>0.12149689440993788</v>
      </c>
      <c r="H571" s="245">
        <v>112.18946715084085</v>
      </c>
    </row>
    <row r="572" spans="1:8">
      <c r="A572" s="86" t="str">
        <v>site_trivago</v>
      </c>
      <c r="B572" s="239">
        <v>571</v>
      </c>
      <c r="C572" s="86" t="s">
        <v>1180</v>
      </c>
      <c r="D572" s="241">
        <f>COUNTIF($C$1:$C572,C572)</f>
        <v>67</v>
      </c>
      <c r="E572" s="241" t="str">
        <f t="shared" si="28"/>
        <v>Favourite web sites67</v>
      </c>
      <c r="F572" s="86" t="s">
        <v>1313</v>
      </c>
      <c r="G572" s="242">
        <v>3.3788819875776394E-2</v>
      </c>
      <c r="H572" s="245">
        <v>96.911378077942445</v>
      </c>
    </row>
    <row r="573" spans="1:8">
      <c r="A573" s="86" t="str">
        <v>site_tui</v>
      </c>
      <c r="B573" s="239">
        <v>572</v>
      </c>
      <c r="C573" s="86" t="s">
        <v>1180</v>
      </c>
      <c r="D573" s="241">
        <f>COUNTIF($C$1:$C573,C573)</f>
        <v>68</v>
      </c>
      <c r="E573" s="241" t="str">
        <f t="shared" si="28"/>
        <v>Favourite web sites68</v>
      </c>
      <c r="F573" s="86" t="s">
        <v>1315</v>
      </c>
      <c r="G573" s="242">
        <v>2.798757763975155E-2</v>
      </c>
      <c r="H573" s="245">
        <v>99.331215361161284</v>
      </c>
    </row>
    <row r="574" spans="1:8">
      <c r="A574" s="86" t="str">
        <v>site_twitch</v>
      </c>
      <c r="B574" s="239">
        <v>573</v>
      </c>
      <c r="C574" s="86" t="s">
        <v>1180</v>
      </c>
      <c r="D574" s="241">
        <f>COUNTIF($C$1:$C574,C574)</f>
        <v>69</v>
      </c>
      <c r="E574" s="241" t="str">
        <f t="shared" si="28"/>
        <v>Favourite web sites69</v>
      </c>
      <c r="F574" s="86" t="s">
        <v>1317</v>
      </c>
      <c r="G574" s="242">
        <v>3.2180124223602488E-2</v>
      </c>
      <c r="H574" s="245">
        <v>109.52997979295382</v>
      </c>
    </row>
    <row r="575" spans="1:8">
      <c r="A575" s="86" t="str">
        <v>site_very</v>
      </c>
      <c r="B575" s="239">
        <v>574</v>
      </c>
      <c r="C575" s="86" t="s">
        <v>1180</v>
      </c>
      <c r="D575" s="241">
        <f>COUNTIF($C$1:$C575,C575)</f>
        <v>70</v>
      </c>
      <c r="E575" s="241" t="str">
        <f t="shared" si="28"/>
        <v>Favourite web sites70</v>
      </c>
      <c r="F575" s="86" t="s">
        <v>1319</v>
      </c>
      <c r="G575" s="242">
        <v>2.9478260869565221E-2</v>
      </c>
      <c r="H575" s="245">
        <v>82.422304349534741</v>
      </c>
    </row>
    <row r="576" spans="1:8">
      <c r="A576" s="86" t="str">
        <v>site_vevo</v>
      </c>
      <c r="B576" s="239">
        <v>575</v>
      </c>
      <c r="C576" s="86" t="s">
        <v>1180</v>
      </c>
      <c r="D576" s="241">
        <f>COUNTIF($C$1:$C576,C576)</f>
        <v>71</v>
      </c>
      <c r="E576" s="241" t="str">
        <f t="shared" si="28"/>
        <v>Favourite web sites71</v>
      </c>
      <c r="F576" s="86" t="s">
        <v>1321</v>
      </c>
      <c r="G576" s="242">
        <v>1.5919254658385094E-2</v>
      </c>
      <c r="H576" s="245">
        <v>115.332779221549</v>
      </c>
    </row>
    <row r="577" spans="1:8">
      <c r="A577" s="86" t="str">
        <v>site_vice</v>
      </c>
      <c r="B577" s="239">
        <v>576</v>
      </c>
      <c r="C577" s="86" t="s">
        <v>1180</v>
      </c>
      <c r="D577" s="241">
        <f>COUNTIF($C$1:$C577,C577)</f>
        <v>72</v>
      </c>
      <c r="E577" s="241" t="str">
        <f t="shared" si="28"/>
        <v>Favourite web sites72</v>
      </c>
      <c r="F577" s="86" t="s">
        <v>1323</v>
      </c>
      <c r="G577" s="242">
        <v>1.1819875776397516E-2</v>
      </c>
      <c r="H577" s="245">
        <v>106.98150925982613</v>
      </c>
    </row>
    <row r="578" spans="1:8">
      <c r="A578" s="86" t="str">
        <v>site_wikihow</v>
      </c>
      <c r="B578" s="239">
        <v>577</v>
      </c>
      <c r="C578" s="86" t="s">
        <v>1180</v>
      </c>
      <c r="D578" s="241">
        <f>COUNTIF($C$1:$C578,C578)</f>
        <v>73</v>
      </c>
      <c r="E578" s="241" t="str">
        <f t="shared" si="28"/>
        <v>Favourite web sites73</v>
      </c>
      <c r="F578" s="86" t="s">
        <v>1325</v>
      </c>
      <c r="G578" s="242">
        <v>2.2944099378881991E-2</v>
      </c>
      <c r="H578" s="245">
        <v>96.914779391333767</v>
      </c>
    </row>
    <row r="579" spans="1:8">
      <c r="A579" s="86" t="str">
        <v>site_wiki</v>
      </c>
      <c r="B579" s="239">
        <v>578</v>
      </c>
      <c r="C579" s="86" t="s">
        <v>1180</v>
      </c>
      <c r="D579" s="241">
        <f>COUNTIF($C$1:$C579,C579)</f>
        <v>74</v>
      </c>
      <c r="E579" s="241" t="str">
        <f t="shared" ref="E579:E642" si="29">C579&amp;D579</f>
        <v>Favourite web sites74</v>
      </c>
      <c r="F579" s="86" t="s">
        <v>1327</v>
      </c>
      <c r="G579" s="242">
        <v>0.19728571428571429</v>
      </c>
      <c r="H579" s="245">
        <v>107.77585614071235</v>
      </c>
    </row>
    <row r="580" spans="1:8">
      <c r="A580" s="86" t="str">
        <v>site_williamhill</v>
      </c>
      <c r="B580" s="239">
        <v>579</v>
      </c>
      <c r="C580" s="86" t="s">
        <v>1180</v>
      </c>
      <c r="D580" s="241">
        <f>COUNTIF($C$1:$C580,C580)</f>
        <v>75</v>
      </c>
      <c r="E580" s="241" t="str">
        <f t="shared" si="29"/>
        <v>Favourite web sites75</v>
      </c>
      <c r="F580" s="86" t="s">
        <v>1329</v>
      </c>
      <c r="G580" s="242">
        <v>2.552795031055901E-2</v>
      </c>
      <c r="H580" s="245">
        <v>98.802678447380814</v>
      </c>
    </row>
    <row r="581" spans="1:8">
      <c r="A581" s="86" t="str">
        <v>site_yahoo</v>
      </c>
      <c r="B581" s="239">
        <v>580</v>
      </c>
      <c r="C581" s="86" t="s">
        <v>1180</v>
      </c>
      <c r="D581" s="241">
        <f>COUNTIF($C$1:$C581,C581)</f>
        <v>76</v>
      </c>
      <c r="E581" s="241" t="str">
        <f t="shared" si="29"/>
        <v>Favourite web sites76</v>
      </c>
      <c r="F581" s="86" t="s">
        <v>1331</v>
      </c>
      <c r="G581" s="242">
        <v>6.9826086956521746E-2</v>
      </c>
      <c r="H581" s="245">
        <v>100.37975652279619</v>
      </c>
    </row>
    <row r="582" spans="1:8">
      <c r="A582" s="86" t="str">
        <v>site_zoopla</v>
      </c>
      <c r="B582" s="239">
        <v>581</v>
      </c>
      <c r="C582" s="86" t="s">
        <v>1180</v>
      </c>
      <c r="D582" s="241">
        <f>COUNTIF($C$1:$C582,C582)</f>
        <v>77</v>
      </c>
      <c r="E582" s="241" t="str">
        <f t="shared" si="29"/>
        <v>Favourite web sites77</v>
      </c>
      <c r="F582" s="86" t="s">
        <v>1333</v>
      </c>
      <c r="G582" s="242">
        <v>4.3745341614906841E-2</v>
      </c>
      <c r="H582" s="245">
        <v>97.98692004460969</v>
      </c>
    </row>
    <row r="583" spans="1:8">
      <c r="A583" s="86" t="str">
        <v>shopm10</v>
      </c>
      <c r="B583" s="239">
        <v>582</v>
      </c>
      <c r="C583" s="86" t="s">
        <v>1336</v>
      </c>
      <c r="D583" s="241">
        <f>COUNTIF($C$1:$C583,C583)</f>
        <v>1</v>
      </c>
      <c r="E583" s="241" t="str">
        <f t="shared" si="29"/>
        <v>Supermarket: shop at (1+ times per month)1</v>
      </c>
      <c r="F583" s="86" t="s">
        <v>1337</v>
      </c>
      <c r="G583" s="242">
        <v>0.35945962732919251</v>
      </c>
      <c r="H583" s="245">
        <v>92.73273085427499</v>
      </c>
    </row>
    <row r="584" spans="1:8">
      <c r="A584" s="86" t="str">
        <v>shopm1</v>
      </c>
      <c r="B584" s="239">
        <v>583</v>
      </c>
      <c r="C584" s="86" t="s">
        <v>1336</v>
      </c>
      <c r="D584" s="241">
        <f>COUNTIF($C$1:$C584,C584)</f>
        <v>2</v>
      </c>
      <c r="E584" s="241" t="str">
        <f t="shared" si="29"/>
        <v>Supermarket: shop at (1+ times per month)2</v>
      </c>
      <c r="F584" s="86" t="s">
        <v>1339</v>
      </c>
      <c r="G584" s="242">
        <v>0.32865838509316769</v>
      </c>
      <c r="H584" s="245">
        <v>79.910063429494443</v>
      </c>
    </row>
    <row r="585" spans="1:8">
      <c r="A585" s="86" t="str">
        <v>shopm2</v>
      </c>
      <c r="B585" s="239">
        <v>584</v>
      </c>
      <c r="C585" s="86" t="s">
        <v>1336</v>
      </c>
      <c r="D585" s="241">
        <f>COUNTIF($C$1:$C585,C585)</f>
        <v>3</v>
      </c>
      <c r="E585" s="241" t="str">
        <f t="shared" si="29"/>
        <v>Supermarket: shop at (1+ times per month)3</v>
      </c>
      <c r="F585" s="86" t="s">
        <v>1341</v>
      </c>
      <c r="G585" s="242">
        <v>0.26579503105590063</v>
      </c>
      <c r="H585" s="245">
        <v>108.29853992091145</v>
      </c>
    </row>
    <row r="586" spans="1:8">
      <c r="A586" s="86" t="str">
        <v>shopm11</v>
      </c>
      <c r="B586" s="239">
        <v>585</v>
      </c>
      <c r="C586" s="86" t="s">
        <v>1336</v>
      </c>
      <c r="D586" s="241">
        <f>COUNTIF($C$1:$C586,C586)</f>
        <v>4</v>
      </c>
      <c r="E586" s="241" t="str">
        <f t="shared" si="29"/>
        <v>Supermarket: shop at (1+ times per month)4</v>
      </c>
      <c r="F586" s="86" t="s">
        <v>1343</v>
      </c>
      <c r="G586" s="242">
        <v>0.29177639751552797</v>
      </c>
      <c r="H586" s="245">
        <v>95.907353405071035</v>
      </c>
    </row>
    <row r="587" spans="1:8">
      <c r="A587" s="86" t="str">
        <v>shopm3</v>
      </c>
      <c r="B587" s="239">
        <v>586</v>
      </c>
      <c r="C587" s="86" t="s">
        <v>1336</v>
      </c>
      <c r="D587" s="241">
        <f>COUNTIF($C$1:$C587,C587)</f>
        <v>5</v>
      </c>
      <c r="E587" s="241" t="str">
        <f t="shared" si="29"/>
        <v>Supermarket: shop at (1+ times per month)5</v>
      </c>
      <c r="F587" s="86" t="s">
        <v>1345</v>
      </c>
      <c r="G587" s="242">
        <v>0.32686956521739136</v>
      </c>
      <c r="H587" s="245">
        <v>138.37937138467217</v>
      </c>
    </row>
    <row r="588" spans="1:8">
      <c r="A588" s="86" t="str">
        <v>shopm4</v>
      </c>
      <c r="B588" s="239">
        <v>587</v>
      </c>
      <c r="C588" s="86" t="s">
        <v>1336</v>
      </c>
      <c r="D588" s="241">
        <f>COUNTIF($C$1:$C588,C588)</f>
        <v>6</v>
      </c>
      <c r="E588" s="241" t="str">
        <f t="shared" si="29"/>
        <v>Supermarket: shop at (1+ times per month)6</v>
      </c>
      <c r="F588" s="86" t="s">
        <v>1347</v>
      </c>
      <c r="G588" s="242">
        <v>0.31542236024844722</v>
      </c>
      <c r="H588" s="245">
        <v>93.294302138795288</v>
      </c>
    </row>
    <row r="589" spans="1:8">
      <c r="A589" s="86" t="str">
        <v>shopm5</v>
      </c>
      <c r="B589" s="239">
        <v>588</v>
      </c>
      <c r="C589" s="86" t="s">
        <v>1336</v>
      </c>
      <c r="D589" s="241">
        <f>COUNTIF($C$1:$C589,C589)</f>
        <v>7</v>
      </c>
      <c r="E589" s="241" t="str">
        <f t="shared" si="29"/>
        <v>Supermarket: shop at (1+ times per month)7</v>
      </c>
      <c r="F589" s="86" t="s">
        <v>1349</v>
      </c>
      <c r="G589" s="242">
        <v>0.53054658385093167</v>
      </c>
      <c r="H589" s="245">
        <v>120.205061809244</v>
      </c>
    </row>
    <row r="590" spans="1:8">
      <c r="A590" s="86" t="str">
        <v>shopm6</v>
      </c>
      <c r="B590" s="239">
        <v>589</v>
      </c>
      <c r="C590" s="86" t="s">
        <v>1336</v>
      </c>
      <c r="D590" s="241">
        <f>COUNTIF($C$1:$C590,C590)</f>
        <v>8</v>
      </c>
      <c r="E590" s="241" t="str">
        <f t="shared" si="29"/>
        <v>Supermarket: shop at (1+ times per month)8</v>
      </c>
      <c r="F590" s="86" t="s">
        <v>1303</v>
      </c>
      <c r="G590" s="242">
        <v>0.64921118012422363</v>
      </c>
      <c r="H590" s="245">
        <v>105.84001687429972</v>
      </c>
    </row>
    <row r="591" spans="1:8">
      <c r="A591" s="86" t="str">
        <v>shopm8</v>
      </c>
      <c r="B591" s="239">
        <v>590</v>
      </c>
      <c r="C591" s="86" t="s">
        <v>1336</v>
      </c>
      <c r="D591" s="241">
        <f>COUNTIF($C$1:$C591,C591)</f>
        <v>9</v>
      </c>
      <c r="E591" s="241" t="str">
        <f t="shared" si="29"/>
        <v>Supermarket: shop at (1+ times per month)9</v>
      </c>
      <c r="F591" s="86" t="s">
        <v>1352</v>
      </c>
      <c r="G591" s="242">
        <v>0.30420496894409943</v>
      </c>
      <c r="H591" s="245">
        <v>182.53572226000719</v>
      </c>
    </row>
    <row r="592" spans="1:8">
      <c r="A592" s="86" t="str">
        <v>DAILY11</v>
      </c>
      <c r="B592" s="239">
        <v>591</v>
      </c>
      <c r="C592" s="86" t="s">
        <v>1355</v>
      </c>
      <c r="D592" s="241">
        <f>COUNTIF($C$1:$C592,C592)</f>
        <v>1</v>
      </c>
      <c r="E592" s="241" t="str">
        <f t="shared" si="29"/>
        <v>Daily Newspapers1</v>
      </c>
      <c r="F592" s="86" t="s">
        <v>1356</v>
      </c>
      <c r="G592" s="242">
        <v>5.5347826086956528E-2</v>
      </c>
      <c r="H592" s="245">
        <v>58.995529046537698</v>
      </c>
    </row>
    <row r="593" spans="1:8">
      <c r="A593" s="86" t="str">
        <v>DAILY3</v>
      </c>
      <c r="B593" s="239">
        <v>592</v>
      </c>
      <c r="C593" s="86" t="s">
        <v>1355</v>
      </c>
      <c r="D593" s="241">
        <f>COUNTIF($C$1:$C593,C593)</f>
        <v>2</v>
      </c>
      <c r="E593" s="241" t="str">
        <f t="shared" si="29"/>
        <v>Daily Newspapers2</v>
      </c>
      <c r="F593" s="86" t="s">
        <v>1358</v>
      </c>
      <c r="G593" s="242">
        <v>2.1012422360248448E-2</v>
      </c>
      <c r="H593" s="245">
        <v>57.673830925224323</v>
      </c>
    </row>
    <row r="594" spans="1:8">
      <c r="A594" s="86" t="str">
        <v>DAILY4</v>
      </c>
      <c r="B594" s="239">
        <v>593</v>
      </c>
      <c r="C594" s="86" t="s">
        <v>1355</v>
      </c>
      <c r="D594" s="241">
        <f>COUNTIF($C$1:$C594,C594)</f>
        <v>3</v>
      </c>
      <c r="E594" s="241" t="str">
        <f t="shared" si="29"/>
        <v>Daily Newspapers3</v>
      </c>
      <c r="F594" s="86" t="s">
        <v>1360</v>
      </c>
      <c r="G594" s="242">
        <v>4.5962732919254661E-3</v>
      </c>
      <c r="H594" s="245">
        <v>55.826189826153538</v>
      </c>
    </row>
    <row r="595" spans="1:8">
      <c r="A595" s="86" t="str">
        <v>DAILY10</v>
      </c>
      <c r="B595" s="239">
        <v>594</v>
      </c>
      <c r="C595" s="86" t="s">
        <v>1355</v>
      </c>
      <c r="D595" s="241">
        <f>COUNTIF($C$1:$C595,C595)</f>
        <v>4</v>
      </c>
      <c r="E595" s="241" t="str">
        <f t="shared" si="29"/>
        <v>Daily Newspapers4</v>
      </c>
      <c r="F595" s="86" t="s">
        <v>1362</v>
      </c>
      <c r="G595" s="242">
        <v>7.807453416149069E-3</v>
      </c>
      <c r="H595" s="245">
        <v>43.802744914093452</v>
      </c>
    </row>
    <row r="596" spans="1:8">
      <c r="A596" s="86" t="str">
        <v>DAILY2</v>
      </c>
      <c r="B596" s="239">
        <v>595</v>
      </c>
      <c r="C596" s="86" t="s">
        <v>1355</v>
      </c>
      <c r="D596" s="241">
        <f>COUNTIF($C$1:$C596,C596)</f>
        <v>5</v>
      </c>
      <c r="E596" s="241" t="str">
        <f t="shared" si="29"/>
        <v>Daily Newspapers5</v>
      </c>
      <c r="F596" s="86" t="s">
        <v>1364</v>
      </c>
      <c r="G596" s="242">
        <v>9.6459627329192554E-2</v>
      </c>
      <c r="H596" s="245">
        <v>121.45566244166226</v>
      </c>
    </row>
    <row r="597" spans="1:8">
      <c r="A597" s="86" t="str">
        <v>DAILY1</v>
      </c>
      <c r="B597" s="239">
        <v>596</v>
      </c>
      <c r="C597" s="86" t="s">
        <v>1355</v>
      </c>
      <c r="D597" s="241">
        <f>COUNTIF($C$1:$C597,C597)</f>
        <v>6</v>
      </c>
      <c r="E597" s="241" t="str">
        <f t="shared" si="29"/>
        <v>Daily Newspapers6</v>
      </c>
      <c r="F597" s="86" t="s">
        <v>1366</v>
      </c>
      <c r="G597" s="242">
        <v>1.8111801242236027E-2</v>
      </c>
      <c r="H597" s="245">
        <v>102.52957310643107</v>
      </c>
    </row>
    <row r="598" spans="1:8">
      <c r="A598" s="86" t="str">
        <v>DAILY6</v>
      </c>
      <c r="B598" s="239">
        <v>597</v>
      </c>
      <c r="C598" s="86" t="s">
        <v>1355</v>
      </c>
      <c r="D598" s="241">
        <f>COUNTIF($C$1:$C598,C598)</f>
        <v>7</v>
      </c>
      <c r="E598" s="241" t="str">
        <f t="shared" si="29"/>
        <v>Daily Newspapers7</v>
      </c>
      <c r="F598" s="86" t="s">
        <v>1368</v>
      </c>
      <c r="G598" s="242">
        <v>5.0677018633540377E-2</v>
      </c>
      <c r="H598" s="245">
        <v>191.98273581047158</v>
      </c>
    </row>
    <row r="599" spans="1:8">
      <c r="A599" s="86" t="str">
        <v>DAILY8</v>
      </c>
      <c r="B599" s="239">
        <v>598</v>
      </c>
      <c r="C599" s="86" t="s">
        <v>1355</v>
      </c>
      <c r="D599" s="241">
        <f>COUNTIF($C$1:$C599,C599)</f>
        <v>8</v>
      </c>
      <c r="E599" s="241" t="str">
        <f t="shared" si="29"/>
        <v>Daily Newspapers8</v>
      </c>
      <c r="F599" s="86" t="s">
        <v>1370</v>
      </c>
      <c r="G599" s="242">
        <v>2.6726708074534162E-2</v>
      </c>
      <c r="H599" s="245">
        <v>137.33551083890373</v>
      </c>
    </row>
    <row r="600" spans="1:8">
      <c r="A600" s="86" t="str">
        <v>DAILY12</v>
      </c>
      <c r="B600" s="239">
        <v>599</v>
      </c>
      <c r="C600" s="86" t="s">
        <v>1355</v>
      </c>
      <c r="D600" s="241">
        <f>COUNTIF($C$1:$C600,C600)</f>
        <v>9</v>
      </c>
      <c r="E600" s="241" t="str">
        <f t="shared" si="29"/>
        <v>Daily Newspapers9</v>
      </c>
      <c r="F600" s="86" t="s">
        <v>1372</v>
      </c>
      <c r="G600" s="242">
        <v>5.7950310559006214E-2</v>
      </c>
      <c r="H600" s="245">
        <v>190.14057883051657</v>
      </c>
    </row>
    <row r="601" spans="1:8">
      <c r="A601" s="86" t="str">
        <v>MAGBIZEDU</v>
      </c>
      <c r="B601" s="239">
        <v>600</v>
      </c>
      <c r="C601" s="86" t="s">
        <v>1374</v>
      </c>
      <c r="D601" s="241">
        <f>COUNTIF($C$1:$C601,C601)</f>
        <v>1</v>
      </c>
      <c r="E601" s="241" t="str">
        <f t="shared" si="29"/>
        <v>Magazines Read1</v>
      </c>
      <c r="F601" s="86" t="s">
        <v>1375</v>
      </c>
      <c r="G601" s="242">
        <v>3.1403726708074536E-2</v>
      </c>
      <c r="H601" s="245">
        <v>123.10339144844411</v>
      </c>
    </row>
    <row r="602" spans="1:8">
      <c r="A602" s="86" t="str">
        <v>MAGCELEB</v>
      </c>
      <c r="B602" s="239">
        <v>601</v>
      </c>
      <c r="C602" s="86" t="s">
        <v>1374</v>
      </c>
      <c r="D602" s="241">
        <f>COUNTIF($C$1:$C602,C602)</f>
        <v>2</v>
      </c>
      <c r="E602" s="241" t="str">
        <f t="shared" si="29"/>
        <v>Magazines Read2</v>
      </c>
      <c r="F602" s="86" t="s">
        <v>1377</v>
      </c>
      <c r="G602" s="242">
        <v>1.8888198757763978E-2</v>
      </c>
      <c r="H602" s="245">
        <v>82.84562971821552</v>
      </c>
    </row>
    <row r="603" spans="1:8">
      <c r="A603" s="86" t="str">
        <v>MAGFASHION</v>
      </c>
      <c r="B603" s="239">
        <v>602</v>
      </c>
      <c r="C603" s="86" t="s">
        <v>1374</v>
      </c>
      <c r="D603" s="241">
        <f>COUNTIF($C$1:$C603,C603)</f>
        <v>3</v>
      </c>
      <c r="E603" s="241" t="str">
        <f t="shared" si="29"/>
        <v>Magazines Read3</v>
      </c>
      <c r="F603" s="86" t="s">
        <v>1379</v>
      </c>
      <c r="G603" s="242">
        <v>8.6832298136645964E-3</v>
      </c>
      <c r="H603" s="245">
        <v>72.897609293740786</v>
      </c>
    </row>
    <row r="604" spans="1:8">
      <c r="A604" s="86" t="str">
        <v>MAGCOOK</v>
      </c>
      <c r="B604" s="239">
        <v>603</v>
      </c>
      <c r="C604" s="86" t="s">
        <v>1374</v>
      </c>
      <c r="D604" s="241">
        <f>COUNTIF($C$1:$C604,C604)</f>
        <v>4</v>
      </c>
      <c r="E604" s="241" t="str">
        <f t="shared" si="29"/>
        <v>Magazines Read4</v>
      </c>
      <c r="F604" s="86" t="s">
        <v>1381</v>
      </c>
      <c r="G604" s="242">
        <v>8.6341614906832301E-2</v>
      </c>
      <c r="H604" s="245">
        <v>108.50549767822272</v>
      </c>
    </row>
    <row r="605" spans="1:8">
      <c r="A605" s="86" t="str">
        <v>MAGHEALTH</v>
      </c>
      <c r="B605" s="239">
        <v>604</v>
      </c>
      <c r="C605" s="86" t="s">
        <v>1374</v>
      </c>
      <c r="D605" s="241">
        <f>COUNTIF($C$1:$C605,C605)</f>
        <v>5</v>
      </c>
      <c r="E605" s="241" t="str">
        <f t="shared" si="29"/>
        <v>Magazines Read5</v>
      </c>
      <c r="F605" s="86" t="s">
        <v>1383</v>
      </c>
      <c r="G605" s="242">
        <v>2.0776397515527952E-2</v>
      </c>
      <c r="H605" s="245">
        <v>88.416757723543199</v>
      </c>
    </row>
    <row r="606" spans="1:8">
      <c r="A606" s="86" t="str">
        <v>MAGHOME</v>
      </c>
      <c r="B606" s="239">
        <v>605</v>
      </c>
      <c r="C606" s="86" t="s">
        <v>1374</v>
      </c>
      <c r="D606" s="241">
        <f>COUNTIF($C$1:$C606,C606)</f>
        <v>6</v>
      </c>
      <c r="E606" s="241" t="str">
        <f t="shared" si="29"/>
        <v>Magazines Read6</v>
      </c>
      <c r="F606" s="86" t="s">
        <v>1385</v>
      </c>
      <c r="G606" s="242">
        <v>4.6782608695652171E-2</v>
      </c>
      <c r="H606" s="245">
        <v>112.01025438492151</v>
      </c>
    </row>
    <row r="607" spans="1:8">
      <c r="A607" s="86" t="str">
        <v>MAGIT</v>
      </c>
      <c r="B607" s="239">
        <v>606</v>
      </c>
      <c r="C607" s="86" t="s">
        <v>1374</v>
      </c>
      <c r="D607" s="241">
        <f>COUNTIF($C$1:$C607,C607)</f>
        <v>7</v>
      </c>
      <c r="E607" s="241" t="str">
        <f t="shared" si="29"/>
        <v>Magazines Read7</v>
      </c>
      <c r="F607" s="86" t="s">
        <v>1387</v>
      </c>
      <c r="G607" s="242">
        <v>2.8409937888198757E-2</v>
      </c>
      <c r="H607" s="245">
        <v>102.74442329866487</v>
      </c>
    </row>
    <row r="608" spans="1:8">
      <c r="A608" s="86" t="str">
        <v>MAGMENSTYLE</v>
      </c>
      <c r="B608" s="239">
        <v>607</v>
      </c>
      <c r="C608" s="86" t="s">
        <v>1374</v>
      </c>
      <c r="D608" s="241">
        <f>COUNTIF($C$1:$C608,C608)</f>
        <v>8</v>
      </c>
      <c r="E608" s="241" t="str">
        <f t="shared" si="29"/>
        <v>Magazines Read8</v>
      </c>
      <c r="F608" s="86" t="s">
        <v>1389</v>
      </c>
      <c r="G608" s="242">
        <v>2.8422360248447208E-2</v>
      </c>
      <c r="H608" s="245">
        <v>95.101640606557453</v>
      </c>
    </row>
    <row r="609" spans="1:8">
      <c r="A609" s="86" t="str">
        <v>MAGMOTOR</v>
      </c>
      <c r="B609" s="239">
        <v>608</v>
      </c>
      <c r="C609" s="86" t="s">
        <v>1374</v>
      </c>
      <c r="D609" s="241">
        <f>COUNTIF($C$1:$C609,C609)</f>
        <v>9</v>
      </c>
      <c r="E609" s="241" t="str">
        <f t="shared" si="29"/>
        <v>Magazines Read9</v>
      </c>
      <c r="F609" s="86" t="s">
        <v>1391</v>
      </c>
      <c r="G609" s="242">
        <v>2.8596273291925465E-2</v>
      </c>
      <c r="H609" s="245">
        <v>106.25408449782077</v>
      </c>
    </row>
    <row r="610" spans="1:8">
      <c r="A610" s="86" t="str">
        <v>MAGMUSICFILM</v>
      </c>
      <c r="B610" s="239">
        <v>609</v>
      </c>
      <c r="C610" s="86" t="s">
        <v>1374</v>
      </c>
      <c r="D610" s="241">
        <f>COUNTIF($C$1:$C610,C610)</f>
        <v>10</v>
      </c>
      <c r="E610" s="241" t="str">
        <f t="shared" si="29"/>
        <v>Magazines Read10</v>
      </c>
      <c r="F610" s="86" t="s">
        <v>1393</v>
      </c>
      <c r="G610" s="242">
        <v>1.8559006211180128E-2</v>
      </c>
      <c r="H610" s="245">
        <v>86.0646262284899</v>
      </c>
    </row>
    <row r="611" spans="1:8">
      <c r="A611" s="86" t="str">
        <v>MAGSPORT</v>
      </c>
      <c r="B611" s="239">
        <v>610</v>
      </c>
      <c r="C611" s="86" t="s">
        <v>1374</v>
      </c>
      <c r="D611" s="241">
        <f>COUNTIF($C$1:$C611,C611)</f>
        <v>11</v>
      </c>
      <c r="E611" s="241" t="str">
        <f t="shared" si="29"/>
        <v>Magazines Read11</v>
      </c>
      <c r="F611" s="86" t="s">
        <v>1395</v>
      </c>
      <c r="G611" s="242">
        <v>2.1316770186335408E-2</v>
      </c>
      <c r="H611" s="245">
        <v>93.29640522795998</v>
      </c>
    </row>
    <row r="612" spans="1:8">
      <c r="A612" s="86" t="str">
        <v>MAGTRAVEL</v>
      </c>
      <c r="B612" s="239">
        <v>611</v>
      </c>
      <c r="C612" s="86" t="s">
        <v>1374</v>
      </c>
      <c r="D612" s="241">
        <f>COUNTIF($C$1:$C612,C612)</f>
        <v>12</v>
      </c>
      <c r="E612" s="241" t="str">
        <f t="shared" si="29"/>
        <v>Magazines Read12</v>
      </c>
      <c r="F612" s="86" t="s">
        <v>1397</v>
      </c>
      <c r="G612" s="242">
        <v>7.5484472049689458E-2</v>
      </c>
      <c r="H612" s="245">
        <v>137.66808897938981</v>
      </c>
    </row>
    <row r="613" spans="1:8">
      <c r="A613" s="86" t="str">
        <v>MAGTV</v>
      </c>
      <c r="B613" s="239">
        <v>612</v>
      </c>
      <c r="C613" s="86" t="s">
        <v>1374</v>
      </c>
      <c r="D613" s="241">
        <f>COUNTIF($C$1:$C613,C613)</f>
        <v>13</v>
      </c>
      <c r="E613" s="241" t="str">
        <f t="shared" si="29"/>
        <v>Magazines Read13</v>
      </c>
      <c r="F613" s="86" t="s">
        <v>1399</v>
      </c>
      <c r="G613" s="242">
        <v>0.12772049689440995</v>
      </c>
      <c r="H613" s="245">
        <v>88.358744207170119</v>
      </c>
    </row>
    <row r="614" spans="1:8">
      <c r="A614" s="86" t="str">
        <v>MAGWOMEN</v>
      </c>
      <c r="B614" s="239">
        <v>613</v>
      </c>
      <c r="C614" s="86" t="s">
        <v>1374</v>
      </c>
      <c r="D614" s="241">
        <f>COUNTIF($C$1:$C614,C614)</f>
        <v>14</v>
      </c>
      <c r="E614" s="241" t="str">
        <f t="shared" si="29"/>
        <v>Magazines Read14</v>
      </c>
      <c r="F614" s="86" t="s">
        <v>1401</v>
      </c>
      <c r="G614" s="242">
        <v>7.7329192546583853E-2</v>
      </c>
      <c r="H614" s="245">
        <v>81.921258303918904</v>
      </c>
    </row>
    <row r="615" spans="1:8">
      <c r="A615" s="86" t="str">
        <v>MAGWOMENGLOSS</v>
      </c>
      <c r="B615" s="239">
        <v>614</v>
      </c>
      <c r="C615" s="86" t="s">
        <v>1374</v>
      </c>
      <c r="D615" s="241">
        <f>COUNTIF($C$1:$C615,C615)</f>
        <v>15</v>
      </c>
      <c r="E615" s="241" t="str">
        <f t="shared" si="29"/>
        <v>Magazines Read15</v>
      </c>
      <c r="F615" s="86" t="s">
        <v>1403</v>
      </c>
      <c r="G615" s="242">
        <v>4.209316770186336E-2</v>
      </c>
      <c r="H615" s="245">
        <v>113.98482031498918</v>
      </c>
    </row>
    <row r="616" spans="1:8">
      <c r="A616" s="86" t="str">
        <v>CHARITY1</v>
      </c>
      <c r="B616" s="239">
        <v>615</v>
      </c>
      <c r="C616" s="86" t="s">
        <v>1405</v>
      </c>
      <c r="D616" s="241">
        <f>COUNTIF($C$1:$C616,C616)</f>
        <v>1</v>
      </c>
      <c r="E616" s="241" t="str">
        <f t="shared" si="29"/>
        <v>Charities1</v>
      </c>
      <c r="F616" s="86" t="s">
        <v>1406</v>
      </c>
      <c r="G616" s="242">
        <v>0.14409937888198757</v>
      </c>
      <c r="H616" s="245">
        <v>104.30217625593392</v>
      </c>
    </row>
    <row r="617" spans="1:8">
      <c r="A617" s="86" t="str">
        <v>CHARITY2</v>
      </c>
      <c r="B617" s="239">
        <v>616</v>
      </c>
      <c r="C617" s="86" t="s">
        <v>1405</v>
      </c>
      <c r="D617" s="241">
        <f>COUNTIF($C$1:$C617,C617)</f>
        <v>2</v>
      </c>
      <c r="E617" s="241" t="str">
        <f t="shared" si="29"/>
        <v>Charities2</v>
      </c>
      <c r="F617" s="86" t="s">
        <v>1408</v>
      </c>
      <c r="G617" s="242">
        <v>0.1382360248447205</v>
      </c>
      <c r="H617" s="245">
        <v>109.90059737648403</v>
      </c>
    </row>
    <row r="618" spans="1:8">
      <c r="A618" s="86" t="str">
        <v>CHARITY3</v>
      </c>
      <c r="B618" s="239">
        <v>617</v>
      </c>
      <c r="C618" s="86" t="s">
        <v>1405</v>
      </c>
      <c r="D618" s="241">
        <f>COUNTIF($C$1:$C618,C618)</f>
        <v>3</v>
      </c>
      <c r="E618" s="241" t="str">
        <f t="shared" si="29"/>
        <v>Charities3</v>
      </c>
      <c r="F618" s="86" t="s">
        <v>1410</v>
      </c>
      <c r="G618" s="242">
        <v>4.1763975155279506E-2</v>
      </c>
      <c r="H618" s="245">
        <v>98.731448886134061</v>
      </c>
    </row>
    <row r="619" spans="1:8">
      <c r="A619" s="86" t="str">
        <v>CHARITY5</v>
      </c>
      <c r="B619" s="239">
        <v>618</v>
      </c>
      <c r="C619" s="86" t="s">
        <v>1405</v>
      </c>
      <c r="D619" s="241">
        <f>COUNTIF($C$1:$C619,C619)</f>
        <v>4</v>
      </c>
      <c r="E619" s="241" t="str">
        <f t="shared" si="29"/>
        <v>Charities4</v>
      </c>
      <c r="F619" s="86" t="s">
        <v>1412</v>
      </c>
      <c r="G619" s="242">
        <v>6.7354037267080738E-2</v>
      </c>
      <c r="H619" s="245">
        <v>104.20685199674141</v>
      </c>
    </row>
    <row r="620" spans="1:8">
      <c r="A620" s="86" t="str">
        <v>CHARITY7</v>
      </c>
      <c r="B620" s="239">
        <v>619</v>
      </c>
      <c r="C620" s="86" t="s">
        <v>1405</v>
      </c>
      <c r="D620" s="241">
        <f>COUNTIF($C$1:$C620,C620)</f>
        <v>5</v>
      </c>
      <c r="E620" s="241" t="str">
        <f t="shared" si="29"/>
        <v>Charities5</v>
      </c>
      <c r="F620" s="86" t="s">
        <v>1414</v>
      </c>
      <c r="G620" s="242">
        <v>0.28714906832298132</v>
      </c>
      <c r="H620" s="245">
        <v>115.41378833075953</v>
      </c>
    </row>
    <row r="621" spans="1:8">
      <c r="A621" s="86" t="str">
        <v>CHARITY8</v>
      </c>
      <c r="B621" s="239">
        <v>620</v>
      </c>
      <c r="C621" s="86" t="s">
        <v>1405</v>
      </c>
      <c r="D621" s="241">
        <f>COUNTIF($C$1:$C621,C621)</f>
        <v>6</v>
      </c>
      <c r="E621" s="241" t="str">
        <f t="shared" si="29"/>
        <v>Charities6</v>
      </c>
      <c r="F621" s="86" t="s">
        <v>1416</v>
      </c>
      <c r="G621" s="242">
        <v>5.2913043478260868E-2</v>
      </c>
      <c r="H621" s="245">
        <v>137.3908274116379</v>
      </c>
    </row>
    <row r="622" spans="1:8">
      <c r="A622" s="86" t="str">
        <v>CHARITY11</v>
      </c>
      <c r="B622" s="239">
        <v>621</v>
      </c>
      <c r="C622" s="86" t="s">
        <v>1405</v>
      </c>
      <c r="D622" s="241">
        <f>COUNTIF($C$1:$C622,C622)</f>
        <v>7</v>
      </c>
      <c r="E622" s="241" t="str">
        <f t="shared" si="29"/>
        <v>Charities7</v>
      </c>
      <c r="F622" s="86" t="s">
        <v>1418</v>
      </c>
      <c r="G622" s="242">
        <v>0.32495652173913042</v>
      </c>
      <c r="H622" s="245">
        <v>109.53669213565063</v>
      </c>
    </row>
    <row r="623" spans="1:8">
      <c r="A623" s="86" t="str">
        <v>CHARITY13</v>
      </c>
      <c r="B623" s="239">
        <v>622</v>
      </c>
      <c r="C623" s="86" t="s">
        <v>1405</v>
      </c>
      <c r="D623" s="241">
        <f>COUNTIF($C$1:$C623,C623)</f>
        <v>8</v>
      </c>
      <c r="E623" s="241" t="str">
        <f t="shared" si="29"/>
        <v>Charities8</v>
      </c>
      <c r="F623" s="86" t="s">
        <v>1420</v>
      </c>
      <c r="G623" s="242">
        <v>3.2683229813664602E-2</v>
      </c>
      <c r="H623" s="245">
        <v>106.87405683816471</v>
      </c>
    </row>
    <row r="624" spans="1:8">
      <c r="A624" s="86" t="str">
        <v>CHARITY15</v>
      </c>
      <c r="B624" s="239">
        <v>623</v>
      </c>
      <c r="C624" s="86" t="s">
        <v>1405</v>
      </c>
      <c r="D624" s="241">
        <f>COUNTIF($C$1:$C624,C624)</f>
        <v>9</v>
      </c>
      <c r="E624" s="241" t="str">
        <f t="shared" si="29"/>
        <v>Charities9</v>
      </c>
      <c r="F624" s="86" t="s">
        <v>1422</v>
      </c>
      <c r="G624" s="242">
        <v>9.4180124223602488E-2</v>
      </c>
      <c r="H624" s="245">
        <v>100.15155118132814</v>
      </c>
    </row>
    <row r="625" spans="1:8">
      <c r="A625" s="86" t="str">
        <v>CHARITY10</v>
      </c>
      <c r="B625" s="239">
        <v>624</v>
      </c>
      <c r="C625" s="86" t="s">
        <v>1405</v>
      </c>
      <c r="D625" s="241">
        <f>COUNTIF($C$1:$C625,C625)</f>
        <v>10</v>
      </c>
      <c r="E625" s="241" t="str">
        <f t="shared" si="29"/>
        <v>Charities10</v>
      </c>
      <c r="F625" s="86" t="s">
        <v>1424</v>
      </c>
      <c r="G625" s="242">
        <v>0.30653416149068324</v>
      </c>
      <c r="H625" s="245">
        <v>118.61421900805533</v>
      </c>
    </row>
    <row r="626" spans="1:8">
      <c r="A626" s="86" t="str">
        <v>INTERESTS1</v>
      </c>
      <c r="B626" s="239">
        <v>625</v>
      </c>
      <c r="C626" s="86" t="s">
        <v>1426</v>
      </c>
      <c r="D626" s="241">
        <f>COUNTIF($C$1:$C626,C626)</f>
        <v>1</v>
      </c>
      <c r="E626" s="241" t="str">
        <f t="shared" si="29"/>
        <v>Interests &amp; Hobbies1</v>
      </c>
      <c r="F626" s="86" t="s">
        <v>1427</v>
      </c>
      <c r="G626" s="242">
        <v>2.3000000000000003E-2</v>
      </c>
      <c r="H626" s="245">
        <v>81.545182006145779</v>
      </c>
    </row>
    <row r="627" spans="1:8">
      <c r="A627" s="86" t="str">
        <v>INTERESTS4</v>
      </c>
      <c r="B627" s="239">
        <v>626</v>
      </c>
      <c r="C627" s="86" t="s">
        <v>1426</v>
      </c>
      <c r="D627" s="241">
        <f>COUNTIF($C$1:$C627,C627)</f>
        <v>2</v>
      </c>
      <c r="E627" s="241" t="str">
        <f t="shared" si="29"/>
        <v>Interests &amp; Hobbies2</v>
      </c>
      <c r="F627" s="86" t="s">
        <v>1429</v>
      </c>
      <c r="G627" s="242">
        <v>0.21709937888198755</v>
      </c>
      <c r="H627" s="245">
        <v>122.31719163217747</v>
      </c>
    </row>
    <row r="628" spans="1:8">
      <c r="A628" s="86" t="str">
        <v>INTERESTS5</v>
      </c>
      <c r="B628" s="239">
        <v>627</v>
      </c>
      <c r="C628" s="86" t="s">
        <v>1426</v>
      </c>
      <c r="D628" s="241">
        <f>COUNTIF($C$1:$C628,C628)</f>
        <v>3</v>
      </c>
      <c r="E628" s="241" t="str">
        <f t="shared" si="29"/>
        <v>Interests &amp; Hobbies3</v>
      </c>
      <c r="F628" s="86" t="s">
        <v>1431</v>
      </c>
      <c r="G628" s="242">
        <v>0.31893788819875779</v>
      </c>
      <c r="H628" s="245">
        <v>107.48295902966024</v>
      </c>
    </row>
    <row r="629" spans="1:8">
      <c r="A629" s="86" t="str">
        <v>INTERESTS6</v>
      </c>
      <c r="B629" s="239">
        <v>628</v>
      </c>
      <c r="C629" s="86" t="s">
        <v>1426</v>
      </c>
      <c r="D629" s="241">
        <f>COUNTIF($C$1:$C629,C629)</f>
        <v>4</v>
      </c>
      <c r="E629" s="241" t="str">
        <f t="shared" si="29"/>
        <v>Interests &amp; Hobbies4</v>
      </c>
      <c r="F629" s="86" t="s">
        <v>1433</v>
      </c>
      <c r="G629" s="242">
        <v>0.39860248447204977</v>
      </c>
      <c r="H629" s="245">
        <v>109.53675124560857</v>
      </c>
    </row>
    <row r="630" spans="1:8">
      <c r="A630" s="86" t="str">
        <v>INTERESTS9</v>
      </c>
      <c r="B630" s="239">
        <v>629</v>
      </c>
      <c r="C630" s="86" t="s">
        <v>1426</v>
      </c>
      <c r="D630" s="241">
        <f>COUNTIF($C$1:$C630,C630)</f>
        <v>5</v>
      </c>
      <c r="E630" s="241" t="str">
        <f t="shared" si="29"/>
        <v>Interests &amp; Hobbies5</v>
      </c>
      <c r="F630" s="86" t="s">
        <v>1435</v>
      </c>
      <c r="G630" s="242">
        <v>0.26199378881987578</v>
      </c>
      <c r="H630" s="245">
        <v>107.74926811304361</v>
      </c>
    </row>
    <row r="631" spans="1:8">
      <c r="A631" s="86" t="str">
        <v>INTERESTS55</v>
      </c>
      <c r="B631" s="239">
        <v>630</v>
      </c>
      <c r="C631" s="86" t="s">
        <v>1426</v>
      </c>
      <c r="D631" s="241">
        <f>COUNTIF($C$1:$C631,C631)</f>
        <v>6</v>
      </c>
      <c r="E631" s="241" t="str">
        <f t="shared" si="29"/>
        <v>Interests &amp; Hobbies6</v>
      </c>
      <c r="F631" s="86" t="s">
        <v>1437</v>
      </c>
      <c r="G631" s="242">
        <v>0.22410559006211181</v>
      </c>
      <c r="H631" s="245">
        <v>110.27454364090192</v>
      </c>
    </row>
    <row r="632" spans="1:8">
      <c r="A632" s="86" t="str">
        <v>INTERESTS10</v>
      </c>
      <c r="B632" s="239">
        <v>631</v>
      </c>
      <c r="C632" s="86" t="s">
        <v>1426</v>
      </c>
      <c r="D632" s="241">
        <f>COUNTIF($C$1:$C632,C632)</f>
        <v>7</v>
      </c>
      <c r="E632" s="241" t="str">
        <f t="shared" si="29"/>
        <v>Interests &amp; Hobbies7</v>
      </c>
      <c r="F632" s="86" t="s">
        <v>1439</v>
      </c>
      <c r="G632" s="242">
        <v>0.50712422360248455</v>
      </c>
      <c r="H632" s="245">
        <v>113.41368473288969</v>
      </c>
    </row>
    <row r="633" spans="1:8">
      <c r="A633" s="86" t="str">
        <v>INTERESTS12</v>
      </c>
      <c r="B633" s="239">
        <v>632</v>
      </c>
      <c r="C633" s="86" t="s">
        <v>1426</v>
      </c>
      <c r="D633" s="241">
        <f>COUNTIF($C$1:$C633,C633)</f>
        <v>8</v>
      </c>
      <c r="E633" s="241" t="str">
        <f t="shared" si="29"/>
        <v>Interests &amp; Hobbies8</v>
      </c>
      <c r="F633" s="86" t="s">
        <v>1441</v>
      </c>
      <c r="G633" s="242">
        <v>0.40153416149068327</v>
      </c>
      <c r="H633" s="245">
        <v>117.77523353208123</v>
      </c>
    </row>
    <row r="634" spans="1:8">
      <c r="A634" s="86" t="str">
        <v>INTERESTS17</v>
      </c>
      <c r="B634" s="239">
        <v>633</v>
      </c>
      <c r="C634" s="86" t="s">
        <v>1426</v>
      </c>
      <c r="D634" s="241">
        <f>COUNTIF($C$1:$C634,C634)</f>
        <v>9</v>
      </c>
      <c r="E634" s="241" t="str">
        <f t="shared" si="29"/>
        <v>Interests &amp; Hobbies9</v>
      </c>
      <c r="F634" s="86" t="s">
        <v>1443</v>
      </c>
      <c r="G634" s="242">
        <v>0.42520496894409937</v>
      </c>
      <c r="H634" s="245">
        <v>112.55781342520923</v>
      </c>
    </row>
    <row r="635" spans="1:8">
      <c r="A635" s="86" t="str">
        <v>INTERESTS43</v>
      </c>
      <c r="B635" s="239">
        <v>634</v>
      </c>
      <c r="C635" s="86" t="s">
        <v>1426</v>
      </c>
      <c r="D635" s="241">
        <f>COUNTIF($C$1:$C635,C635)</f>
        <v>10</v>
      </c>
      <c r="E635" s="241" t="str">
        <f t="shared" si="29"/>
        <v>Interests &amp; Hobbies10</v>
      </c>
      <c r="F635" s="86" t="s">
        <v>1445</v>
      </c>
      <c r="G635" s="242">
        <v>4.830434782608696E-2</v>
      </c>
      <c r="H635" s="245">
        <v>71.015040643675121</v>
      </c>
    </row>
    <row r="636" spans="1:8">
      <c r="A636" s="86" t="str">
        <v>INTERESTS18</v>
      </c>
      <c r="B636" s="239">
        <v>635</v>
      </c>
      <c r="C636" s="86" t="s">
        <v>1426</v>
      </c>
      <c r="D636" s="241">
        <f>COUNTIF($C$1:$C636,C636)</f>
        <v>11</v>
      </c>
      <c r="E636" s="241" t="str">
        <f t="shared" si="29"/>
        <v>Interests &amp; Hobbies11</v>
      </c>
      <c r="F636" s="86" t="s">
        <v>1447</v>
      </c>
      <c r="G636" s="242">
        <v>0.35978881987577643</v>
      </c>
      <c r="H636" s="245">
        <v>104.45590891909519</v>
      </c>
    </row>
    <row r="637" spans="1:8">
      <c r="A637" s="86" t="str">
        <v>INTERESTS19</v>
      </c>
      <c r="B637" s="239">
        <v>636</v>
      </c>
      <c r="C637" s="86" t="s">
        <v>1426</v>
      </c>
      <c r="D637" s="241">
        <f>COUNTIF($C$1:$C637,C637)</f>
        <v>12</v>
      </c>
      <c r="E637" s="241" t="str">
        <f t="shared" si="29"/>
        <v>Interests &amp; Hobbies12</v>
      </c>
      <c r="F637" s="86" t="s">
        <v>1449</v>
      </c>
      <c r="G637" s="242">
        <v>4.7782608695652172E-2</v>
      </c>
      <c r="H637" s="245">
        <v>154.52979749253606</v>
      </c>
    </row>
    <row r="638" spans="1:8">
      <c r="A638" s="86" t="str">
        <v>INTERESTS44</v>
      </c>
      <c r="B638" s="239">
        <v>637</v>
      </c>
      <c r="C638" s="86" t="s">
        <v>1426</v>
      </c>
      <c r="D638" s="241">
        <f>COUNTIF($C$1:$C638,C638)</f>
        <v>13</v>
      </c>
      <c r="E638" s="241" t="str">
        <f t="shared" si="29"/>
        <v>Interests &amp; Hobbies13</v>
      </c>
      <c r="F638" s="86" t="s">
        <v>1451</v>
      </c>
      <c r="G638" s="242">
        <v>0.43465838509316762</v>
      </c>
      <c r="H638" s="245">
        <v>115.49949090906644</v>
      </c>
    </row>
    <row r="639" spans="1:8">
      <c r="A639" s="86" t="str">
        <v>INTERESTS21</v>
      </c>
      <c r="B639" s="239">
        <v>638</v>
      </c>
      <c r="C639" s="86" t="s">
        <v>1426</v>
      </c>
      <c r="D639" s="241">
        <f>COUNTIF($C$1:$C639,C639)</f>
        <v>14</v>
      </c>
      <c r="E639" s="241" t="str">
        <f t="shared" si="29"/>
        <v>Interests &amp; Hobbies14</v>
      </c>
      <c r="F639" s="86" t="s">
        <v>1453</v>
      </c>
      <c r="G639" s="242">
        <v>0.24852173913043479</v>
      </c>
      <c r="H639" s="245">
        <v>126.14321522640302</v>
      </c>
    </row>
    <row r="640" spans="1:8">
      <c r="A640" s="86" t="str">
        <v>INTERESTS47</v>
      </c>
      <c r="B640" s="239">
        <v>639</v>
      </c>
      <c r="C640" s="86" t="s">
        <v>1426</v>
      </c>
      <c r="D640" s="241">
        <f>COUNTIF($C$1:$C640,C640)</f>
        <v>15</v>
      </c>
      <c r="E640" s="241" t="str">
        <f t="shared" si="29"/>
        <v>Interests &amp; Hobbies15</v>
      </c>
      <c r="F640" s="86" t="s">
        <v>1455</v>
      </c>
      <c r="G640" s="242">
        <v>6.3118012422360259E-2</v>
      </c>
      <c r="H640" s="245">
        <v>122.05872537641673</v>
      </c>
    </row>
    <row r="641" spans="1:8">
      <c r="A641" s="86" t="str">
        <v>INTERESTS48</v>
      </c>
      <c r="B641" s="239">
        <v>640</v>
      </c>
      <c r="C641" s="86" t="s">
        <v>1426</v>
      </c>
      <c r="D641" s="241">
        <f>COUNTIF($C$1:$C641,C641)</f>
        <v>16</v>
      </c>
      <c r="E641" s="241" t="str">
        <f t="shared" si="29"/>
        <v>Interests &amp; Hobbies16</v>
      </c>
      <c r="F641" s="86" t="s">
        <v>1457</v>
      </c>
      <c r="G641" s="242">
        <v>0.47437267080745338</v>
      </c>
      <c r="H641" s="245">
        <v>99.511182880127379</v>
      </c>
    </row>
    <row r="642" spans="1:8">
      <c r="A642" s="86" t="str">
        <v>INTERESTS28</v>
      </c>
      <c r="B642" s="239">
        <v>641</v>
      </c>
      <c r="C642" s="86" t="s">
        <v>1426</v>
      </c>
      <c r="D642" s="241">
        <f>COUNTIF($C$1:$C642,C642)</f>
        <v>17</v>
      </c>
      <c r="E642" s="241" t="str">
        <f t="shared" si="29"/>
        <v>Interests &amp; Hobbies17</v>
      </c>
      <c r="F642" s="86" t="s">
        <v>1459</v>
      </c>
      <c r="G642" s="242">
        <v>0.41057763975155287</v>
      </c>
      <c r="H642" s="245">
        <v>113.14787161289726</v>
      </c>
    </row>
    <row r="643" spans="1:8">
      <c r="A643" s="86" t="str">
        <v>INTERESTS29</v>
      </c>
      <c r="B643" s="239">
        <v>642</v>
      </c>
      <c r="C643" s="86" t="s">
        <v>1426</v>
      </c>
      <c r="D643" s="241">
        <f>COUNTIF($C$1:$C643,C643)</f>
        <v>18</v>
      </c>
      <c r="E643" s="241" t="str">
        <f t="shared" ref="E643:E706" si="30">C643&amp;D643</f>
        <v>Interests &amp; Hobbies18</v>
      </c>
      <c r="F643" s="86" t="s">
        <v>1461</v>
      </c>
      <c r="G643" s="242">
        <v>0.42696273291925468</v>
      </c>
      <c r="H643" s="245">
        <v>101.3495963843654</v>
      </c>
    </row>
    <row r="644" spans="1:8">
      <c r="A644" s="86" t="str">
        <v>INTERESTS51</v>
      </c>
      <c r="B644" s="239">
        <v>643</v>
      </c>
      <c r="C644" s="86" t="s">
        <v>1426</v>
      </c>
      <c r="D644" s="241">
        <f>COUNTIF($C$1:$C644,C644)</f>
        <v>19</v>
      </c>
      <c r="E644" s="241" t="str">
        <f t="shared" si="30"/>
        <v>Interests &amp; Hobbies19</v>
      </c>
      <c r="F644" s="86" t="s">
        <v>1399</v>
      </c>
      <c r="G644" s="242">
        <v>0.48386956521739127</v>
      </c>
      <c r="H644" s="245">
        <v>94.662152971682374</v>
      </c>
    </row>
    <row r="645" spans="1:8">
      <c r="A645" s="86" t="str">
        <v>INTERESTS52</v>
      </c>
      <c r="B645" s="239">
        <v>644</v>
      </c>
      <c r="C645" s="86" t="s">
        <v>1426</v>
      </c>
      <c r="D645" s="241">
        <f>COUNTIF($C$1:$C645,C645)</f>
        <v>20</v>
      </c>
      <c r="E645" s="241" t="str">
        <f t="shared" si="30"/>
        <v>Interests &amp; Hobbies20</v>
      </c>
      <c r="F645" s="86" t="s">
        <v>1464</v>
      </c>
      <c r="G645" s="242">
        <v>0.19636024844720498</v>
      </c>
      <c r="H645" s="245">
        <v>112.28623818889029</v>
      </c>
    </row>
    <row r="646" spans="1:8">
      <c r="A646" s="86" t="str">
        <v>holdest6</v>
      </c>
      <c r="B646" s="239">
        <v>645</v>
      </c>
      <c r="C646" s="86" t="s">
        <v>1466</v>
      </c>
      <c r="D646" s="241">
        <f>COUNTIF($C$1:$C646,C646)</f>
        <v>1</v>
      </c>
      <c r="E646" s="241" t="str">
        <f t="shared" si="30"/>
        <v>Holiday Destination/Type1</v>
      </c>
      <c r="F646" s="86" t="s">
        <v>1467</v>
      </c>
      <c r="G646" s="242">
        <v>0.6017267080745341</v>
      </c>
      <c r="H646" s="245">
        <v>103.73195604664545</v>
      </c>
    </row>
    <row r="647" spans="1:8">
      <c r="A647" s="86" t="str">
        <v>holdest1</v>
      </c>
      <c r="B647" s="239">
        <v>646</v>
      </c>
      <c r="C647" s="86" t="s">
        <v>1466</v>
      </c>
      <c r="D647" s="241">
        <f>COUNTIF($C$1:$C647,C647)</f>
        <v>2</v>
      </c>
      <c r="E647" s="241" t="str">
        <f t="shared" si="30"/>
        <v>Holiday Destination/Type2</v>
      </c>
      <c r="F647" s="86" t="s">
        <v>1469</v>
      </c>
      <c r="G647" s="242">
        <v>4.6465838509316772E-2</v>
      </c>
      <c r="H647" s="245">
        <v>107.52645822956239</v>
      </c>
    </row>
    <row r="648" spans="1:8">
      <c r="A648" s="86" t="str">
        <v>holdest2</v>
      </c>
      <c r="B648" s="239">
        <v>647</v>
      </c>
      <c r="C648" s="86" t="s">
        <v>1466</v>
      </c>
      <c r="D648" s="241">
        <f>COUNTIF($C$1:$C648,C648)</f>
        <v>3</v>
      </c>
      <c r="E648" s="241" t="str">
        <f t="shared" si="30"/>
        <v>Holiday Destination/Type3</v>
      </c>
      <c r="F648" s="86" t="s">
        <v>1471</v>
      </c>
      <c r="G648" s="242">
        <v>0.12945962732919256</v>
      </c>
      <c r="H648" s="245">
        <v>125.39203833386492</v>
      </c>
    </row>
    <row r="649" spans="1:8">
      <c r="A649" s="86" t="str">
        <v>holdest3</v>
      </c>
      <c r="B649" s="239">
        <v>648</v>
      </c>
      <c r="C649" s="86" t="s">
        <v>1466</v>
      </c>
      <c r="D649" s="241">
        <f>COUNTIF($C$1:$C649,C649)</f>
        <v>4</v>
      </c>
      <c r="E649" s="241" t="str">
        <f t="shared" si="30"/>
        <v>Holiday Destination/Type4</v>
      </c>
      <c r="F649" s="86" t="s">
        <v>1473</v>
      </c>
      <c r="G649" s="242">
        <v>1.6838509316770188E-2</v>
      </c>
      <c r="H649" s="245">
        <v>150.74910524571541</v>
      </c>
    </row>
    <row r="650" spans="1:8">
      <c r="A650" s="86" t="str">
        <v>holdest4</v>
      </c>
      <c r="B650" s="239">
        <v>649</v>
      </c>
      <c r="C650" s="86" t="s">
        <v>1466</v>
      </c>
      <c r="D650" s="241">
        <f>COUNTIF($C$1:$C650,C650)</f>
        <v>5</v>
      </c>
      <c r="E650" s="241" t="str">
        <f t="shared" si="30"/>
        <v>Holiday Destination/Type5</v>
      </c>
      <c r="F650" s="86" t="s">
        <v>1475</v>
      </c>
      <c r="G650" s="242">
        <v>2.4732919254658387E-2</v>
      </c>
      <c r="H650" s="245">
        <v>132.78934740031346</v>
      </c>
    </row>
    <row r="651" spans="1:8">
      <c r="A651" s="86" t="str">
        <v>holdest5</v>
      </c>
      <c r="B651" s="239">
        <v>650</v>
      </c>
      <c r="C651" s="86" t="s">
        <v>1466</v>
      </c>
      <c r="D651" s="241">
        <f>COUNTIF($C$1:$C651,C651)</f>
        <v>6</v>
      </c>
      <c r="E651" s="241" t="str">
        <f t="shared" si="30"/>
        <v>Holiday Destination/Type6</v>
      </c>
      <c r="F651" s="86" t="s">
        <v>1477</v>
      </c>
      <c r="G651" s="242">
        <v>0.41662732919254658</v>
      </c>
      <c r="H651" s="245">
        <v>115.56862674196242</v>
      </c>
    </row>
    <row r="652" spans="1:8">
      <c r="A652" s="86" t="str">
        <v>holdest7</v>
      </c>
      <c r="B652" s="239">
        <v>651</v>
      </c>
      <c r="C652" s="86" t="s">
        <v>1466</v>
      </c>
      <c r="D652" s="241">
        <f>COUNTIF($C$1:$C652,C652)</f>
        <v>7</v>
      </c>
      <c r="E652" s="241" t="str">
        <f t="shared" si="30"/>
        <v>Holiday Destination/Type7</v>
      </c>
      <c r="F652" s="86" t="s">
        <v>1479</v>
      </c>
      <c r="G652" s="242">
        <v>0.24943478260869564</v>
      </c>
      <c r="H652" s="245">
        <v>112.23104911400992</v>
      </c>
    </row>
    <row r="653" spans="1:8">
      <c r="A653" s="86" t="str">
        <v>holdest8</v>
      </c>
      <c r="B653" s="239">
        <v>652</v>
      </c>
      <c r="C653" s="86" t="s">
        <v>1466</v>
      </c>
      <c r="D653" s="241">
        <f>COUNTIF($C$1:$C653,C653)</f>
        <v>8</v>
      </c>
      <c r="E653" s="241" t="str">
        <f t="shared" si="30"/>
        <v>Holiday Destination/Type8</v>
      </c>
      <c r="F653" s="86" t="s">
        <v>1481</v>
      </c>
      <c r="G653" s="242">
        <v>0.10363354037267082</v>
      </c>
      <c r="H653" s="245">
        <v>138.65824676537815</v>
      </c>
    </row>
    <row r="654" spans="1:8">
      <c r="A654" s="86" t="str">
        <v>holtype1</v>
      </c>
      <c r="B654" s="239">
        <v>653</v>
      </c>
      <c r="C654" s="86" t="s">
        <v>1466</v>
      </c>
      <c r="D654" s="241">
        <f>COUNTIF($C$1:$C654,C654)</f>
        <v>9</v>
      </c>
      <c r="E654" s="241" t="str">
        <f t="shared" si="30"/>
        <v>Holiday Destination/Type9</v>
      </c>
      <c r="F654" s="86" t="s">
        <v>1483</v>
      </c>
      <c r="G654" s="242">
        <v>0.26973291925465837</v>
      </c>
      <c r="H654" s="245">
        <v>118.5048401561598</v>
      </c>
    </row>
    <row r="655" spans="1:8">
      <c r="A655" s="86" t="str">
        <v>holtype3</v>
      </c>
      <c r="B655" s="239">
        <v>654</v>
      </c>
      <c r="C655" s="86" t="s">
        <v>1466</v>
      </c>
      <c r="D655" s="241">
        <f>COUNTIF($C$1:$C655,C655)</f>
        <v>10</v>
      </c>
      <c r="E655" s="241" t="str">
        <f t="shared" si="30"/>
        <v>Holiday Destination/Type10</v>
      </c>
      <c r="F655" s="86" t="s">
        <v>1485</v>
      </c>
      <c r="G655" s="242">
        <v>4.0540372670807456E-2</v>
      </c>
      <c r="H655" s="245">
        <v>131.92611454442539</v>
      </c>
    </row>
    <row r="656" spans="1:8">
      <c r="A656" s="86" t="str">
        <v>holtype4</v>
      </c>
      <c r="B656" s="239">
        <v>655</v>
      </c>
      <c r="C656" s="86" t="s">
        <v>1466</v>
      </c>
      <c r="D656" s="241">
        <f>COUNTIF($C$1:$C656,C656)</f>
        <v>11</v>
      </c>
      <c r="E656" s="241" t="str">
        <f t="shared" si="30"/>
        <v>Holiday Destination/Type11</v>
      </c>
      <c r="F656" s="86" t="s">
        <v>1487</v>
      </c>
      <c r="G656" s="242">
        <v>0.20649068322981365</v>
      </c>
      <c r="H656" s="245">
        <v>102.44944380921379</v>
      </c>
    </row>
    <row r="657" spans="1:8">
      <c r="A657" s="86" t="str">
        <v>holtype6</v>
      </c>
      <c r="B657" s="239">
        <v>656</v>
      </c>
      <c r="C657" s="86" t="s">
        <v>1466</v>
      </c>
      <c r="D657" s="241">
        <f>COUNTIF($C$1:$C657,C657)</f>
        <v>12</v>
      </c>
      <c r="E657" s="241" t="str">
        <f t="shared" si="30"/>
        <v>Holiday Destination/Type12</v>
      </c>
      <c r="F657" s="86" t="s">
        <v>1489</v>
      </c>
      <c r="G657" s="242">
        <v>0.19338509316770186</v>
      </c>
      <c r="H657" s="245">
        <v>131.46285443825215</v>
      </c>
    </row>
    <row r="658" spans="1:8">
      <c r="A658" s="86" t="str">
        <v>car_enqc_app</v>
      </c>
      <c r="B658" s="239">
        <v>657</v>
      </c>
      <c r="C658" s="86" t="s">
        <v>1492</v>
      </c>
      <c r="D658" s="241">
        <f>COUNTIF($C$1:$C658,C658)</f>
        <v>1</v>
      </c>
      <c r="E658" s="241" t="str">
        <f t="shared" si="30"/>
        <v>Make enquiry on car dealership or manufacturer1</v>
      </c>
      <c r="F658" s="86" t="s">
        <v>1493</v>
      </c>
      <c r="G658" s="242">
        <v>0.13355900621118014</v>
      </c>
      <c r="H658" s="245">
        <v>92.443491181407637</v>
      </c>
    </row>
    <row r="659" spans="1:8">
      <c r="A659" s="86" t="str">
        <v>car_enqc_call</v>
      </c>
      <c r="B659" s="239">
        <v>658</v>
      </c>
      <c r="C659" s="86" t="s">
        <v>1492</v>
      </c>
      <c r="D659" s="241">
        <f>COUNTIF($C$1:$C659,C659)</f>
        <v>2</v>
      </c>
      <c r="E659" s="241" t="str">
        <f t="shared" si="30"/>
        <v>Make enquiry on car dealership or manufacturer2</v>
      </c>
      <c r="F659" s="86" t="s">
        <v>1495</v>
      </c>
      <c r="G659" s="242">
        <v>0.47567701863354039</v>
      </c>
      <c r="H659" s="245">
        <v>102.39779385095127</v>
      </c>
    </row>
    <row r="660" spans="1:8">
      <c r="A660" s="86" t="str">
        <v>car_enqc_email</v>
      </c>
      <c r="B660" s="239">
        <v>659</v>
      </c>
      <c r="C660" s="86" t="s">
        <v>1492</v>
      </c>
      <c r="D660" s="241">
        <f>COUNTIF($C$1:$C660,C660)</f>
        <v>3</v>
      </c>
      <c r="E660" s="241" t="str">
        <f t="shared" si="30"/>
        <v>Make enquiry on car dealership or manufacturer3</v>
      </c>
      <c r="F660" s="86" t="s">
        <v>1050</v>
      </c>
      <c r="G660" s="242">
        <v>0.32372670807453419</v>
      </c>
      <c r="H660" s="245">
        <v>99.216707780168349</v>
      </c>
    </row>
    <row r="661" spans="1:8">
      <c r="A661" s="86" t="str">
        <v>car_enqc_f2f</v>
      </c>
      <c r="B661" s="239">
        <v>660</v>
      </c>
      <c r="C661" s="86" t="s">
        <v>1492</v>
      </c>
      <c r="D661" s="241">
        <f>COUNTIF($C$1:$C661,C661)</f>
        <v>4</v>
      </c>
      <c r="E661" s="241" t="str">
        <f t="shared" si="30"/>
        <v>Make enquiry on car dealership or manufacturer4</v>
      </c>
      <c r="F661" s="86" t="s">
        <v>1498</v>
      </c>
      <c r="G661" s="242">
        <v>0.5225279503105591</v>
      </c>
      <c r="H661" s="245">
        <v>100.2697391082165</v>
      </c>
    </row>
    <row r="662" spans="1:8">
      <c r="A662" s="86" t="str">
        <v>car_enqc_mail</v>
      </c>
      <c r="B662" s="239">
        <v>661</v>
      </c>
      <c r="C662" s="86" t="s">
        <v>1492</v>
      </c>
      <c r="D662" s="241">
        <f>COUNTIF($C$1:$C662,C662)</f>
        <v>5</v>
      </c>
      <c r="E662" s="241" t="str">
        <f t="shared" si="30"/>
        <v>Make enquiry on car dealership or manufacturer5</v>
      </c>
      <c r="F662" s="86" t="s">
        <v>1500</v>
      </c>
      <c r="G662" s="242">
        <v>0.1186583850931677</v>
      </c>
      <c r="H662" s="245">
        <v>99.091352223135857</v>
      </c>
    </row>
    <row r="663" spans="1:8">
      <c r="A663" s="86" t="str">
        <v>car_enqc_txt</v>
      </c>
      <c r="B663" s="239">
        <v>662</v>
      </c>
      <c r="C663" s="86" t="s">
        <v>1492</v>
      </c>
      <c r="D663" s="241">
        <f>COUNTIF($C$1:$C663,C663)</f>
        <v>6</v>
      </c>
      <c r="E663" s="241" t="str">
        <f t="shared" si="30"/>
        <v>Make enquiry on car dealership or manufacturer6</v>
      </c>
      <c r="F663" s="86" t="s">
        <v>1502</v>
      </c>
      <c r="G663" s="242">
        <v>7.580745341614907E-2</v>
      </c>
      <c r="H663" s="245">
        <v>84.03119142372725</v>
      </c>
    </row>
    <row r="664" spans="1:8">
      <c r="A664" s="86" t="str">
        <v>car_enqc_web</v>
      </c>
      <c r="B664" s="239">
        <v>663</v>
      </c>
      <c r="C664" s="86" t="s">
        <v>1492</v>
      </c>
      <c r="D664" s="241">
        <f>COUNTIF($C$1:$C664,C664)</f>
        <v>7</v>
      </c>
      <c r="E664" s="241" t="str">
        <f t="shared" si="30"/>
        <v>Make enquiry on car dealership or manufacturer7</v>
      </c>
      <c r="F664" s="86" t="s">
        <v>1504</v>
      </c>
      <c r="G664" s="242">
        <v>0.23719254658385092</v>
      </c>
      <c r="H664" s="245">
        <v>99.68035438506557</v>
      </c>
    </row>
    <row r="665" spans="1:8">
      <c r="A665" s="86" t="str">
        <v>car_sub_app</v>
      </c>
      <c r="B665" s="239">
        <v>664</v>
      </c>
      <c r="C665" s="86" t="s">
        <v>1506</v>
      </c>
      <c r="D665" s="241">
        <f>COUNTIF($C$1:$C665,C665)</f>
        <v>1</v>
      </c>
      <c r="E665" s="241" t="str">
        <f t="shared" si="30"/>
        <v>Submit info to cars dealership or manufacturer1</v>
      </c>
      <c r="F665" s="86" t="s">
        <v>1493</v>
      </c>
      <c r="G665" s="242">
        <v>0.14214285714285713</v>
      </c>
      <c r="H665" s="245">
        <v>85.204013860666052</v>
      </c>
    </row>
    <row r="666" spans="1:8">
      <c r="A666" s="86" t="str">
        <v>car_sub_call</v>
      </c>
      <c r="B666" s="239">
        <v>665</v>
      </c>
      <c r="C666" s="86" t="s">
        <v>1506</v>
      </c>
      <c r="D666" s="241">
        <f>COUNTIF($C$1:$C666,C666)</f>
        <v>2</v>
      </c>
      <c r="E666" s="241" t="str">
        <f t="shared" si="30"/>
        <v>Submit info to cars dealership or manufacturer2</v>
      </c>
      <c r="F666" s="86" t="s">
        <v>1495</v>
      </c>
      <c r="G666" s="242">
        <v>0.42442236024844715</v>
      </c>
      <c r="H666" s="245">
        <v>99.977028797477033</v>
      </c>
    </row>
    <row r="667" spans="1:8">
      <c r="A667" s="86" t="str">
        <v>car_sub_email</v>
      </c>
      <c r="B667" s="239">
        <v>666</v>
      </c>
      <c r="C667" s="86" t="s">
        <v>1506</v>
      </c>
      <c r="D667" s="241">
        <f>COUNTIF($C$1:$C667,C667)</f>
        <v>3</v>
      </c>
      <c r="E667" s="241" t="str">
        <f t="shared" si="30"/>
        <v>Submit info to cars dealership or manufacturer3</v>
      </c>
      <c r="F667" s="86" t="s">
        <v>1050</v>
      </c>
      <c r="G667" s="242">
        <v>0.29833540372670803</v>
      </c>
      <c r="H667" s="245">
        <v>99.54777514502635</v>
      </c>
    </row>
    <row r="668" spans="1:8">
      <c r="A668" s="86" t="str">
        <v>car_sub_f2f</v>
      </c>
      <c r="B668" s="239">
        <v>667</v>
      </c>
      <c r="C668" s="86" t="s">
        <v>1506</v>
      </c>
      <c r="D668" s="241">
        <f>COUNTIF($C$1:$C668,C668)</f>
        <v>4</v>
      </c>
      <c r="E668" s="241" t="str">
        <f t="shared" si="30"/>
        <v>Submit info to cars dealership or manufacturer4</v>
      </c>
      <c r="F668" s="86" t="s">
        <v>1498</v>
      </c>
      <c r="G668" s="242">
        <v>0.4933726708074534</v>
      </c>
      <c r="H668" s="245">
        <v>99.28057066364272</v>
      </c>
    </row>
    <row r="669" spans="1:8">
      <c r="A669" s="86" t="str">
        <v>car_sub_mail</v>
      </c>
      <c r="B669" s="239">
        <v>668</v>
      </c>
      <c r="C669" s="86" t="s">
        <v>1506</v>
      </c>
      <c r="D669" s="241">
        <f>COUNTIF($C$1:$C669,C669)</f>
        <v>5</v>
      </c>
      <c r="E669" s="241" t="str">
        <f t="shared" si="30"/>
        <v>Submit info to cars dealership or manufacturer5</v>
      </c>
      <c r="F669" s="86" t="s">
        <v>1500</v>
      </c>
      <c r="G669" s="242">
        <v>8.5173913043478267E-2</v>
      </c>
      <c r="H669" s="245">
        <v>96.492143502249391</v>
      </c>
    </row>
    <row r="670" spans="1:8">
      <c r="A670" s="86" t="str">
        <v>car_sub_txt</v>
      </c>
      <c r="B670" s="239">
        <v>669</v>
      </c>
      <c r="C670" s="86" t="s">
        <v>1506</v>
      </c>
      <c r="D670" s="241">
        <f>COUNTIF($C$1:$C670,C670)</f>
        <v>6</v>
      </c>
      <c r="E670" s="241" t="str">
        <f t="shared" si="30"/>
        <v>Submit info to cars dealership or manufacturer6</v>
      </c>
      <c r="F670" s="86" t="s">
        <v>1502</v>
      </c>
      <c r="G670" s="242">
        <v>9.6223602484472051E-2</v>
      </c>
      <c r="H670" s="245">
        <v>91.774318455066137</v>
      </c>
    </row>
    <row r="671" spans="1:8">
      <c r="A671" s="86" t="str">
        <v>car_sub_web</v>
      </c>
      <c r="B671" s="239">
        <v>670</v>
      </c>
      <c r="C671" s="86" t="s">
        <v>1506</v>
      </c>
      <c r="D671" s="241">
        <f>COUNTIF($C$1:$C671,C671)</f>
        <v>7</v>
      </c>
      <c r="E671" s="241" t="str">
        <f t="shared" si="30"/>
        <v>Submit info to cars dealership or manufacturer7</v>
      </c>
      <c r="F671" s="86" t="s">
        <v>1504</v>
      </c>
      <c r="G671" s="242">
        <v>0.29796273291925468</v>
      </c>
      <c r="H671" s="245">
        <v>96.707029510803551</v>
      </c>
    </row>
    <row r="672" spans="1:8">
      <c r="A672" s="86" t="str">
        <v>car_mark_app</v>
      </c>
      <c r="B672" s="239">
        <v>671</v>
      </c>
      <c r="C672" s="86" t="s">
        <v>1514</v>
      </c>
      <c r="D672" s="241">
        <f>COUNTIF($C$1:$C672,C672)</f>
        <v>1</v>
      </c>
      <c r="E672" s="241" t="str">
        <f t="shared" si="30"/>
        <v>Get info/marketing from car dealership or manufacturer1</v>
      </c>
      <c r="F672" s="86" t="s">
        <v>1493</v>
      </c>
      <c r="G672" s="242">
        <v>0.12533540372670809</v>
      </c>
      <c r="H672" s="245">
        <v>90.305814517491839</v>
      </c>
    </row>
    <row r="673" spans="1:8">
      <c r="A673" s="86" t="str">
        <v>car_mark_call</v>
      </c>
      <c r="B673" s="239">
        <v>672</v>
      </c>
      <c r="C673" s="86" t="s">
        <v>1514</v>
      </c>
      <c r="D673" s="241">
        <f>COUNTIF($C$1:$C673,C673)</f>
        <v>2</v>
      </c>
      <c r="E673" s="241" t="str">
        <f t="shared" si="30"/>
        <v>Get info/marketing from car dealership or manufacturer2</v>
      </c>
      <c r="F673" s="86" t="s">
        <v>1495</v>
      </c>
      <c r="G673" s="242">
        <v>0.22903105590062114</v>
      </c>
      <c r="H673" s="245">
        <v>99.048339273980048</v>
      </c>
    </row>
    <row r="674" spans="1:8">
      <c r="A674" s="86" t="str">
        <v>car_mark_email</v>
      </c>
      <c r="B674" s="239">
        <v>673</v>
      </c>
      <c r="C674" s="86" t="s">
        <v>1514</v>
      </c>
      <c r="D674" s="241">
        <f>COUNTIF($C$1:$C674,C674)</f>
        <v>3</v>
      </c>
      <c r="E674" s="241" t="str">
        <f t="shared" si="30"/>
        <v>Get info/marketing from car dealership or manufacturer3</v>
      </c>
      <c r="F674" s="86" t="s">
        <v>1050</v>
      </c>
      <c r="G674" s="242">
        <v>0.23203726708074537</v>
      </c>
      <c r="H674" s="245">
        <v>95.191896232244275</v>
      </c>
    </row>
    <row r="675" spans="1:8">
      <c r="A675" s="86" t="str">
        <v>car_mark_f2f</v>
      </c>
      <c r="B675" s="239">
        <v>674</v>
      </c>
      <c r="C675" s="86" t="s">
        <v>1514</v>
      </c>
      <c r="D675" s="241">
        <f>COUNTIF($C$1:$C675,C675)</f>
        <v>4</v>
      </c>
      <c r="E675" s="241" t="str">
        <f t="shared" si="30"/>
        <v>Get info/marketing from car dealership or manufacturer4</v>
      </c>
      <c r="F675" s="86" t="s">
        <v>1498</v>
      </c>
      <c r="G675" s="242">
        <v>0.47603726708074534</v>
      </c>
      <c r="H675" s="245">
        <v>97.224894685329161</v>
      </c>
    </row>
    <row r="676" spans="1:8">
      <c r="A676" s="86" t="str">
        <v>car_mark_mail</v>
      </c>
      <c r="B676" s="239">
        <v>675</v>
      </c>
      <c r="C676" s="86" t="s">
        <v>1514</v>
      </c>
      <c r="D676" s="241">
        <f>COUNTIF($C$1:$C676,C676)</f>
        <v>5</v>
      </c>
      <c r="E676" s="241" t="str">
        <f t="shared" si="30"/>
        <v>Get info/marketing from car dealership or manufacturer5</v>
      </c>
      <c r="F676" s="86" t="s">
        <v>1500</v>
      </c>
      <c r="G676" s="242">
        <v>0.15586956521739129</v>
      </c>
      <c r="H676" s="245">
        <v>102.14793105811924</v>
      </c>
    </row>
    <row r="677" spans="1:8">
      <c r="A677" s="86" t="str">
        <v>car_mark_txt</v>
      </c>
      <c r="B677" s="239">
        <v>676</v>
      </c>
      <c r="C677" s="86" t="s">
        <v>1514</v>
      </c>
      <c r="D677" s="241">
        <f>COUNTIF($C$1:$C677,C677)</f>
        <v>6</v>
      </c>
      <c r="E677" s="241" t="str">
        <f t="shared" si="30"/>
        <v>Get info/marketing from car dealership or manufacturer6</v>
      </c>
      <c r="F677" s="86" t="s">
        <v>1502</v>
      </c>
      <c r="G677" s="242">
        <v>9.6279503105590053E-2</v>
      </c>
      <c r="H677" s="245">
        <v>96.054219562215366</v>
      </c>
    </row>
    <row r="678" spans="1:8">
      <c r="A678" s="86" t="str">
        <v>car_mark_web</v>
      </c>
      <c r="B678" s="239">
        <v>677</v>
      </c>
      <c r="C678" s="86" t="s">
        <v>1514</v>
      </c>
      <c r="D678" s="241">
        <f>COUNTIF($C$1:$C678,C678)</f>
        <v>7</v>
      </c>
      <c r="E678" s="241" t="str">
        <f t="shared" si="30"/>
        <v>Get info/marketing from car dealership or manufacturer7</v>
      </c>
      <c r="F678" s="86" t="s">
        <v>1504</v>
      </c>
      <c r="G678" s="242">
        <v>0.30954037267080742</v>
      </c>
      <c r="H678" s="245">
        <v>100.02428115076663</v>
      </c>
    </row>
    <row r="679" spans="1:8">
      <c r="A679" s="86" t="str">
        <v>car_res_app</v>
      </c>
      <c r="B679" s="239">
        <v>678</v>
      </c>
      <c r="C679" s="86" t="s">
        <v>1522</v>
      </c>
      <c r="D679" s="241">
        <f>COUNTIF($C$1:$C679,C679)</f>
        <v>1</v>
      </c>
      <c r="E679" s="241" t="str">
        <f t="shared" si="30"/>
        <v>Research car dealership or manufacturer1</v>
      </c>
      <c r="F679" s="86" t="s">
        <v>1493</v>
      </c>
      <c r="G679" s="242">
        <v>0.1190496894409938</v>
      </c>
      <c r="H679" s="245">
        <v>92.452606615309847</v>
      </c>
    </row>
    <row r="680" spans="1:8">
      <c r="A680" s="86" t="str">
        <v>car_res_call</v>
      </c>
      <c r="B680" s="239">
        <v>679</v>
      </c>
      <c r="C680" s="86" t="s">
        <v>1522</v>
      </c>
      <c r="D680" s="241">
        <f>COUNTIF($C$1:$C680,C680)</f>
        <v>2</v>
      </c>
      <c r="E680" s="241" t="str">
        <f t="shared" si="30"/>
        <v>Research car dealership or manufacturer2</v>
      </c>
      <c r="F680" s="86" t="s">
        <v>1495</v>
      </c>
      <c r="G680" s="242">
        <v>0.20962111801242234</v>
      </c>
      <c r="H680" s="245">
        <v>96.608134035539152</v>
      </c>
    </row>
    <row r="681" spans="1:8">
      <c r="A681" s="86" t="str">
        <v>car_res_email</v>
      </c>
      <c r="B681" s="239">
        <v>680</v>
      </c>
      <c r="C681" s="86" t="s">
        <v>1522</v>
      </c>
      <c r="D681" s="241">
        <f>COUNTIF($C$1:$C681,C681)</f>
        <v>3</v>
      </c>
      <c r="E681" s="241" t="str">
        <f t="shared" si="30"/>
        <v>Research car dealership or manufacturer3</v>
      </c>
      <c r="F681" s="86" t="s">
        <v>1050</v>
      </c>
      <c r="G681" s="242">
        <v>0.17190683229813664</v>
      </c>
      <c r="H681" s="245">
        <v>97.409312584010635</v>
      </c>
    </row>
    <row r="682" spans="1:8">
      <c r="A682" s="86" t="str">
        <v>car_res_f2f</v>
      </c>
      <c r="B682" s="239">
        <v>681</v>
      </c>
      <c r="C682" s="86" t="s">
        <v>1522</v>
      </c>
      <c r="D682" s="241">
        <f>COUNTIF($C$1:$C682,C682)</f>
        <v>4</v>
      </c>
      <c r="E682" s="241" t="str">
        <f t="shared" si="30"/>
        <v>Research car dealership or manufacturer4</v>
      </c>
      <c r="F682" s="86" t="s">
        <v>1498</v>
      </c>
      <c r="G682" s="242">
        <v>0.67523602484472045</v>
      </c>
      <c r="H682" s="245">
        <v>100.02958348595443</v>
      </c>
    </row>
    <row r="683" spans="1:8">
      <c r="A683" s="86" t="str">
        <v>car_res_mail</v>
      </c>
      <c r="B683" s="239">
        <v>682</v>
      </c>
      <c r="C683" s="86" t="s">
        <v>1522</v>
      </c>
      <c r="D683" s="241">
        <f>COUNTIF($C$1:$C683,C683)</f>
        <v>5</v>
      </c>
      <c r="E683" s="241" t="str">
        <f t="shared" si="30"/>
        <v>Research car dealership or manufacturer5</v>
      </c>
      <c r="F683" s="86" t="s">
        <v>1500</v>
      </c>
      <c r="G683" s="242">
        <v>7.4590062111801247E-2</v>
      </c>
      <c r="H683" s="245">
        <v>88.545550321853369</v>
      </c>
    </row>
    <row r="684" spans="1:8">
      <c r="A684" s="86" t="str">
        <v>car_res_txt</v>
      </c>
      <c r="B684" s="239">
        <v>683</v>
      </c>
      <c r="C684" s="86" t="s">
        <v>1522</v>
      </c>
      <c r="D684" s="241">
        <f>COUNTIF($C$1:$C684,C684)</f>
        <v>6</v>
      </c>
      <c r="E684" s="241" t="str">
        <f t="shared" si="30"/>
        <v>Research car dealership or manufacturer6</v>
      </c>
      <c r="F684" s="86" t="s">
        <v>1502</v>
      </c>
      <c r="G684" s="242">
        <v>4.2875776397515532E-2</v>
      </c>
      <c r="H684" s="245">
        <v>67.895722010983476</v>
      </c>
    </row>
    <row r="685" spans="1:8">
      <c r="A685" s="86" t="str">
        <v>car_res_web</v>
      </c>
      <c r="B685" s="239">
        <v>684</v>
      </c>
      <c r="C685" s="86" t="s">
        <v>1522</v>
      </c>
      <c r="D685" s="241">
        <f>COUNTIF($C$1:$C685,C685)</f>
        <v>7</v>
      </c>
      <c r="E685" s="241" t="str">
        <f t="shared" si="30"/>
        <v>Research car dealership or manufacturer7</v>
      </c>
      <c r="F685" s="86" t="s">
        <v>1504</v>
      </c>
      <c r="G685" s="242">
        <v>0.38562732919254655</v>
      </c>
      <c r="H685" s="245">
        <v>100.30166352574012</v>
      </c>
    </row>
    <row r="686" spans="1:8">
      <c r="A686" s="86" t="str">
        <v>hlh_enqc_app</v>
      </c>
      <c r="B686" s="239">
        <v>685</v>
      </c>
      <c r="C686" s="86" t="s">
        <v>1530</v>
      </c>
      <c r="D686" s="241">
        <f>COUNTIF($C$1:$C686,C686)</f>
        <v>1</v>
      </c>
      <c r="E686" s="241" t="str">
        <f t="shared" si="30"/>
        <v>Make enquiry on local health services1</v>
      </c>
      <c r="F686" s="86" t="s">
        <v>1493</v>
      </c>
      <c r="G686" s="242">
        <v>0.11553416149068323</v>
      </c>
      <c r="H686" s="245">
        <v>94.113555678847391</v>
      </c>
    </row>
    <row r="687" spans="1:8">
      <c r="A687" s="86" t="str">
        <v>hlh_enqc_call</v>
      </c>
      <c r="B687" s="239">
        <v>686</v>
      </c>
      <c r="C687" s="86" t="s">
        <v>1530</v>
      </c>
      <c r="D687" s="241">
        <f>COUNTIF($C$1:$C687,C687)</f>
        <v>2</v>
      </c>
      <c r="E687" s="241" t="str">
        <f t="shared" si="30"/>
        <v>Make enquiry on local health services2</v>
      </c>
      <c r="F687" s="86" t="s">
        <v>1495</v>
      </c>
      <c r="G687" s="242">
        <v>0.40984472049689441</v>
      </c>
      <c r="H687" s="245">
        <v>102.79293298863381</v>
      </c>
    </row>
    <row r="688" spans="1:8">
      <c r="A688" s="86" t="str">
        <v>hlh_enqc_email</v>
      </c>
      <c r="B688" s="239">
        <v>687</v>
      </c>
      <c r="C688" s="86" t="s">
        <v>1530</v>
      </c>
      <c r="D688" s="241">
        <f>COUNTIF($C$1:$C688,C688)</f>
        <v>3</v>
      </c>
      <c r="E688" s="241" t="str">
        <f t="shared" si="30"/>
        <v>Make enquiry on local health services3</v>
      </c>
      <c r="F688" s="86" t="s">
        <v>1050</v>
      </c>
      <c r="G688" s="242">
        <v>0.3176273291925466</v>
      </c>
      <c r="H688" s="245">
        <v>101.35626799741289</v>
      </c>
    </row>
    <row r="689" spans="1:8">
      <c r="A689" s="86" t="str">
        <v>hlh_enqc_f2f</v>
      </c>
      <c r="B689" s="239">
        <v>688</v>
      </c>
      <c r="C689" s="86" t="s">
        <v>1530</v>
      </c>
      <c r="D689" s="241">
        <f>COUNTIF($C$1:$C689,C689)</f>
        <v>4</v>
      </c>
      <c r="E689" s="241" t="str">
        <f t="shared" si="30"/>
        <v>Make enquiry on local health services4</v>
      </c>
      <c r="F689" s="86" t="s">
        <v>1498</v>
      </c>
      <c r="G689" s="242">
        <v>0.30839751552795031</v>
      </c>
      <c r="H689" s="245">
        <v>93.129276326139177</v>
      </c>
    </row>
    <row r="690" spans="1:8">
      <c r="A690" s="86" t="str">
        <v>hlh_enqc_mail</v>
      </c>
      <c r="B690" s="239">
        <v>689</v>
      </c>
      <c r="C690" s="86" t="s">
        <v>1530</v>
      </c>
      <c r="D690" s="241">
        <f>COUNTIF($C$1:$C690,C690)</f>
        <v>5</v>
      </c>
      <c r="E690" s="241" t="str">
        <f t="shared" si="30"/>
        <v>Make enquiry on local health services5</v>
      </c>
      <c r="F690" s="86" t="s">
        <v>1500</v>
      </c>
      <c r="G690" s="242">
        <v>0.12680745341614907</v>
      </c>
      <c r="H690" s="245">
        <v>101.22211581948677</v>
      </c>
    </row>
    <row r="691" spans="1:8">
      <c r="A691" s="86" t="str">
        <v>hlh_enqc_txt</v>
      </c>
      <c r="B691" s="239">
        <v>690</v>
      </c>
      <c r="C691" s="86" t="s">
        <v>1530</v>
      </c>
      <c r="D691" s="241">
        <f>COUNTIF($C$1:$C691,C691)</f>
        <v>6</v>
      </c>
      <c r="E691" s="241" t="str">
        <f t="shared" si="30"/>
        <v>Make enquiry on local health services6</v>
      </c>
      <c r="F691" s="86" t="s">
        <v>1502</v>
      </c>
      <c r="G691" s="242">
        <v>9.1844720496894419E-2</v>
      </c>
      <c r="H691" s="245">
        <v>102.75435678922726</v>
      </c>
    </row>
    <row r="692" spans="1:8">
      <c r="A692" s="86" t="str">
        <v>hlh_enqc_web</v>
      </c>
      <c r="B692" s="239">
        <v>691</v>
      </c>
      <c r="C692" s="86" t="s">
        <v>1530</v>
      </c>
      <c r="D692" s="241">
        <f>COUNTIF($C$1:$C692,C692)</f>
        <v>7</v>
      </c>
      <c r="E692" s="241" t="str">
        <f t="shared" si="30"/>
        <v>Make enquiry on local health services7</v>
      </c>
      <c r="F692" s="86" t="s">
        <v>1504</v>
      </c>
      <c r="G692" s="242">
        <v>0.22454658385093168</v>
      </c>
      <c r="H692" s="245">
        <v>101.20716096624751</v>
      </c>
    </row>
    <row r="693" spans="1:8">
      <c r="A693" s="86" t="str">
        <v>hlh_sub_app</v>
      </c>
      <c r="B693" s="239">
        <v>692</v>
      </c>
      <c r="C693" s="86" t="s">
        <v>1538</v>
      </c>
      <c r="D693" s="241">
        <f>COUNTIF($C$1:$C693,C693)</f>
        <v>1</v>
      </c>
      <c r="E693" s="241" t="str">
        <f t="shared" si="30"/>
        <v>Submit info to local health services1</v>
      </c>
      <c r="F693" s="86" t="s">
        <v>1493</v>
      </c>
      <c r="G693" s="242">
        <v>0.15126708074534162</v>
      </c>
      <c r="H693" s="245">
        <v>91.617832093795244</v>
      </c>
    </row>
    <row r="694" spans="1:8">
      <c r="A694" s="86" t="str">
        <v>hlh_sub_call</v>
      </c>
      <c r="B694" s="239">
        <v>693</v>
      </c>
      <c r="C694" s="86" t="s">
        <v>1538</v>
      </c>
      <c r="D694" s="241">
        <f>COUNTIF($C$1:$C694,C694)</f>
        <v>2</v>
      </c>
      <c r="E694" s="241" t="str">
        <f t="shared" si="30"/>
        <v>Submit info to local health services2</v>
      </c>
      <c r="F694" s="86" t="s">
        <v>1495</v>
      </c>
      <c r="G694" s="242">
        <v>0.39913043478260862</v>
      </c>
      <c r="H694" s="245">
        <v>104.42591664048457</v>
      </c>
    </row>
    <row r="695" spans="1:8">
      <c r="A695" s="86" t="str">
        <v>hlh_sub_email</v>
      </c>
      <c r="B695" s="239">
        <v>694</v>
      </c>
      <c r="C695" s="86" t="s">
        <v>1538</v>
      </c>
      <c r="D695" s="241">
        <f>COUNTIF($C$1:$C695,C695)</f>
        <v>3</v>
      </c>
      <c r="E695" s="241" t="str">
        <f t="shared" si="30"/>
        <v>Submit info to local health services3</v>
      </c>
      <c r="F695" s="86" t="s">
        <v>1050</v>
      </c>
      <c r="G695" s="242">
        <v>0.27769565217391307</v>
      </c>
      <c r="H695" s="245">
        <v>100.33646805016865</v>
      </c>
    </row>
    <row r="696" spans="1:8">
      <c r="A696" s="86" t="str">
        <v>hlh_sub_f2f</v>
      </c>
      <c r="B696" s="239">
        <v>695</v>
      </c>
      <c r="C696" s="86" t="s">
        <v>1538</v>
      </c>
      <c r="D696" s="241">
        <f>COUNTIF($C$1:$C696,C696)</f>
        <v>4</v>
      </c>
      <c r="E696" s="241" t="str">
        <f t="shared" si="30"/>
        <v>Submit info to local health services4</v>
      </c>
      <c r="F696" s="86" t="s">
        <v>1498</v>
      </c>
      <c r="G696" s="242">
        <v>0.3880434782608696</v>
      </c>
      <c r="H696" s="245">
        <v>96.295886769662133</v>
      </c>
    </row>
    <row r="697" spans="1:8">
      <c r="A697" s="86" t="str">
        <v>hlh_sub_mail</v>
      </c>
      <c r="B697" s="239">
        <v>696</v>
      </c>
      <c r="C697" s="86" t="s">
        <v>1538</v>
      </c>
      <c r="D697" s="241">
        <f>COUNTIF($C$1:$C697,C697)</f>
        <v>5</v>
      </c>
      <c r="E697" s="241" t="str">
        <f t="shared" si="30"/>
        <v>Submit info to local health services5</v>
      </c>
      <c r="F697" s="86" t="s">
        <v>1500</v>
      </c>
      <c r="G697" s="242">
        <v>0.12078881987577637</v>
      </c>
      <c r="H697" s="245">
        <v>101.08022242380503</v>
      </c>
    </row>
    <row r="698" spans="1:8">
      <c r="A698" s="86" t="str">
        <v>hlh_sub_txt</v>
      </c>
      <c r="B698" s="239">
        <v>697</v>
      </c>
      <c r="C698" s="86" t="s">
        <v>1538</v>
      </c>
      <c r="D698" s="241">
        <f>COUNTIF($C$1:$C698,C698)</f>
        <v>6</v>
      </c>
      <c r="E698" s="241" t="str">
        <f t="shared" si="30"/>
        <v>Submit info to local health services6</v>
      </c>
      <c r="F698" s="86" t="s">
        <v>1502</v>
      </c>
      <c r="G698" s="242">
        <v>9.7254658385093173E-2</v>
      </c>
      <c r="H698" s="245">
        <v>92.531806068844219</v>
      </c>
    </row>
    <row r="699" spans="1:8">
      <c r="A699" s="86" t="str">
        <v>hlh_sub_web</v>
      </c>
      <c r="B699" s="239">
        <v>698</v>
      </c>
      <c r="C699" s="86" t="s">
        <v>1538</v>
      </c>
      <c r="D699" s="241">
        <f>COUNTIF($C$1:$C699,C699)</f>
        <v>7</v>
      </c>
      <c r="E699" s="241" t="str">
        <f t="shared" si="30"/>
        <v>Submit info to local health services7</v>
      </c>
      <c r="F699" s="86" t="s">
        <v>1504</v>
      </c>
      <c r="G699" s="242">
        <v>0.27683850931677018</v>
      </c>
      <c r="H699" s="245">
        <v>103.33711585807788</v>
      </c>
    </row>
    <row r="700" spans="1:8">
      <c r="A700" s="86" t="str">
        <v>hlh_mark_app</v>
      </c>
      <c r="B700" s="239">
        <v>699</v>
      </c>
      <c r="C700" s="86" t="s">
        <v>1546</v>
      </c>
      <c r="D700" s="241">
        <f>COUNTIF($C$1:$C700,C700)</f>
        <v>1</v>
      </c>
      <c r="E700" s="241" t="str">
        <f t="shared" si="30"/>
        <v>Get info/marketing on local health services1</v>
      </c>
      <c r="F700" s="86" t="s">
        <v>1493</v>
      </c>
      <c r="G700" s="242">
        <v>0.12254037267080745</v>
      </c>
      <c r="H700" s="245">
        <v>89.939453362378458</v>
      </c>
    </row>
    <row r="701" spans="1:8">
      <c r="A701" s="86" t="str">
        <v>hlh_mark_call</v>
      </c>
      <c r="B701" s="239">
        <v>700</v>
      </c>
      <c r="C701" s="86" t="s">
        <v>1546</v>
      </c>
      <c r="D701" s="241">
        <f>COUNTIF($C$1:$C701,C701)</f>
        <v>2</v>
      </c>
      <c r="E701" s="241" t="str">
        <f t="shared" si="30"/>
        <v>Get info/marketing on local health services2</v>
      </c>
      <c r="F701" s="86" t="s">
        <v>1495</v>
      </c>
      <c r="G701" s="242">
        <v>0.25129192546583851</v>
      </c>
      <c r="H701" s="245">
        <v>97.01820183555823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0.24406832298136646</v>
      </c>
      <c r="H703" s="245">
        <v>92.902778386124311</v>
      </c>
    </row>
    <row r="704" spans="1:8">
      <c r="A704" s="86" t="str">
        <v>hlh_mark_mail</v>
      </c>
      <c r="B704" s="239">
        <v>703</v>
      </c>
      <c r="C704" s="86" t="s">
        <v>1546</v>
      </c>
      <c r="D704" s="241">
        <f>COUNTIF($C$1:$C704,C704)</f>
        <v>5</v>
      </c>
      <c r="E704" s="241" t="str">
        <f t="shared" si="30"/>
        <v>Get info/marketing on local health services5</v>
      </c>
      <c r="F704" s="86" t="s">
        <v>1500</v>
      </c>
      <c r="G704" s="242">
        <v>0.15006832298136644</v>
      </c>
      <c r="H704" s="245">
        <v>83.792214198038067</v>
      </c>
    </row>
    <row r="705" spans="1:8">
      <c r="A705" s="86" t="str">
        <v>hlh_mark_txt</v>
      </c>
      <c r="B705" s="239">
        <v>704</v>
      </c>
      <c r="C705" s="86" t="s">
        <v>1546</v>
      </c>
      <c r="D705" s="241">
        <f>COUNTIF($C$1:$C705,C705)</f>
        <v>6</v>
      </c>
      <c r="E705" s="241" t="str">
        <f t="shared" si="30"/>
        <v>Get info/marketing on local health services6</v>
      </c>
      <c r="F705" s="86" t="s">
        <v>1502</v>
      </c>
      <c r="G705" s="242">
        <v>0.13814285714285715</v>
      </c>
      <c r="H705" s="245">
        <v>99.450595156350687</v>
      </c>
    </row>
    <row r="706" spans="1:8">
      <c r="A706" s="86" t="str">
        <v>hlh_mark_web</v>
      </c>
      <c r="B706" s="239">
        <v>705</v>
      </c>
      <c r="C706" s="86" t="s">
        <v>1546</v>
      </c>
      <c r="D706" s="241">
        <f>COUNTIF($C$1:$C706,C706)</f>
        <v>7</v>
      </c>
      <c r="E706" s="241" t="str">
        <f t="shared" si="30"/>
        <v>Get info/marketing on local health services7</v>
      </c>
      <c r="F706" s="86" t="s">
        <v>1504</v>
      </c>
      <c r="G706" s="242">
        <v>0.27163975155279502</v>
      </c>
      <c r="H706" s="245">
        <v>103.80810164422694</v>
      </c>
    </row>
    <row r="707" spans="1:8">
      <c r="A707" s="86" t="str">
        <v>hlh_res_app</v>
      </c>
      <c r="B707" s="239">
        <v>706</v>
      </c>
      <c r="C707" s="86" t="s">
        <v>1554</v>
      </c>
      <c r="D707" s="241">
        <f>COUNTIF($C$1:$C707,C707)</f>
        <v>1</v>
      </c>
      <c r="E707" s="241" t="str">
        <f t="shared" ref="E707:E770" si="31">C707&amp;D707</f>
        <v>Research local health services1</v>
      </c>
      <c r="F707" s="86" t="s">
        <v>1493</v>
      </c>
      <c r="G707" s="242">
        <v>0.10552795031055902</v>
      </c>
      <c r="H707" s="245">
        <v>80.965090370029941</v>
      </c>
    </row>
    <row r="708" spans="1:8">
      <c r="A708" s="86" t="str">
        <v>hlh_res_call</v>
      </c>
      <c r="B708" s="239">
        <v>707</v>
      </c>
      <c r="C708" s="86" t="s">
        <v>1554</v>
      </c>
      <c r="D708" s="241">
        <f>COUNTIF($C$1:$C708,C708)</f>
        <v>2</v>
      </c>
      <c r="E708" s="241" t="str">
        <f t="shared" si="31"/>
        <v>Research local health services2</v>
      </c>
      <c r="F708" s="86" t="s">
        <v>1495</v>
      </c>
      <c r="G708" s="242">
        <v>0.32474534161490681</v>
      </c>
      <c r="H708" s="245">
        <v>100.64465040915431</v>
      </c>
    </row>
    <row r="709" spans="1:8">
      <c r="A709" s="86" t="str">
        <v>hlh_res_email</v>
      </c>
      <c r="B709" s="239">
        <v>708</v>
      </c>
      <c r="C709" s="86" t="s">
        <v>1554</v>
      </c>
      <c r="D709" s="241">
        <f>COUNTIF($C$1:$C709,C709)</f>
        <v>3</v>
      </c>
      <c r="E709" s="241" t="str">
        <f t="shared" si="31"/>
        <v>Research local health services3</v>
      </c>
      <c r="F709" s="86" t="s">
        <v>1050</v>
      </c>
      <c r="G709" s="242">
        <v>0.19429813664596274</v>
      </c>
      <c r="H709" s="245">
        <v>95.055493155379267</v>
      </c>
    </row>
    <row r="710" spans="1:8">
      <c r="A710" s="86" t="str">
        <v>hlh_res_f2f</v>
      </c>
      <c r="B710" s="239">
        <v>709</v>
      </c>
      <c r="C710" s="86" t="s">
        <v>1554</v>
      </c>
      <c r="D710" s="241">
        <f>COUNTIF($C$1:$C710,C710)</f>
        <v>4</v>
      </c>
      <c r="E710" s="241" t="str">
        <f t="shared" si="31"/>
        <v>Research local health services4</v>
      </c>
      <c r="F710" s="86" t="s">
        <v>1498</v>
      </c>
      <c r="G710" s="242">
        <v>0.26209937888198753</v>
      </c>
      <c r="H710" s="245">
        <v>88.877771643830542</v>
      </c>
    </row>
    <row r="711" spans="1:8">
      <c r="A711" s="86" t="str">
        <v>hlh_res_mail</v>
      </c>
      <c r="B711" s="239">
        <v>710</v>
      </c>
      <c r="C711" s="86" t="s">
        <v>1554</v>
      </c>
      <c r="D711" s="241">
        <f>COUNTIF($C$1:$C711,C711)</f>
        <v>5</v>
      </c>
      <c r="E711" s="241" t="str">
        <f t="shared" si="31"/>
        <v>Research local health services5</v>
      </c>
      <c r="F711" s="86" t="s">
        <v>1500</v>
      </c>
      <c r="G711" s="242">
        <v>6.0925465838509323E-2</v>
      </c>
      <c r="H711" s="245">
        <v>79.224630446242486</v>
      </c>
    </row>
    <row r="712" spans="1:8">
      <c r="A712" s="86" t="str">
        <v>hlh_res_txt</v>
      </c>
      <c r="B712" s="239">
        <v>711</v>
      </c>
      <c r="C712" s="86" t="s">
        <v>1554</v>
      </c>
      <c r="D712" s="241">
        <f>COUNTIF($C$1:$C712,C712)</f>
        <v>6</v>
      </c>
      <c r="E712" s="241" t="str">
        <f t="shared" si="31"/>
        <v>Research local health services6</v>
      </c>
      <c r="F712" s="86" t="s">
        <v>1502</v>
      </c>
      <c r="G712" s="242">
        <v>8.0180124223602475E-2</v>
      </c>
      <c r="H712" s="245">
        <v>93.244374352261232</v>
      </c>
    </row>
    <row r="713" spans="1:8">
      <c r="A713" s="86" t="str">
        <v>hlh_res_web</v>
      </c>
      <c r="B713" s="239">
        <v>712</v>
      </c>
      <c r="C713" s="86" t="s">
        <v>1554</v>
      </c>
      <c r="D713" s="241">
        <f>COUNTIF($C$1:$C713,C713)</f>
        <v>7</v>
      </c>
      <c r="E713" s="241" t="str">
        <f t="shared" si="31"/>
        <v>Research local health services7</v>
      </c>
      <c r="F713" s="86" t="s">
        <v>1504</v>
      </c>
      <c r="G713" s="242">
        <v>0.34677639751552797</v>
      </c>
      <c r="H713" s="245">
        <v>104.32779665576662</v>
      </c>
    </row>
    <row r="714" spans="1:8">
      <c r="A714" s="86" t="str">
        <v>loc_enqc_app</v>
      </c>
      <c r="B714" s="239">
        <v>713</v>
      </c>
      <c r="C714" s="86" t="s">
        <v>1562</v>
      </c>
      <c r="D714" s="241">
        <f>COUNTIF($C$1:$C714,C714)</f>
        <v>1</v>
      </c>
      <c r="E714" s="241" t="str">
        <f t="shared" si="31"/>
        <v>Make enquiry on local services, events, news1</v>
      </c>
      <c r="F714" s="86" t="s">
        <v>1493</v>
      </c>
      <c r="G714" s="242">
        <v>9.8577639751552801E-2</v>
      </c>
      <c r="H714" s="245">
        <v>90.671556018789403</v>
      </c>
    </row>
    <row r="715" spans="1:8">
      <c r="A715" s="86" t="str">
        <v>loc_enqc_call</v>
      </c>
      <c r="B715" s="239">
        <v>714</v>
      </c>
      <c r="C715" s="86" t="s">
        <v>1562</v>
      </c>
      <c r="D715" s="241">
        <f>COUNTIF($C$1:$C715,C715)</f>
        <v>2</v>
      </c>
      <c r="E715" s="241" t="str">
        <f t="shared" si="31"/>
        <v>Make enquiry on local services, events, news2</v>
      </c>
      <c r="F715" s="86" t="s">
        <v>1495</v>
      </c>
      <c r="G715" s="242">
        <v>0.34486956521739132</v>
      </c>
      <c r="H715" s="245">
        <v>99.448575353507749</v>
      </c>
    </row>
    <row r="716" spans="1:8">
      <c r="A716" s="86" t="str">
        <v>loc_enqc_email</v>
      </c>
      <c r="B716" s="239">
        <v>715</v>
      </c>
      <c r="C716" s="86" t="s">
        <v>1562</v>
      </c>
      <c r="D716" s="241">
        <f>COUNTIF($C$1:$C716,C716)</f>
        <v>3</v>
      </c>
      <c r="E716" s="241" t="str">
        <f t="shared" si="31"/>
        <v>Make enquiry on local services, events, news3</v>
      </c>
      <c r="F716" s="86" t="s">
        <v>1050</v>
      </c>
      <c r="G716" s="242">
        <v>0.40368322981366456</v>
      </c>
      <c r="H716" s="245">
        <v>100.91184838324875</v>
      </c>
    </row>
    <row r="717" spans="1:8">
      <c r="A717" s="86" t="str">
        <v>loc_enqc_f2f</v>
      </c>
      <c r="B717" s="239">
        <v>716</v>
      </c>
      <c r="C717" s="86" t="s">
        <v>1562</v>
      </c>
      <c r="D717" s="241">
        <f>COUNTIF($C$1:$C717,C717)</f>
        <v>4</v>
      </c>
      <c r="E717" s="241" t="str">
        <f t="shared" si="31"/>
        <v>Make enquiry on local services, events, news4</v>
      </c>
      <c r="F717" s="86" t="s">
        <v>1498</v>
      </c>
      <c r="G717" s="242">
        <v>0.18030434782608692</v>
      </c>
      <c r="H717" s="245">
        <v>92.315508851751986</v>
      </c>
    </row>
    <row r="718" spans="1:8">
      <c r="A718" s="86" t="str">
        <v>loc_enqc_mail</v>
      </c>
      <c r="B718" s="239">
        <v>717</v>
      </c>
      <c r="C718" s="86" t="s">
        <v>1562</v>
      </c>
      <c r="D718" s="241">
        <f>COUNTIF($C$1:$C718,C718)</f>
        <v>5</v>
      </c>
      <c r="E718" s="241" t="str">
        <f t="shared" si="31"/>
        <v>Make enquiry on local services, events, news5</v>
      </c>
      <c r="F718" s="86" t="s">
        <v>1500</v>
      </c>
      <c r="G718" s="242">
        <v>0.119527950310559</v>
      </c>
      <c r="H718" s="245">
        <v>100.90117617361234</v>
      </c>
    </row>
    <row r="719" spans="1:8">
      <c r="A719" s="86" t="str">
        <v>loc_enqc_txt</v>
      </c>
      <c r="B719" s="239">
        <v>718</v>
      </c>
      <c r="C719" s="86" t="s">
        <v>1562</v>
      </c>
      <c r="D719" s="241">
        <f>COUNTIF($C$1:$C719,C719)</f>
        <v>6</v>
      </c>
      <c r="E719" s="241" t="str">
        <f t="shared" si="31"/>
        <v>Make enquiry on local services, events, news6</v>
      </c>
      <c r="F719" s="86" t="s">
        <v>1502</v>
      </c>
      <c r="G719" s="242">
        <v>5.7546583850931678E-2</v>
      </c>
      <c r="H719" s="245">
        <v>89.387736466702933</v>
      </c>
    </row>
    <row r="720" spans="1:8">
      <c r="A720" s="86" t="str">
        <v>loc_enqc_web</v>
      </c>
      <c r="B720" s="239">
        <v>719</v>
      </c>
      <c r="C720" s="86" t="s">
        <v>1562</v>
      </c>
      <c r="D720" s="241">
        <f>COUNTIF($C$1:$C720,C720)</f>
        <v>7</v>
      </c>
      <c r="E720" s="241" t="str">
        <f t="shared" si="31"/>
        <v>Make enquiry on local services, events, news7</v>
      </c>
      <c r="F720" s="86" t="s">
        <v>1504</v>
      </c>
      <c r="G720" s="242">
        <v>0.24968944099378884</v>
      </c>
      <c r="H720" s="245">
        <v>99.949204485573844</v>
      </c>
    </row>
    <row r="721" spans="1:8">
      <c r="A721" s="86" t="str">
        <v>loc_sub_app</v>
      </c>
      <c r="B721" s="239">
        <v>720</v>
      </c>
      <c r="C721" s="86" t="s">
        <v>1570</v>
      </c>
      <c r="D721" s="241">
        <f>COUNTIF($C$1:$C721,C721)</f>
        <v>1</v>
      </c>
      <c r="E721" s="241" t="str">
        <f t="shared" si="31"/>
        <v>Submit info to local services, events, news1</v>
      </c>
      <c r="F721" s="86" t="s">
        <v>1493</v>
      </c>
      <c r="G721" s="242">
        <v>0.11572670807453417</v>
      </c>
      <c r="H721" s="245">
        <v>79.756867565761965</v>
      </c>
    </row>
    <row r="722" spans="1:8">
      <c r="A722" s="86" t="str">
        <v>loc_sub_call</v>
      </c>
      <c r="B722" s="239">
        <v>721</v>
      </c>
      <c r="C722" s="86" t="s">
        <v>1570</v>
      </c>
      <c r="D722" s="241">
        <f>COUNTIF($C$1:$C722,C722)</f>
        <v>2</v>
      </c>
      <c r="E722" s="241" t="str">
        <f t="shared" si="31"/>
        <v>Submit info to local services, events, news2</v>
      </c>
      <c r="F722" s="86" t="s">
        <v>1495</v>
      </c>
      <c r="G722" s="242">
        <v>0.16914906832298135</v>
      </c>
      <c r="H722" s="245">
        <v>91.109564081177581</v>
      </c>
    </row>
    <row r="723" spans="1:8">
      <c r="A723" s="86" t="str">
        <v>loc_sub_email</v>
      </c>
      <c r="B723" s="239">
        <v>722</v>
      </c>
      <c r="C723" s="86" t="s">
        <v>1570</v>
      </c>
      <c r="D723" s="241">
        <f>COUNTIF($C$1:$C723,C723)</f>
        <v>3</v>
      </c>
      <c r="E723" s="241" t="str">
        <f t="shared" si="31"/>
        <v>Submit info to local services, events, news3</v>
      </c>
      <c r="F723" s="86" t="s">
        <v>1050</v>
      </c>
      <c r="G723" s="242">
        <v>0.32947204968944094</v>
      </c>
      <c r="H723" s="245">
        <v>99.809344524513136</v>
      </c>
    </row>
    <row r="724" spans="1:8">
      <c r="A724" s="86" t="str">
        <v>loc_sub_f2f</v>
      </c>
      <c r="B724" s="239">
        <v>723</v>
      </c>
      <c r="C724" s="86" t="s">
        <v>1570</v>
      </c>
      <c r="D724" s="241">
        <f>COUNTIF($C$1:$C724,C724)</f>
        <v>4</v>
      </c>
      <c r="E724" s="241" t="str">
        <f t="shared" si="31"/>
        <v>Submit info to local services, events, news4</v>
      </c>
      <c r="F724" s="86" t="s">
        <v>1498</v>
      </c>
      <c r="G724" s="242">
        <v>0.14731055900621118</v>
      </c>
      <c r="H724" s="245">
        <v>92.207018434109273</v>
      </c>
    </row>
    <row r="725" spans="1:8">
      <c r="A725" s="86" t="str">
        <v>loc_sub_mail</v>
      </c>
      <c r="B725" s="239">
        <v>724</v>
      </c>
      <c r="C725" s="86" t="s">
        <v>1570</v>
      </c>
      <c r="D725" s="241">
        <f>COUNTIF($C$1:$C725,C725)</f>
        <v>5</v>
      </c>
      <c r="E725" s="241" t="str">
        <f t="shared" si="31"/>
        <v>Submit info to local services, events, news5</v>
      </c>
      <c r="F725" s="86" t="s">
        <v>1500</v>
      </c>
      <c r="G725" s="242">
        <v>0.10526708074534162</v>
      </c>
      <c r="H725" s="245">
        <v>84.273503144530835</v>
      </c>
    </row>
    <row r="726" spans="1:8">
      <c r="A726" s="86" t="str">
        <v>loc_sub_txt</v>
      </c>
      <c r="B726" s="239">
        <v>725</v>
      </c>
      <c r="C726" s="86" t="s">
        <v>1570</v>
      </c>
      <c r="D726" s="241">
        <f>COUNTIF($C$1:$C726,C726)</f>
        <v>6</v>
      </c>
      <c r="E726" s="241" t="str">
        <f t="shared" si="31"/>
        <v>Submit info to local services, events, news6</v>
      </c>
      <c r="F726" s="86" t="s">
        <v>1502</v>
      </c>
      <c r="G726" s="242">
        <v>6.6434782608695661E-2</v>
      </c>
      <c r="H726" s="245">
        <v>79.145911358225874</v>
      </c>
    </row>
    <row r="727" spans="1:8">
      <c r="A727" s="86" t="str">
        <v>loc_sub_web</v>
      </c>
      <c r="B727" s="239">
        <v>726</v>
      </c>
      <c r="C727" s="86" t="s">
        <v>1570</v>
      </c>
      <c r="D727" s="241">
        <f>COUNTIF($C$1:$C727,C727)</f>
        <v>7</v>
      </c>
      <c r="E727" s="241" t="str">
        <f t="shared" si="31"/>
        <v>Submit info to local services, events, news7</v>
      </c>
      <c r="F727" s="86" t="s">
        <v>1504</v>
      </c>
      <c r="G727" s="242">
        <v>0.28524844720496895</v>
      </c>
      <c r="H727" s="245">
        <v>100.75526020689185</v>
      </c>
    </row>
    <row r="728" spans="1:8">
      <c r="A728" s="86" t="str">
        <v>loc_mark_app</v>
      </c>
      <c r="B728" s="239">
        <v>727</v>
      </c>
      <c r="C728" s="86" t="s">
        <v>1578</v>
      </c>
      <c r="D728" s="241">
        <f>COUNTIF($C$1:$C728,C728)</f>
        <v>1</v>
      </c>
      <c r="E728" s="241" t="str">
        <f t="shared" si="31"/>
        <v>Get info/marketing on local services, events, news1</v>
      </c>
      <c r="F728" s="86" t="s">
        <v>1493</v>
      </c>
      <c r="G728" s="242">
        <v>0.11140372670807454</v>
      </c>
      <c r="H728" s="245">
        <v>83.973169313781426</v>
      </c>
    </row>
    <row r="729" spans="1:8">
      <c r="A729" s="86" t="str">
        <v>loc_mark_call</v>
      </c>
      <c r="B729" s="239">
        <v>728</v>
      </c>
      <c r="C729" s="86" t="s">
        <v>1578</v>
      </c>
      <c r="D729" s="241">
        <f>COUNTIF($C$1:$C729,C729)</f>
        <v>2</v>
      </c>
      <c r="E729" s="241" t="str">
        <f t="shared" si="31"/>
        <v>Get info/marketing on local services, events, news2</v>
      </c>
      <c r="F729" s="86" t="s">
        <v>1495</v>
      </c>
      <c r="G729" s="242">
        <v>0.15847826086956521</v>
      </c>
      <c r="H729" s="245">
        <v>100.35184297199989</v>
      </c>
    </row>
    <row r="730" spans="1:8">
      <c r="A730" s="86" t="str">
        <v>loc_mark_email</v>
      </c>
      <c r="B730" s="239">
        <v>729</v>
      </c>
      <c r="C730" s="86" t="s">
        <v>1578</v>
      </c>
      <c r="D730" s="241">
        <f>COUNTIF($C$1:$C730,C730)</f>
        <v>3</v>
      </c>
      <c r="E730" s="241" t="str">
        <f t="shared" si="31"/>
        <v>Get info/marketing on local services, events, news3</v>
      </c>
      <c r="F730" s="86" t="s">
        <v>1050</v>
      </c>
      <c r="G730" s="242">
        <v>0.33670807453416146</v>
      </c>
      <c r="H730" s="245">
        <v>98.833873605897494</v>
      </c>
    </row>
    <row r="731" spans="1:8">
      <c r="A731" s="86" t="str">
        <v>loc_mark_f2f</v>
      </c>
      <c r="B731" s="239">
        <v>730</v>
      </c>
      <c r="C731" s="86" t="s">
        <v>1578</v>
      </c>
      <c r="D731" s="241">
        <f>COUNTIF($C$1:$C731,C731)</f>
        <v>4</v>
      </c>
      <c r="E731" s="241" t="str">
        <f t="shared" si="31"/>
        <v>Get info/marketing on local services, events, news4</v>
      </c>
      <c r="F731" s="86" t="s">
        <v>1498</v>
      </c>
      <c r="G731" s="242">
        <v>0.11982608695652175</v>
      </c>
      <c r="H731" s="245">
        <v>88.611072759637992</v>
      </c>
    </row>
    <row r="732" spans="1:8">
      <c r="A732" s="86" t="str">
        <v>loc_mark_mail</v>
      </c>
      <c r="B732" s="239">
        <v>731</v>
      </c>
      <c r="C732" s="86" t="s">
        <v>1578</v>
      </c>
      <c r="D732" s="241">
        <f>COUNTIF($C$1:$C732,C732)</f>
        <v>5</v>
      </c>
      <c r="E732" s="241" t="str">
        <f t="shared" si="31"/>
        <v>Get info/marketing on local services, events, news5</v>
      </c>
      <c r="F732" s="86" t="s">
        <v>1500</v>
      </c>
      <c r="G732" s="242">
        <v>0.15645341614906833</v>
      </c>
      <c r="H732" s="245">
        <v>99.333749574713423</v>
      </c>
    </row>
    <row r="733" spans="1:8">
      <c r="A733" s="86" t="str">
        <v>loc_mark_txt</v>
      </c>
      <c r="B733" s="239">
        <v>732</v>
      </c>
      <c r="C733" s="86" t="s">
        <v>1578</v>
      </c>
      <c r="D733" s="241">
        <f>COUNTIF($C$1:$C733,C733)</f>
        <v>6</v>
      </c>
      <c r="E733" s="241" t="str">
        <f t="shared" si="31"/>
        <v>Get info/marketing on local services, events, news6</v>
      </c>
      <c r="F733" s="86" t="s">
        <v>1502</v>
      </c>
      <c r="G733" s="242">
        <v>9.0366459627329199E-2</v>
      </c>
      <c r="H733" s="245">
        <v>86.043229483043021</v>
      </c>
    </row>
    <row r="734" spans="1:8">
      <c r="A734" s="86" t="str">
        <v>loc_mark_web</v>
      </c>
      <c r="B734" s="239">
        <v>733</v>
      </c>
      <c r="C734" s="86" t="s">
        <v>1578</v>
      </c>
      <c r="D734" s="241">
        <f>COUNTIF($C$1:$C734,C734)</f>
        <v>7</v>
      </c>
      <c r="E734" s="241" t="str">
        <f t="shared" si="31"/>
        <v>Get info/marketing on local services, events, news7</v>
      </c>
      <c r="F734" s="86" t="s">
        <v>1504</v>
      </c>
      <c r="G734" s="242">
        <v>0.24503105590062113</v>
      </c>
      <c r="H734" s="245">
        <v>99.808070286633694</v>
      </c>
    </row>
    <row r="735" spans="1:8">
      <c r="A735" s="86" t="str">
        <v>loc_res_app</v>
      </c>
      <c r="B735" s="239">
        <v>734</v>
      </c>
      <c r="C735" s="86" t="s">
        <v>1586</v>
      </c>
      <c r="D735" s="241">
        <f>COUNTIF($C$1:$C735,C735)</f>
        <v>1</v>
      </c>
      <c r="E735" s="241" t="str">
        <f t="shared" si="31"/>
        <v>Research local services, events, news1</v>
      </c>
      <c r="F735" s="86" t="s">
        <v>1493</v>
      </c>
      <c r="G735" s="242">
        <v>0.10353416149068323</v>
      </c>
      <c r="H735" s="245">
        <v>84.08337945984033</v>
      </c>
    </row>
    <row r="736" spans="1:8">
      <c r="A736" s="86" t="str">
        <v>loc_res_call</v>
      </c>
      <c r="B736" s="239">
        <v>735</v>
      </c>
      <c r="C736" s="86" t="s">
        <v>1586</v>
      </c>
      <c r="D736" s="241">
        <f>COUNTIF($C$1:$C736,C736)</f>
        <v>2</v>
      </c>
      <c r="E736" s="241" t="str">
        <f t="shared" si="31"/>
        <v>Research local services, events, news2</v>
      </c>
      <c r="F736" s="86" t="s">
        <v>1495</v>
      </c>
      <c r="G736" s="242">
        <v>0.16744720496894411</v>
      </c>
      <c r="H736" s="245">
        <v>102.31815783170801</v>
      </c>
    </row>
    <row r="737" spans="1:8">
      <c r="A737" s="86" t="str">
        <v>loc_res_email</v>
      </c>
      <c r="B737" s="239">
        <v>736</v>
      </c>
      <c r="C737" s="86" t="s">
        <v>1586</v>
      </c>
      <c r="D737" s="241">
        <f>COUNTIF($C$1:$C737,C737)</f>
        <v>3</v>
      </c>
      <c r="E737" s="241" t="str">
        <f t="shared" si="31"/>
        <v>Research local services, events, news3</v>
      </c>
      <c r="F737" s="86" t="s">
        <v>1050</v>
      </c>
      <c r="G737" s="242">
        <v>0.25477018633540371</v>
      </c>
      <c r="H737" s="245">
        <v>99.755669786025564</v>
      </c>
    </row>
    <row r="738" spans="1:8">
      <c r="A738" s="86" t="str">
        <v>loc_res_f2f</v>
      </c>
      <c r="B738" s="239">
        <v>737</v>
      </c>
      <c r="C738" s="86" t="s">
        <v>1586</v>
      </c>
      <c r="D738" s="241">
        <f>COUNTIF($C$1:$C738,C738)</f>
        <v>4</v>
      </c>
      <c r="E738" s="241" t="str">
        <f t="shared" si="31"/>
        <v>Research local services, events, news4</v>
      </c>
      <c r="F738" s="86" t="s">
        <v>1498</v>
      </c>
      <c r="G738" s="242">
        <v>0.10936024844720496</v>
      </c>
      <c r="H738" s="245">
        <v>95.95397427688232</v>
      </c>
    </row>
    <row r="739" spans="1:8">
      <c r="A739" s="86" t="str">
        <v>loc_res_mail</v>
      </c>
      <c r="B739" s="239">
        <v>738</v>
      </c>
      <c r="C739" s="86" t="s">
        <v>1586</v>
      </c>
      <c r="D739" s="241">
        <f>COUNTIF($C$1:$C739,C739)</f>
        <v>5</v>
      </c>
      <c r="E739" s="241" t="str">
        <f t="shared" si="31"/>
        <v>Research local services, events, news5</v>
      </c>
      <c r="F739" s="86" t="s">
        <v>1500</v>
      </c>
      <c r="G739" s="242">
        <v>5.9515527950310565E-2</v>
      </c>
      <c r="H739" s="245">
        <v>78.506681797180917</v>
      </c>
    </row>
    <row r="740" spans="1:8">
      <c r="A740" s="86" t="str">
        <v>loc_res_txt</v>
      </c>
      <c r="B740" s="239">
        <v>739</v>
      </c>
      <c r="C740" s="86" t="s">
        <v>1586</v>
      </c>
      <c r="D740" s="241">
        <f>COUNTIF($C$1:$C740,C740)</f>
        <v>6</v>
      </c>
      <c r="E740" s="241" t="str">
        <f t="shared" si="31"/>
        <v>Research local services, events, news6</v>
      </c>
      <c r="F740" s="86" t="s">
        <v>1502</v>
      </c>
      <c r="G740" s="242">
        <v>4.6465838509316772E-2</v>
      </c>
      <c r="H740" s="245">
        <v>70.042615590928975</v>
      </c>
    </row>
    <row r="741" spans="1:8">
      <c r="A741" s="86" t="str">
        <v>loc_res_web</v>
      </c>
      <c r="B741" s="239">
        <v>740</v>
      </c>
      <c r="C741" s="86" t="s">
        <v>1586</v>
      </c>
      <c r="D741" s="241">
        <f>COUNTIF($C$1:$C741,C741)</f>
        <v>7</v>
      </c>
      <c r="E741" s="241" t="str">
        <f t="shared" si="31"/>
        <v>Research local services, events, news7</v>
      </c>
      <c r="F741" s="86" t="s">
        <v>1504</v>
      </c>
      <c r="G741" s="242">
        <v>0.31575776397515531</v>
      </c>
      <c r="H741" s="245">
        <v>101.24633219162496</v>
      </c>
    </row>
    <row r="742" spans="1:8">
      <c r="A742" s="86" t="str">
        <v>utl_enqc_app</v>
      </c>
      <c r="B742" s="239">
        <v>741</v>
      </c>
      <c r="C742" s="86" t="s">
        <v>1594</v>
      </c>
      <c r="D742" s="241">
        <f>COUNTIF($C$1:$C742,C742)</f>
        <v>1</v>
      </c>
      <c r="E742" s="241" t="str">
        <f t="shared" si="31"/>
        <v>Make enquiry on utilities1</v>
      </c>
      <c r="F742" s="86" t="s">
        <v>1493</v>
      </c>
      <c r="G742" s="242">
        <v>0.13095031055900619</v>
      </c>
      <c r="H742" s="245">
        <v>93.004699454078448</v>
      </c>
    </row>
    <row r="743" spans="1:8">
      <c r="A743" s="86" t="str">
        <v>utl_enqc_call</v>
      </c>
      <c r="B743" s="239">
        <v>742</v>
      </c>
      <c r="C743" s="86" t="s">
        <v>1594</v>
      </c>
      <c r="D743" s="241">
        <f>COUNTIF($C$1:$C743,C743)</f>
        <v>2</v>
      </c>
      <c r="E743" s="241" t="str">
        <f t="shared" si="31"/>
        <v>Make enquiry on utilities2</v>
      </c>
      <c r="F743" s="86" t="s">
        <v>1495</v>
      </c>
      <c r="G743" s="242">
        <v>0.36483229813664597</v>
      </c>
      <c r="H743" s="245">
        <v>101.71610381480778</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0.20130434782608697</v>
      </c>
      <c r="H745" s="245">
        <v>99.638055104234027</v>
      </c>
    </row>
    <row r="746" spans="1:8">
      <c r="A746" s="86" t="str">
        <v>utl_enqc_mail</v>
      </c>
      <c r="B746" s="239">
        <v>745</v>
      </c>
      <c r="C746" s="86" t="s">
        <v>1594</v>
      </c>
      <c r="D746" s="241">
        <f>COUNTIF($C$1:$C746,C746)</f>
        <v>5</v>
      </c>
      <c r="E746" s="241" t="str">
        <f t="shared" si="31"/>
        <v>Make enquiry on utilities5</v>
      </c>
      <c r="F746" s="86" t="s">
        <v>1500</v>
      </c>
      <c r="G746" s="242">
        <v>0.14644099378881989</v>
      </c>
      <c r="H746" s="245">
        <v>106.75237037299081</v>
      </c>
    </row>
    <row r="747" spans="1:8">
      <c r="A747" s="86" t="str">
        <v>utl_enqc_txt</v>
      </c>
      <c r="B747" s="239">
        <v>746</v>
      </c>
      <c r="C747" s="86" t="s">
        <v>1594</v>
      </c>
      <c r="D747" s="241">
        <f>COUNTIF($C$1:$C747,C747)</f>
        <v>6</v>
      </c>
      <c r="E747" s="241" t="str">
        <f t="shared" si="31"/>
        <v>Make enquiry on utilities6</v>
      </c>
      <c r="F747" s="86" t="s">
        <v>1502</v>
      </c>
      <c r="G747" s="242">
        <v>6.5304347826086948E-2</v>
      </c>
      <c r="H747" s="245">
        <v>87.979942958355835</v>
      </c>
    </row>
    <row r="748" spans="1:8">
      <c r="A748" s="86" t="str">
        <v>utl_enqc_web</v>
      </c>
      <c r="B748" s="239">
        <v>747</v>
      </c>
      <c r="C748" s="86" t="s">
        <v>1594</v>
      </c>
      <c r="D748" s="241">
        <f>COUNTIF($C$1:$C748,C748)</f>
        <v>7</v>
      </c>
      <c r="E748" s="241" t="str">
        <f t="shared" si="31"/>
        <v>Make enquiry on utilities7</v>
      </c>
      <c r="F748" s="86" t="s">
        <v>1504</v>
      </c>
      <c r="G748" s="242">
        <v>0.29060248447204973</v>
      </c>
      <c r="H748" s="245">
        <v>99.480101987337804</v>
      </c>
    </row>
    <row r="749" spans="1:8">
      <c r="A749" s="86" t="str">
        <v>utl_sub_app</v>
      </c>
      <c r="B749" s="239">
        <v>748</v>
      </c>
      <c r="C749" s="86" t="s">
        <v>1602</v>
      </c>
      <c r="D749" s="241">
        <f>COUNTIF($C$1:$C749,C749)</f>
        <v>1</v>
      </c>
      <c r="E749" s="241" t="str">
        <f t="shared" si="31"/>
        <v>Submit info to on utilities1</v>
      </c>
      <c r="F749" s="86" t="s">
        <v>1493</v>
      </c>
      <c r="G749" s="242">
        <v>0.17818012422360249</v>
      </c>
      <c r="H749" s="245">
        <v>91.948475822316112</v>
      </c>
    </row>
    <row r="750" spans="1:8">
      <c r="A750" s="86" t="str">
        <v>utl_sub_call</v>
      </c>
      <c r="B750" s="239">
        <v>749</v>
      </c>
      <c r="C750" s="86" t="s">
        <v>1602</v>
      </c>
      <c r="D750" s="241">
        <f>COUNTIF($C$1:$C750,C750)</f>
        <v>2</v>
      </c>
      <c r="E750" s="241" t="str">
        <f t="shared" si="31"/>
        <v>Submit info to on utilities2</v>
      </c>
      <c r="F750" s="86" t="s">
        <v>1495</v>
      </c>
      <c r="G750" s="242">
        <v>0.25663354037267078</v>
      </c>
      <c r="H750" s="245">
        <v>97.720502180163635</v>
      </c>
    </row>
    <row r="751" spans="1:8">
      <c r="A751" s="86" t="str">
        <v>utl_sub_email</v>
      </c>
      <c r="B751" s="239">
        <v>750</v>
      </c>
      <c r="C751" s="86" t="s">
        <v>1602</v>
      </c>
      <c r="D751" s="241">
        <f>COUNTIF($C$1:$C751,C751)</f>
        <v>3</v>
      </c>
      <c r="E751" s="241" t="str">
        <f t="shared" si="31"/>
        <v>Submit info to on utilities3</v>
      </c>
      <c r="F751" s="86" t="s">
        <v>1050</v>
      </c>
      <c r="G751" s="242">
        <v>0.29020496894409942</v>
      </c>
      <c r="H751" s="245">
        <v>101.09504457389167</v>
      </c>
    </row>
    <row r="752" spans="1:8">
      <c r="A752" s="86" t="str">
        <v>utl_sub_f2f</v>
      </c>
      <c r="B752" s="239">
        <v>751</v>
      </c>
      <c r="C752" s="86" t="s">
        <v>1602</v>
      </c>
      <c r="D752" s="241">
        <f>COUNTIF($C$1:$C752,C752)</f>
        <v>4</v>
      </c>
      <c r="E752" s="241" t="str">
        <f t="shared" si="31"/>
        <v>Submit info to on utilities4</v>
      </c>
      <c r="F752" s="86" t="s">
        <v>1498</v>
      </c>
      <c r="G752" s="242">
        <v>0.18989440993788817</v>
      </c>
      <c r="H752" s="245">
        <v>99.759520236147338</v>
      </c>
    </row>
    <row r="753" spans="1:8">
      <c r="A753" s="86" t="str">
        <v>utl_sub_mail</v>
      </c>
      <c r="B753" s="239">
        <v>752</v>
      </c>
      <c r="C753" s="86" t="s">
        <v>1602</v>
      </c>
      <c r="D753" s="241">
        <f>COUNTIF($C$1:$C753,C753)</f>
        <v>5</v>
      </c>
      <c r="E753" s="241" t="str">
        <f t="shared" si="31"/>
        <v>Submit info to on utilities5</v>
      </c>
      <c r="F753" s="86" t="s">
        <v>1500</v>
      </c>
      <c r="G753" s="242">
        <v>0.12399999999999999</v>
      </c>
      <c r="H753" s="245">
        <v>99.959639617672622</v>
      </c>
    </row>
    <row r="754" spans="1:8">
      <c r="A754" s="86" t="str">
        <v>utl_sub_txt</v>
      </c>
      <c r="B754" s="239">
        <v>753</v>
      </c>
      <c r="C754" s="86" t="s">
        <v>1602</v>
      </c>
      <c r="D754" s="241">
        <f>COUNTIF($C$1:$C754,C754)</f>
        <v>6</v>
      </c>
      <c r="E754" s="241" t="str">
        <f t="shared" si="31"/>
        <v>Submit info to on utilities6</v>
      </c>
      <c r="F754" s="86" t="s">
        <v>1502</v>
      </c>
      <c r="G754" s="242">
        <v>7.7937888198757771E-2</v>
      </c>
      <c r="H754" s="245">
        <v>93.361399766729264</v>
      </c>
    </row>
    <row r="755" spans="1:8">
      <c r="A755" s="86" t="str">
        <v>utl_sub_web</v>
      </c>
      <c r="B755" s="239">
        <v>754</v>
      </c>
      <c r="C755" s="86" t="s">
        <v>1602</v>
      </c>
      <c r="D755" s="241">
        <f>COUNTIF($C$1:$C755,C755)</f>
        <v>7</v>
      </c>
      <c r="E755" s="241" t="str">
        <f t="shared" si="31"/>
        <v>Submit info to on utilities7</v>
      </c>
      <c r="F755" s="86" t="s">
        <v>1504</v>
      </c>
      <c r="G755" s="242">
        <v>0.33280124223602475</v>
      </c>
      <c r="H755" s="245">
        <v>100.79400198180582</v>
      </c>
    </row>
    <row r="756" spans="1:8">
      <c r="A756" s="86" t="str">
        <v>utl_mark_app</v>
      </c>
      <c r="B756" s="239">
        <v>755</v>
      </c>
      <c r="C756" s="86" t="s">
        <v>1610</v>
      </c>
      <c r="D756" s="241">
        <f>COUNTIF($C$1:$C756,C756)</f>
        <v>1</v>
      </c>
      <c r="E756" s="241" t="str">
        <f t="shared" si="31"/>
        <v>Get info/marketing on utilities1</v>
      </c>
      <c r="F756" s="86" t="s">
        <v>1493</v>
      </c>
      <c r="G756" s="242">
        <v>0.13721739130434782</v>
      </c>
      <c r="H756" s="245">
        <v>89.742436370636028</v>
      </c>
    </row>
    <row r="757" spans="1:8">
      <c r="A757" s="86" t="str">
        <v>utl_mark_call</v>
      </c>
      <c r="B757" s="239">
        <v>756</v>
      </c>
      <c r="C757" s="86" t="s">
        <v>1610</v>
      </c>
      <c r="D757" s="241">
        <f>COUNTIF($C$1:$C757,C757)</f>
        <v>2</v>
      </c>
      <c r="E757" s="241" t="str">
        <f t="shared" si="31"/>
        <v>Get info/marketing on utilities2</v>
      </c>
      <c r="F757" s="86" t="s">
        <v>1495</v>
      </c>
      <c r="G757" s="242">
        <v>0.19946583850931679</v>
      </c>
      <c r="H757" s="245">
        <v>92.335594210826343</v>
      </c>
    </row>
    <row r="758" spans="1:8">
      <c r="A758" s="86" t="str">
        <v>utl_mark_email</v>
      </c>
      <c r="B758" s="239">
        <v>757</v>
      </c>
      <c r="C758" s="86" t="s">
        <v>1610</v>
      </c>
      <c r="D758" s="241">
        <f>COUNTIF($C$1:$C758,C758)</f>
        <v>3</v>
      </c>
      <c r="E758" s="241" t="str">
        <f t="shared" si="31"/>
        <v>Get info/marketing on utilities3</v>
      </c>
      <c r="F758" s="86" t="s">
        <v>1050</v>
      </c>
      <c r="G758" s="242">
        <v>0.3133229813664597</v>
      </c>
      <c r="H758" s="245">
        <v>95.899664699462434</v>
      </c>
    </row>
    <row r="759" spans="1:8">
      <c r="A759" s="86" t="str">
        <v>utl_mark_f2f</v>
      </c>
      <c r="B759" s="239">
        <v>758</v>
      </c>
      <c r="C759" s="86" t="s">
        <v>1610</v>
      </c>
      <c r="D759" s="241">
        <f>COUNTIF($C$1:$C759,C759)</f>
        <v>4</v>
      </c>
      <c r="E759" s="241" t="str">
        <f t="shared" si="31"/>
        <v>Get info/marketing on utilities4</v>
      </c>
      <c r="F759" s="86" t="s">
        <v>1498</v>
      </c>
      <c r="G759" s="242">
        <v>0.15783229813664598</v>
      </c>
      <c r="H759" s="245">
        <v>94.81160391815186</v>
      </c>
    </row>
    <row r="760" spans="1:8">
      <c r="A760" s="86" t="str">
        <v>utl_mark_mail</v>
      </c>
      <c r="B760" s="239">
        <v>759</v>
      </c>
      <c r="C760" s="86" t="s">
        <v>1610</v>
      </c>
      <c r="D760" s="241">
        <f>COUNTIF($C$1:$C760,C760)</f>
        <v>5</v>
      </c>
      <c r="E760" s="241" t="str">
        <f t="shared" si="31"/>
        <v>Get info/marketing on utilities5</v>
      </c>
      <c r="F760" s="86" t="s">
        <v>1500</v>
      </c>
      <c r="G760" s="242">
        <v>0.19296894409937887</v>
      </c>
      <c r="H760" s="245">
        <v>99.768876393867771</v>
      </c>
    </row>
    <row r="761" spans="1:8">
      <c r="A761" s="86" t="str">
        <v>utl_mark_txt</v>
      </c>
      <c r="B761" s="239">
        <v>760</v>
      </c>
      <c r="C761" s="86" t="s">
        <v>1610</v>
      </c>
      <c r="D761" s="241">
        <f>COUNTIF($C$1:$C761,C761)</f>
        <v>6</v>
      </c>
      <c r="E761" s="241" t="str">
        <f t="shared" si="31"/>
        <v>Get info/marketing on utilities6</v>
      </c>
      <c r="F761" s="86" t="s">
        <v>1502</v>
      </c>
      <c r="G761" s="242">
        <v>8.7422360248447198E-2</v>
      </c>
      <c r="H761" s="245">
        <v>98.655019711397046</v>
      </c>
    </row>
    <row r="762" spans="1:8">
      <c r="A762" s="86" t="str">
        <v>utl_mark_web</v>
      </c>
      <c r="B762" s="239">
        <v>761</v>
      </c>
      <c r="C762" s="86" t="s">
        <v>1610</v>
      </c>
      <c r="D762" s="241">
        <f>COUNTIF($C$1:$C762,C762)</f>
        <v>7</v>
      </c>
      <c r="E762" s="241" t="str">
        <f t="shared" si="31"/>
        <v>Get info/marketing on utilities7</v>
      </c>
      <c r="F762" s="86" t="s">
        <v>1504</v>
      </c>
      <c r="G762" s="242">
        <v>0.3039192546583851</v>
      </c>
      <c r="H762" s="245">
        <v>97.858485536839083</v>
      </c>
    </row>
    <row r="763" spans="1:8">
      <c r="A763" s="86" t="str">
        <v>utl_res_app</v>
      </c>
      <c r="B763" s="239">
        <v>762</v>
      </c>
      <c r="C763" s="86" t="s">
        <v>1618</v>
      </c>
      <c r="D763" s="241">
        <f>COUNTIF($C$1:$C763,C763)</f>
        <v>1</v>
      </c>
      <c r="E763" s="241" t="str">
        <f t="shared" si="31"/>
        <v>Research utilities1</v>
      </c>
      <c r="F763" s="86" t="s">
        <v>1493</v>
      </c>
      <c r="G763" s="242">
        <v>0.11898757763975153</v>
      </c>
      <c r="H763" s="245">
        <v>83.412080102301928</v>
      </c>
    </row>
    <row r="764" spans="1:8">
      <c r="A764" s="86" t="str">
        <v>utl_res_call</v>
      </c>
      <c r="B764" s="239">
        <v>763</v>
      </c>
      <c r="C764" s="86" t="s">
        <v>1618</v>
      </c>
      <c r="D764" s="241">
        <f>COUNTIF($C$1:$C764,C764)</f>
        <v>2</v>
      </c>
      <c r="E764" s="241" t="str">
        <f t="shared" si="31"/>
        <v>Research utilities2</v>
      </c>
      <c r="F764" s="86" t="s">
        <v>1495</v>
      </c>
      <c r="G764" s="242">
        <v>0.20283229813664591</v>
      </c>
      <c r="H764" s="245">
        <v>90.423312653216328</v>
      </c>
    </row>
    <row r="765" spans="1:8">
      <c r="A765" s="86" t="str">
        <v>utl_res_email</v>
      </c>
      <c r="B765" s="239">
        <v>764</v>
      </c>
      <c r="C765" s="86" t="s">
        <v>1618</v>
      </c>
      <c r="D765" s="241">
        <f>COUNTIF($C$1:$C765,C765)</f>
        <v>3</v>
      </c>
      <c r="E765" s="241" t="str">
        <f t="shared" si="31"/>
        <v>Research utilities3</v>
      </c>
      <c r="F765" s="86" t="s">
        <v>1050</v>
      </c>
      <c r="G765" s="242">
        <v>0.22928571428571431</v>
      </c>
      <c r="H765" s="245">
        <v>99.35496711037068</v>
      </c>
    </row>
    <row r="766" spans="1:8">
      <c r="A766" s="86" t="str">
        <v>utl_res_f2f</v>
      </c>
      <c r="B766" s="239">
        <v>765</v>
      </c>
      <c r="C766" s="86" t="s">
        <v>1618</v>
      </c>
      <c r="D766" s="241">
        <f>COUNTIF($C$1:$C766,C766)</f>
        <v>4</v>
      </c>
      <c r="E766" s="241" t="str">
        <f t="shared" si="31"/>
        <v>Research utilities4</v>
      </c>
      <c r="F766" s="86" t="s">
        <v>1498</v>
      </c>
      <c r="G766" s="242">
        <v>0.12105590062111803</v>
      </c>
      <c r="H766" s="245">
        <v>91.633709284678915</v>
      </c>
    </row>
    <row r="767" spans="1:8">
      <c r="A767" s="86" t="str">
        <v>utl_res_mail</v>
      </c>
      <c r="B767" s="239">
        <v>766</v>
      </c>
      <c r="C767" s="86" t="s">
        <v>1618</v>
      </c>
      <c r="D767" s="241">
        <f>COUNTIF($C$1:$C767,C767)</f>
        <v>5</v>
      </c>
      <c r="E767" s="241" t="str">
        <f t="shared" si="31"/>
        <v>Research utilities5</v>
      </c>
      <c r="F767" s="86" t="s">
        <v>1500</v>
      </c>
      <c r="G767" s="242">
        <v>7.7012422360248453E-2</v>
      </c>
      <c r="H767" s="245">
        <v>93.462755362864016</v>
      </c>
    </row>
    <row r="768" spans="1:8">
      <c r="A768" s="86" t="str">
        <v>utl_res_txt</v>
      </c>
      <c r="B768" s="239">
        <v>767</v>
      </c>
      <c r="C768" s="86" t="s">
        <v>1618</v>
      </c>
      <c r="D768" s="241">
        <f>COUNTIF($C$1:$C768,C768)</f>
        <v>6</v>
      </c>
      <c r="E768" s="241" t="str">
        <f t="shared" si="31"/>
        <v>Research utilities6</v>
      </c>
      <c r="F768" s="86" t="s">
        <v>1502</v>
      </c>
      <c r="G768" s="242">
        <v>6.3254658385093171E-2</v>
      </c>
      <c r="H768" s="245">
        <v>93.346826452574703</v>
      </c>
    </row>
    <row r="769" spans="1:8">
      <c r="A769" s="86" t="str">
        <v>utl_res_web</v>
      </c>
      <c r="B769" s="239">
        <v>768</v>
      </c>
      <c r="C769" s="86" t="s">
        <v>1618</v>
      </c>
      <c r="D769" s="241">
        <f>COUNTIF($C$1:$C769,C769)</f>
        <v>7</v>
      </c>
      <c r="E769" s="241" t="str">
        <f t="shared" si="31"/>
        <v>Research utilities7</v>
      </c>
      <c r="F769" s="86" t="s">
        <v>1504</v>
      </c>
      <c r="G769" s="242">
        <v>0.42852173913043479</v>
      </c>
      <c r="H769" s="245">
        <v>102.24249385505505</v>
      </c>
    </row>
    <row r="770" spans="1:8">
      <c r="A770" s="86" t="str">
        <v>retles_enqc_app</v>
      </c>
      <c r="B770" s="239">
        <v>769</v>
      </c>
      <c r="C770" s="86" t="s">
        <v>1626</v>
      </c>
      <c r="D770" s="241">
        <f>COUNTIF($C$1:$C770,C770)</f>
        <v>1</v>
      </c>
      <c r="E770" s="241" t="str">
        <f t="shared" si="31"/>
        <v>Make enquiry on retail and leisure1</v>
      </c>
      <c r="F770" s="86" t="s">
        <v>1493</v>
      </c>
      <c r="G770" s="242">
        <v>0.17055279503105589</v>
      </c>
      <c r="H770" s="245">
        <v>87.617208544608928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0.4014596273291926</v>
      </c>
      <c r="H771" s="245">
        <v>100.50586058268132</v>
      </c>
    </row>
    <row r="772" spans="1:8">
      <c r="A772" s="86" t="str">
        <v>retles_enqc_eml</v>
      </c>
      <c r="B772" s="239">
        <v>771</v>
      </c>
      <c r="C772" s="86" t="s">
        <v>1626</v>
      </c>
      <c r="D772" s="241">
        <f>COUNTIF($C$1:$C772,C772)</f>
        <v>3</v>
      </c>
      <c r="E772" s="241" t="str">
        <f t="shared" si="32"/>
        <v>Make enquiry on retail and leisure3</v>
      </c>
      <c r="F772" s="86" t="s">
        <v>1050</v>
      </c>
      <c r="G772" s="242">
        <v>0.46265217391304342</v>
      </c>
      <c r="H772" s="245">
        <v>100.11430613979127</v>
      </c>
    </row>
    <row r="773" spans="1:8">
      <c r="A773" s="86" t="str">
        <v>retles_enqc_f2f</v>
      </c>
      <c r="B773" s="239">
        <v>772</v>
      </c>
      <c r="C773" s="86" t="s">
        <v>1626</v>
      </c>
      <c r="D773" s="241">
        <f>COUNTIF($C$1:$C773,C773)</f>
        <v>4</v>
      </c>
      <c r="E773" s="241" t="str">
        <f t="shared" si="32"/>
        <v>Make enquiry on retail and leisure4</v>
      </c>
      <c r="F773" s="86" t="s">
        <v>1498</v>
      </c>
      <c r="G773" s="242">
        <v>0.36819254658385092</v>
      </c>
      <c r="H773" s="245">
        <v>96.02235987708093</v>
      </c>
    </row>
    <row r="774" spans="1:8">
      <c r="A774" s="86" t="str">
        <v>retles_enqc_mail</v>
      </c>
      <c r="B774" s="239">
        <v>773</v>
      </c>
      <c r="C774" s="86" t="s">
        <v>1626</v>
      </c>
      <c r="D774" s="241">
        <f>COUNTIF($C$1:$C774,C774)</f>
        <v>5</v>
      </c>
      <c r="E774" s="241" t="str">
        <f t="shared" si="32"/>
        <v>Make enquiry on retail and leisure5</v>
      </c>
      <c r="F774" s="86" t="s">
        <v>1500</v>
      </c>
      <c r="G774" s="242">
        <v>0.15652173913043479</v>
      </c>
      <c r="H774" s="245">
        <v>95.08666706432588</v>
      </c>
    </row>
    <row r="775" spans="1:8">
      <c r="A775" s="86" t="str">
        <v>retles_enqc_txt</v>
      </c>
      <c r="B775" s="239">
        <v>774</v>
      </c>
      <c r="C775" s="86" t="s">
        <v>1626</v>
      </c>
      <c r="D775" s="241">
        <f>COUNTIF($C$1:$C775,C775)</f>
        <v>6</v>
      </c>
      <c r="E775" s="241" t="str">
        <f t="shared" si="32"/>
        <v>Make enquiry on retail and leisure6</v>
      </c>
      <c r="F775" s="86" t="s">
        <v>1502</v>
      </c>
      <c r="G775" s="242">
        <v>0.1000807453416149</v>
      </c>
      <c r="H775" s="245">
        <v>88.64636830299375</v>
      </c>
    </row>
    <row r="776" spans="1:8">
      <c r="A776" s="86" t="str">
        <v>retles_enqc_web</v>
      </c>
      <c r="B776" s="239">
        <v>775</v>
      </c>
      <c r="C776" s="86" t="s">
        <v>1626</v>
      </c>
      <c r="D776" s="241">
        <f>COUNTIF($C$1:$C776,C776)</f>
        <v>7</v>
      </c>
      <c r="E776" s="241" t="str">
        <f t="shared" si="32"/>
        <v>Make enquiry on retail and leisure7</v>
      </c>
      <c r="F776" s="86" t="s">
        <v>1504</v>
      </c>
      <c r="G776" s="242">
        <v>0.40006832298136646</v>
      </c>
      <c r="H776" s="245">
        <v>103.03640900858422</v>
      </c>
    </row>
    <row r="777" spans="1:8">
      <c r="A777" s="86" t="str">
        <v>retles_sub_app</v>
      </c>
      <c r="B777" s="239">
        <v>776</v>
      </c>
      <c r="C777" s="86" t="s">
        <v>1634</v>
      </c>
      <c r="D777" s="241">
        <f>COUNTIF($C$1:$C777,C777)</f>
        <v>1</v>
      </c>
      <c r="E777" s="241" t="str">
        <f t="shared" si="32"/>
        <v>Submit info to retail and leisure1</v>
      </c>
      <c r="F777" s="86" t="s">
        <v>1493</v>
      </c>
      <c r="G777" s="242">
        <v>0.24967080745341616</v>
      </c>
      <c r="H777" s="245">
        <v>96.55097418786572</v>
      </c>
    </row>
    <row r="778" spans="1:8">
      <c r="A778" s="86" t="str">
        <v>retles_sub_call</v>
      </c>
      <c r="B778" s="239">
        <v>777</v>
      </c>
      <c r="C778" s="86" t="s">
        <v>1634</v>
      </c>
      <c r="D778" s="241">
        <f>COUNTIF($C$1:$C778,C778)</f>
        <v>2</v>
      </c>
      <c r="E778" s="241" t="str">
        <f t="shared" si="32"/>
        <v>Submit info to retail and leisure2</v>
      </c>
      <c r="F778" s="86" t="s">
        <v>1495</v>
      </c>
      <c r="G778" s="242">
        <v>0.37242236024844722</v>
      </c>
      <c r="H778" s="245">
        <v>99.673400810573071</v>
      </c>
    </row>
    <row r="779" spans="1:8">
      <c r="A779" s="86" t="str">
        <v>retles_sub_eml</v>
      </c>
      <c r="B779" s="239">
        <v>778</v>
      </c>
      <c r="C779" s="86" t="s">
        <v>1634</v>
      </c>
      <c r="D779" s="241">
        <f>COUNTIF($C$1:$C779,C779)</f>
        <v>3</v>
      </c>
      <c r="E779" s="241" t="str">
        <f t="shared" si="32"/>
        <v>Submit info to retail and leisure3</v>
      </c>
      <c r="F779" s="86" t="s">
        <v>1050</v>
      </c>
      <c r="G779" s="242">
        <v>0.36900621118012422</v>
      </c>
      <c r="H779" s="245">
        <v>100.12219570495206</v>
      </c>
    </row>
    <row r="780" spans="1:8">
      <c r="A780" s="86" t="str">
        <v>retles_sub_f2f</v>
      </c>
      <c r="B780" s="239">
        <v>779</v>
      </c>
      <c r="C780" s="86" t="s">
        <v>1634</v>
      </c>
      <c r="D780" s="241">
        <f>COUNTIF($C$1:$C780,C780)</f>
        <v>4</v>
      </c>
      <c r="E780" s="241" t="str">
        <f t="shared" si="32"/>
        <v>Submit info to retail and leisure4</v>
      </c>
      <c r="F780" s="86" t="s">
        <v>1498</v>
      </c>
      <c r="G780" s="242">
        <v>0.39169565217391311</v>
      </c>
      <c r="H780" s="245">
        <v>99.693192322678343</v>
      </c>
    </row>
    <row r="781" spans="1:8">
      <c r="A781" s="86" t="str">
        <v>retles_sub_mail</v>
      </c>
      <c r="B781" s="239">
        <v>780</v>
      </c>
      <c r="C781" s="86" t="s">
        <v>1634</v>
      </c>
      <c r="D781" s="241">
        <f>COUNTIF($C$1:$C781,C781)</f>
        <v>5</v>
      </c>
      <c r="E781" s="241" t="str">
        <f t="shared" si="32"/>
        <v>Submit info to retail and leisure5</v>
      </c>
      <c r="F781" s="86" t="s">
        <v>1500</v>
      </c>
      <c r="G781" s="242">
        <v>0.12388198757763975</v>
      </c>
      <c r="H781" s="245">
        <v>97.46032033711154</v>
      </c>
    </row>
    <row r="782" spans="1:8">
      <c r="A782" s="86" t="str">
        <v>retles_sub_txt</v>
      </c>
      <c r="B782" s="239">
        <v>781</v>
      </c>
      <c r="C782" s="86" t="s">
        <v>1634</v>
      </c>
      <c r="D782" s="241">
        <f>COUNTIF($C$1:$C782,C782)</f>
        <v>6</v>
      </c>
      <c r="E782" s="241" t="str">
        <f t="shared" si="32"/>
        <v>Submit info to retail and leisure6</v>
      </c>
      <c r="F782" s="86" t="s">
        <v>1502</v>
      </c>
      <c r="G782" s="242">
        <v>0.10698136645962733</v>
      </c>
      <c r="H782" s="245">
        <v>91.643891344905853</v>
      </c>
    </row>
    <row r="783" spans="1:8">
      <c r="A783" s="86" t="str">
        <v>retles_sub_web</v>
      </c>
      <c r="B783" s="239">
        <v>782</v>
      </c>
      <c r="C783" s="86" t="s">
        <v>1634</v>
      </c>
      <c r="D783" s="241">
        <f>COUNTIF($C$1:$C783,C783)</f>
        <v>7</v>
      </c>
      <c r="E783" s="241" t="str">
        <f t="shared" si="32"/>
        <v>Submit info to retail and leisure7</v>
      </c>
      <c r="F783" s="86" t="s">
        <v>1504</v>
      </c>
      <c r="G783" s="242">
        <v>0.4491490683229814</v>
      </c>
      <c r="H783" s="245">
        <v>102.3782144745542</v>
      </c>
    </row>
    <row r="784" spans="1:8">
      <c r="A784" s="86" t="str">
        <v>retles_mark_app</v>
      </c>
      <c r="B784" s="239">
        <v>783</v>
      </c>
      <c r="C784" s="86" t="s">
        <v>1642</v>
      </c>
      <c r="D784" s="241">
        <f>COUNTIF($C$1:$C784,C784)</f>
        <v>1</v>
      </c>
      <c r="E784" s="241" t="str">
        <f t="shared" si="32"/>
        <v>Get info/marketing on retail and leisure1</v>
      </c>
      <c r="F784" s="86" t="s">
        <v>1493</v>
      </c>
      <c r="G784" s="242">
        <v>0.22480124223602482</v>
      </c>
      <c r="H784" s="245">
        <v>103.16874996823199</v>
      </c>
    </row>
    <row r="785" spans="1:8">
      <c r="A785" s="86" t="str">
        <v>retles_mark_call</v>
      </c>
      <c r="B785" s="239">
        <v>784</v>
      </c>
      <c r="C785" s="86" t="s">
        <v>1642</v>
      </c>
      <c r="D785" s="241">
        <f>COUNTIF($C$1:$C785,C785)</f>
        <v>2</v>
      </c>
      <c r="E785" s="241" t="str">
        <f t="shared" si="32"/>
        <v>Get info/marketing on retail and leisure2</v>
      </c>
      <c r="F785" s="86" t="s">
        <v>1495</v>
      </c>
      <c r="G785" s="242">
        <v>0.20806211180124226</v>
      </c>
      <c r="H785" s="245">
        <v>94.933150875560557</v>
      </c>
    </row>
    <row r="786" spans="1:8">
      <c r="A786" s="86" t="str">
        <v>retles_mark_eml</v>
      </c>
      <c r="B786" s="239">
        <v>785</v>
      </c>
      <c r="C786" s="86" t="s">
        <v>1642</v>
      </c>
      <c r="D786" s="241">
        <f>COUNTIF($C$1:$C786,C786)</f>
        <v>3</v>
      </c>
      <c r="E786" s="241" t="str">
        <f t="shared" si="32"/>
        <v>Get info/marketing on retail and leisure3</v>
      </c>
      <c r="F786" s="86" t="s">
        <v>1050</v>
      </c>
      <c r="G786" s="242">
        <v>0.38226086956521743</v>
      </c>
      <c r="H786" s="245">
        <v>100.00587153848323</v>
      </c>
    </row>
    <row r="787" spans="1:8">
      <c r="A787" s="86" t="str">
        <v>retles_mark_f2f</v>
      </c>
      <c r="B787" s="239">
        <v>786</v>
      </c>
      <c r="C787" s="86" t="s">
        <v>1642</v>
      </c>
      <c r="D787" s="241">
        <f>COUNTIF($C$1:$C787,C787)</f>
        <v>4</v>
      </c>
      <c r="E787" s="241" t="str">
        <f t="shared" si="32"/>
        <v>Get info/marketing on retail and leisure4</v>
      </c>
      <c r="F787" s="86" t="s">
        <v>1498</v>
      </c>
      <c r="G787" s="242">
        <v>0.29246583850931673</v>
      </c>
      <c r="H787" s="245">
        <v>95.930825469080517</v>
      </c>
    </row>
    <row r="788" spans="1:8">
      <c r="A788" s="86" t="str">
        <v>retles_mark_mail</v>
      </c>
      <c r="B788" s="239">
        <v>787</v>
      </c>
      <c r="C788" s="86" t="s">
        <v>1642</v>
      </c>
      <c r="D788" s="241">
        <f>COUNTIF($C$1:$C788,C788)</f>
        <v>5</v>
      </c>
      <c r="E788" s="241" t="str">
        <f t="shared" si="32"/>
        <v>Get info/marketing on retail and leisure5</v>
      </c>
      <c r="F788" s="86" t="s">
        <v>1500</v>
      </c>
      <c r="G788" s="242">
        <v>0.2001614906832298</v>
      </c>
      <c r="H788" s="247">
        <v>98.440510403061793</v>
      </c>
    </row>
    <row r="789" spans="1:8">
      <c r="A789" s="86" t="str">
        <v>retles_mark_txt</v>
      </c>
      <c r="B789" s="239">
        <v>788</v>
      </c>
      <c r="C789" s="86" t="s">
        <v>1642</v>
      </c>
      <c r="D789" s="241">
        <f>COUNTIF($C$1:$C789,C789)</f>
        <v>6</v>
      </c>
      <c r="E789" s="241" t="str">
        <f t="shared" si="32"/>
        <v>Get info/marketing on retail and leisure6</v>
      </c>
      <c r="F789" s="86" t="s">
        <v>1502</v>
      </c>
      <c r="G789" s="242">
        <v>0.11448447204968944</v>
      </c>
      <c r="H789" s="247">
        <v>93.22624221847299</v>
      </c>
    </row>
    <row r="790" spans="1:8">
      <c r="A790" s="86" t="str">
        <v>retles_mark_web</v>
      </c>
      <c r="B790" s="239">
        <v>789</v>
      </c>
      <c r="C790" s="86" t="s">
        <v>1642</v>
      </c>
      <c r="D790" s="241">
        <f>COUNTIF($C$1:$C790,C790)</f>
        <v>7</v>
      </c>
      <c r="E790" s="241" t="str">
        <f t="shared" si="32"/>
        <v>Get info/marketing on retail and leisure7</v>
      </c>
      <c r="F790" s="86" t="s">
        <v>1504</v>
      </c>
      <c r="G790" s="242">
        <v>0.37850310559006212</v>
      </c>
      <c r="H790" s="247">
        <v>100.57250879504626</v>
      </c>
    </row>
    <row r="791" spans="1:8">
      <c r="A791" s="86" t="str">
        <v>retles_res_app</v>
      </c>
      <c r="B791" s="239">
        <v>790</v>
      </c>
      <c r="C791" s="86" t="s">
        <v>1650</v>
      </c>
      <c r="D791" s="241">
        <f>COUNTIF($C$1:$C791,C791)</f>
        <v>1</v>
      </c>
      <c r="E791" s="241" t="str">
        <f t="shared" si="32"/>
        <v>Research retail and leisure1</v>
      </c>
      <c r="F791" s="86" t="s">
        <v>1493</v>
      </c>
      <c r="G791" s="242">
        <v>0.21854658385093162</v>
      </c>
      <c r="H791" s="247">
        <v>93.613228316596079</v>
      </c>
    </row>
    <row r="792" spans="1:8">
      <c r="A792" s="86" t="str">
        <v>retles_res_call</v>
      </c>
      <c r="B792" s="239">
        <v>791</v>
      </c>
      <c r="C792" s="86" t="s">
        <v>1650</v>
      </c>
      <c r="D792" s="241">
        <f>COUNTIF($C$1:$C792,C792)</f>
        <v>2</v>
      </c>
      <c r="E792" s="241" t="str">
        <f t="shared" si="32"/>
        <v>Research retail and leisure2</v>
      </c>
      <c r="F792" s="86" t="s">
        <v>1495</v>
      </c>
      <c r="G792" s="242">
        <v>0.21683229813664598</v>
      </c>
      <c r="H792" s="247">
        <v>96.088017720498542</v>
      </c>
    </row>
    <row r="793" spans="1:8">
      <c r="A793" s="86" t="str">
        <v>retles_res_eml</v>
      </c>
      <c r="B793" s="239">
        <v>792</v>
      </c>
      <c r="C793" s="86" t="s">
        <v>1650</v>
      </c>
      <c r="D793" s="241">
        <f>COUNTIF($C$1:$C793,C793)</f>
        <v>3</v>
      </c>
      <c r="E793" s="241" t="str">
        <f t="shared" si="32"/>
        <v>Research retail and leisure3</v>
      </c>
      <c r="F793" s="86" t="s">
        <v>1050</v>
      </c>
      <c r="G793" s="242">
        <v>0.25041614906832305</v>
      </c>
      <c r="H793" s="247">
        <v>97.868272115146269</v>
      </c>
    </row>
    <row r="794" spans="1:8">
      <c r="A794" s="86" t="str">
        <v>retles_res_f2f</v>
      </c>
      <c r="B794" s="239">
        <v>793</v>
      </c>
      <c r="C794" s="86" t="s">
        <v>1650</v>
      </c>
      <c r="D794" s="241">
        <f>COUNTIF($C$1:$C794,C794)</f>
        <v>4</v>
      </c>
      <c r="E794" s="241" t="str">
        <f t="shared" si="32"/>
        <v>Research retail and leisure4</v>
      </c>
      <c r="F794" s="86" t="s">
        <v>1498</v>
      </c>
      <c r="G794" s="242">
        <v>0.37931677018633547</v>
      </c>
      <c r="H794" s="247">
        <v>99.279708984788542</v>
      </c>
    </row>
    <row r="795" spans="1:8">
      <c r="A795" s="86" t="str">
        <v>retles_res_mail</v>
      </c>
      <c r="B795" s="239">
        <v>794</v>
      </c>
      <c r="C795" s="86" t="s">
        <v>1650</v>
      </c>
      <c r="D795" s="241">
        <f>COUNTIF($C$1:$C795,C795)</f>
        <v>5</v>
      </c>
      <c r="E795" s="241" t="str">
        <f t="shared" si="32"/>
        <v>Research retail and leisure5</v>
      </c>
      <c r="F795" s="86" t="s">
        <v>1500</v>
      </c>
      <c r="G795" s="242">
        <v>9.071428571428572E-2</v>
      </c>
      <c r="H795" s="247">
        <v>89.748699710486221</v>
      </c>
    </row>
    <row r="796" spans="1:8">
      <c r="A796" s="86" t="str">
        <v>retles_res_txt</v>
      </c>
      <c r="B796" s="240">
        <v>795</v>
      </c>
      <c r="C796" s="86" t="s">
        <v>1650</v>
      </c>
      <c r="D796" s="241">
        <f>COUNTIF($C$1:$C796,C796)</f>
        <v>6</v>
      </c>
      <c r="E796" s="241" t="str">
        <f t="shared" si="32"/>
        <v>Research retail and leisure6</v>
      </c>
      <c r="F796" s="86" t="s">
        <v>1502</v>
      </c>
      <c r="G796" s="244">
        <v>6.5503105590062102E-2</v>
      </c>
      <c r="H796" s="248">
        <v>77.531446792303299</v>
      </c>
    </row>
    <row r="797" spans="1:8">
      <c r="A797" s="86" t="str">
        <v>retles_res_web</v>
      </c>
      <c r="B797" s="1">
        <v>796</v>
      </c>
      <c r="C797" s="86" t="s">
        <v>1650</v>
      </c>
      <c r="D797" s="241">
        <f>COUNTIF($C$1:$C797,C797)</f>
        <v>7</v>
      </c>
      <c r="E797" s="241" t="str">
        <f t="shared" si="32"/>
        <v>Research retail and leisure7</v>
      </c>
      <c r="F797" s="86" t="s">
        <v>1504</v>
      </c>
      <c r="G797" s="68">
        <v>0.53280124223602487</v>
      </c>
      <c r="H797" s="70">
        <v>103.92208016265145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06A8-E356-40FB-9442-1F5E1A8AE97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Tattenhall Ward</v>
      </c>
      <c r="C7" s="1" t="str">
        <f>BASE_PROFILE_DESC</f>
        <v>Associated Base - Cheshire West and Chester</v>
      </c>
      <c r="E7" s="1" t="str">
        <f>"Profile Title: "&amp;B7</f>
        <v>Profile Title: Ward: Tattenhall Ward</v>
      </c>
      <c r="F7" s="1" t="str">
        <f>"Base Title: "&amp;C7</f>
        <v>Base Title: Associated Base - Cheshire West and Chester</v>
      </c>
    </row>
    <row r="8" spans="1:6">
      <c r="A8" s="1">
        <v>1</v>
      </c>
      <c r="B8" s="1">
        <v>2</v>
      </c>
      <c r="C8" s="1">
        <v>3787</v>
      </c>
      <c r="D8" s="1">
        <v>1</v>
      </c>
    </row>
    <row r="9" spans="1:6">
      <c r="A9" s="1">
        <v>2</v>
      </c>
      <c r="B9" s="1">
        <v>1</v>
      </c>
      <c r="C9" s="1">
        <v>11136</v>
      </c>
      <c r="D9" s="1">
        <v>2</v>
      </c>
    </row>
    <row r="10" spans="1:6">
      <c r="A10" s="1">
        <v>3</v>
      </c>
      <c r="B10" s="1">
        <v>0</v>
      </c>
      <c r="C10" s="1">
        <v>17099</v>
      </c>
      <c r="D10" s="1">
        <v>3</v>
      </c>
    </row>
    <row r="11" spans="1:6">
      <c r="A11" s="1">
        <v>4</v>
      </c>
      <c r="B11" s="1">
        <v>1</v>
      </c>
      <c r="C11" s="1">
        <v>14210</v>
      </c>
      <c r="D11" s="1">
        <v>4</v>
      </c>
    </row>
    <row r="12" spans="1:6">
      <c r="A12" s="1">
        <v>5</v>
      </c>
      <c r="B12" s="1">
        <v>4</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0</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0</v>
      </c>
      <c r="C21" s="1">
        <v>13105</v>
      </c>
      <c r="D21" s="1">
        <v>14</v>
      </c>
    </row>
    <row r="22" spans="1:4">
      <c r="A22" s="1">
        <v>15</v>
      </c>
      <c r="B22" s="1">
        <v>0</v>
      </c>
      <c r="C22" s="1">
        <v>15117</v>
      </c>
      <c r="D22" s="1">
        <v>15</v>
      </c>
    </row>
    <row r="23" spans="1:4">
      <c r="A23" s="1">
        <v>16</v>
      </c>
      <c r="B23" s="1">
        <v>4</v>
      </c>
      <c r="C23" s="1">
        <v>22417</v>
      </c>
      <c r="D23" s="1">
        <v>16</v>
      </c>
    </row>
    <row r="24" spans="1:4">
      <c r="A24" s="1">
        <v>17</v>
      </c>
      <c r="B24" s="1">
        <v>4</v>
      </c>
      <c r="C24" s="1">
        <v>26453</v>
      </c>
      <c r="D24" s="1">
        <v>17</v>
      </c>
    </row>
    <row r="25" spans="1:4">
      <c r="A25" s="1">
        <v>18</v>
      </c>
      <c r="B25" s="1">
        <v>0</v>
      </c>
      <c r="C25" s="1">
        <v>106</v>
      </c>
      <c r="D25" s="1">
        <v>18</v>
      </c>
    </row>
    <row r="26" spans="1:4">
      <c r="A26" s="1">
        <v>19</v>
      </c>
      <c r="B26" s="1">
        <v>68</v>
      </c>
      <c r="C26" s="1">
        <v>48853</v>
      </c>
      <c r="D26" s="1">
        <v>19</v>
      </c>
    </row>
    <row r="27" spans="1:4">
      <c r="A27" s="1">
        <v>20</v>
      </c>
      <c r="B27" s="1">
        <v>4</v>
      </c>
      <c r="C27" s="1">
        <v>25084</v>
      </c>
      <c r="D27" s="1">
        <v>20</v>
      </c>
    </row>
    <row r="28" spans="1:4">
      <c r="A28" s="1">
        <v>21</v>
      </c>
      <c r="B28" s="1">
        <v>0</v>
      </c>
      <c r="C28" s="1">
        <v>5253</v>
      </c>
      <c r="D28" s="1">
        <v>21</v>
      </c>
    </row>
    <row r="29" spans="1:4">
      <c r="A29" s="1">
        <v>22</v>
      </c>
      <c r="B29" s="1">
        <v>0</v>
      </c>
      <c r="C29" s="1">
        <v>1307</v>
      </c>
      <c r="D29" s="1">
        <v>22</v>
      </c>
    </row>
    <row r="30" spans="1:4">
      <c r="A30" s="1">
        <v>23</v>
      </c>
      <c r="B30" s="1">
        <v>2</v>
      </c>
      <c r="C30" s="1">
        <v>15264</v>
      </c>
      <c r="D30" s="1">
        <v>23</v>
      </c>
    </row>
    <row r="31" spans="1:4">
      <c r="A31" s="1">
        <v>24</v>
      </c>
      <c r="B31" s="1">
        <v>71</v>
      </c>
      <c r="C31" s="1">
        <v>30382</v>
      </c>
      <c r="D31" s="1">
        <v>24</v>
      </c>
    </row>
    <row r="32" spans="1:4">
      <c r="A32" s="1">
        <v>25</v>
      </c>
      <c r="B32" s="1">
        <v>0</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161</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E75D6DA-6103-445C-B4E5-F2AD5B7AA247}"/>
</file>

<file path=customXml/itemProps2.xml><?xml version="1.0" encoding="utf-8"?>
<ds:datastoreItem xmlns:ds="http://schemas.openxmlformats.org/officeDocument/2006/customXml" ds:itemID="{EAB20AFD-76CB-4F65-B35F-6E5D6D8C8A6A}"/>
</file>

<file path=customXml/itemProps3.xml><?xml version="1.0" encoding="utf-8"?>
<ds:datastoreItem xmlns:ds="http://schemas.openxmlformats.org/officeDocument/2006/customXml" ds:itemID="{B66BC7A6-3548-486F-88AC-3D3A397C5D9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Tattenhall Wellbeing Ward Profile</dc:title>
  <dc:creator>HUXLEY, Lee</dc:creator>
  <cp:lastModifiedBy>HUXLEY, Lee</cp:lastModifiedBy>
  <dcterms:created xsi:type="dcterms:W3CDTF">2022-07-27T08:55:06Z</dcterms:created>
  <dcterms:modified xsi:type="dcterms:W3CDTF">2022-07-27T08:55:27Z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