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71FBE63A-16F5-4F92-B4EC-D494A1BCE187}" xr6:coauthVersionLast="47" xr6:coauthVersionMax="47" xr10:uidLastSave="{1107790E-5196-4FBB-ACFA-BB15BE5818E7}"/>
  <bookViews>
    <workbookView xWindow="1520" yWindow="1520" windowWidth="14400" windowHeight="7360" xr2:uid="{FFEBF0A5-25C3-46FA-9CCD-16C2ED1C8C9B}"/>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E772" i="14"/>
  <c r="D772" i="14"/>
  <c r="D771" i="14"/>
  <c r="E771" i="14" s="1"/>
  <c r="D770" i="14"/>
  <c r="E770" i="14" s="1"/>
  <c r="D769" i="14"/>
  <c r="E769" i="14" s="1"/>
  <c r="D768" i="14"/>
  <c r="E768" i="14" s="1"/>
  <c r="D767" i="14"/>
  <c r="E767" i="14" s="1"/>
  <c r="D766" i="14"/>
  <c r="E766" i="14" s="1"/>
  <c r="D765" i="14"/>
  <c r="E765" i="14" s="1"/>
  <c r="E764" i="14"/>
  <c r="D764" i="14"/>
  <c r="D763" i="14"/>
  <c r="E763" i="14" s="1"/>
  <c r="D762" i="14"/>
  <c r="E762" i="14" s="1"/>
  <c r="D761" i="14"/>
  <c r="E761" i="14" s="1"/>
  <c r="D760" i="14"/>
  <c r="E760" i="14" s="1"/>
  <c r="D759" i="14"/>
  <c r="E759" i="14" s="1"/>
  <c r="D758" i="14"/>
  <c r="E758" i="14" s="1"/>
  <c r="D757" i="14"/>
  <c r="E757" i="14" s="1"/>
  <c r="E756" i="14"/>
  <c r="D756" i="14"/>
  <c r="D755" i="14"/>
  <c r="E755" i="14" s="1"/>
  <c r="D754" i="14"/>
  <c r="E754" i="14" s="1"/>
  <c r="D753" i="14"/>
  <c r="E753" i="14" s="1"/>
  <c r="D752" i="14"/>
  <c r="E752" i="14" s="1"/>
  <c r="D751" i="14"/>
  <c r="E751" i="14" s="1"/>
  <c r="D750" i="14"/>
  <c r="E750" i="14" s="1"/>
  <c r="D749" i="14"/>
  <c r="E749" i="14" s="1"/>
  <c r="E748" i="14"/>
  <c r="D748" i="14"/>
  <c r="D747" i="14"/>
  <c r="E747" i="14" s="1"/>
  <c r="D746" i="14"/>
  <c r="E746" i="14" s="1"/>
  <c r="D745" i="14"/>
  <c r="E745" i="14" s="1"/>
  <c r="E744" i="14"/>
  <c r="D744" i="14"/>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E732" i="14"/>
  <c r="D732" i="14"/>
  <c r="D731" i="14"/>
  <c r="E731" i="14" s="1"/>
  <c r="D730" i="14"/>
  <c r="E730" i="14" s="1"/>
  <c r="D729" i="14"/>
  <c r="E729" i="14" s="1"/>
  <c r="E728" i="14"/>
  <c r="D728" i="14"/>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E716" i="14"/>
  <c r="D716" i="14"/>
  <c r="D715" i="14"/>
  <c r="E715" i="14" s="1"/>
  <c r="D714" i="14"/>
  <c r="E714" i="14" s="1"/>
  <c r="D713" i="14"/>
  <c r="E713" i="14" s="1"/>
  <c r="E712" i="14"/>
  <c r="D712" i="14"/>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E700" i="14"/>
  <c r="D700" i="14"/>
  <c r="D699" i="14"/>
  <c r="E699" i="14" s="1"/>
  <c r="D698" i="14"/>
  <c r="E698" i="14" s="1"/>
  <c r="D697" i="14"/>
  <c r="E697" i="14" s="1"/>
  <c r="E696" i="14"/>
  <c r="D696" i="14"/>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E684" i="14"/>
  <c r="D684" i="14"/>
  <c r="D683" i="14"/>
  <c r="E683" i="14" s="1"/>
  <c r="D682" i="14"/>
  <c r="E682" i="14" s="1"/>
  <c r="D681" i="14"/>
  <c r="E681" i="14" s="1"/>
  <c r="E680" i="14"/>
  <c r="D680" i="14"/>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E668" i="14"/>
  <c r="D668" i="14"/>
  <c r="D667" i="14"/>
  <c r="E667" i="14" s="1"/>
  <c r="D666" i="14"/>
  <c r="E666" i="14" s="1"/>
  <c r="D665" i="14"/>
  <c r="E665" i="14" s="1"/>
  <c r="E664" i="14"/>
  <c r="D664" i="14"/>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E652" i="14"/>
  <c r="D652" i="14"/>
  <c r="D651" i="14"/>
  <c r="E651" i="14" s="1"/>
  <c r="D650" i="14"/>
  <c r="E650" i="14" s="1"/>
  <c r="D649" i="14"/>
  <c r="E649" i="14" s="1"/>
  <c r="E648" i="14"/>
  <c r="D648" i="14"/>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E636" i="14"/>
  <c r="D636" i="14"/>
  <c r="D635" i="14"/>
  <c r="E635" i="14" s="1"/>
  <c r="D634" i="14"/>
  <c r="E634" i="14" s="1"/>
  <c r="D633" i="14"/>
  <c r="E633" i="14" s="1"/>
  <c r="E632" i="14"/>
  <c r="D632" i="14"/>
  <c r="D631" i="14"/>
  <c r="E631" i="14" s="1"/>
  <c r="D630" i="14"/>
  <c r="E630" i="14" s="1"/>
  <c r="D629" i="14"/>
  <c r="E629" i="14" s="1"/>
  <c r="D628" i="14"/>
  <c r="E628" i="14" s="1"/>
  <c r="E627" i="14"/>
  <c r="D627" i="14"/>
  <c r="D626" i="14"/>
  <c r="E626" i="14" s="1"/>
  <c r="E625" i="14"/>
  <c r="D625" i="14"/>
  <c r="D624" i="14"/>
  <c r="E624" i="14" s="1"/>
  <c r="E623" i="14"/>
  <c r="D623" i="14"/>
  <c r="D622" i="14"/>
  <c r="E622" i="14" s="1"/>
  <c r="E621" i="14"/>
  <c r="D621" i="14"/>
  <c r="D620" i="14"/>
  <c r="E620" i="14" s="1"/>
  <c r="E619" i="14"/>
  <c r="D619" i="14"/>
  <c r="D618" i="14"/>
  <c r="E618" i="14" s="1"/>
  <c r="E617" i="14"/>
  <c r="D617" i="14"/>
  <c r="D616" i="14"/>
  <c r="E616" i="14" s="1"/>
  <c r="E615" i="14"/>
  <c r="D615" i="14"/>
  <c r="D614" i="14"/>
  <c r="E614" i="14" s="1"/>
  <c r="D613" i="14"/>
  <c r="E613" i="14" s="1"/>
  <c r="D612" i="14"/>
  <c r="E612" i="14" s="1"/>
  <c r="D611" i="14"/>
  <c r="E611" i="14" s="1"/>
  <c r="D610" i="14"/>
  <c r="E610" i="14" s="1"/>
  <c r="E609" i="14"/>
  <c r="D609" i="14"/>
  <c r="D608" i="14"/>
  <c r="E608" i="14" s="1"/>
  <c r="E607" i="14"/>
  <c r="D607" i="14"/>
  <c r="D606" i="14"/>
  <c r="E606" i="14" s="1"/>
  <c r="D605" i="14"/>
  <c r="E605" i="14" s="1"/>
  <c r="D604" i="14"/>
  <c r="E604" i="14" s="1"/>
  <c r="E603" i="14"/>
  <c r="D603" i="14"/>
  <c r="D602" i="14"/>
  <c r="E602" i="14" s="1"/>
  <c r="E601" i="14"/>
  <c r="D601" i="14"/>
  <c r="D600" i="14"/>
  <c r="E600" i="14" s="1"/>
  <c r="D599" i="14"/>
  <c r="E599" i="14" s="1"/>
  <c r="D598" i="14"/>
  <c r="E598" i="14" s="1"/>
  <c r="D597" i="14"/>
  <c r="E597" i="14" s="1"/>
  <c r="D596" i="14"/>
  <c r="E596" i="14" s="1"/>
  <c r="E595" i="14"/>
  <c r="D595" i="14"/>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E583" i="14"/>
  <c r="D583" i="14"/>
  <c r="D582" i="14"/>
  <c r="E582" i="14" s="1"/>
  <c r="D581" i="14"/>
  <c r="E581" i="14" s="1"/>
  <c r="D580" i="14"/>
  <c r="E580" i="14" s="1"/>
  <c r="D579" i="14"/>
  <c r="E579" i="14" s="1"/>
  <c r="D578" i="14"/>
  <c r="E578" i="14" s="1"/>
  <c r="E577" i="14"/>
  <c r="D577" i="14"/>
  <c r="D576" i="14"/>
  <c r="E576" i="14" s="1"/>
  <c r="E575" i="14"/>
  <c r="D575" i="14"/>
  <c r="D574" i="14"/>
  <c r="E574" i="14" s="1"/>
  <c r="D573" i="14"/>
  <c r="E573" i="14" s="1"/>
  <c r="D572" i="14"/>
  <c r="E572" i="14" s="1"/>
  <c r="E571" i="14"/>
  <c r="D571" i="14"/>
  <c r="D570" i="14"/>
  <c r="E570" i="14" s="1"/>
  <c r="E569" i="14"/>
  <c r="D569" i="14"/>
  <c r="D568" i="14"/>
  <c r="E568" i="14" s="1"/>
  <c r="D567" i="14"/>
  <c r="E567" i="14" s="1"/>
  <c r="D566" i="14"/>
  <c r="E566" i="14" s="1"/>
  <c r="D565" i="14"/>
  <c r="E565" i="14" s="1"/>
  <c r="D564" i="14"/>
  <c r="E564" i="14" s="1"/>
  <c r="E563" i="14"/>
  <c r="D563" i="14"/>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E551" i="14"/>
  <c r="D551" i="14"/>
  <c r="D550" i="14"/>
  <c r="E550" i="14" s="1"/>
  <c r="D549" i="14"/>
  <c r="E549" i="14" s="1"/>
  <c r="D548" i="14"/>
  <c r="E548" i="14" s="1"/>
  <c r="D547" i="14"/>
  <c r="E547" i="14" s="1"/>
  <c r="D546" i="14"/>
  <c r="E546" i="14" s="1"/>
  <c r="E545" i="14"/>
  <c r="D545" i="14"/>
  <c r="D544" i="14"/>
  <c r="E544" i="14" s="1"/>
  <c r="E543" i="14"/>
  <c r="D543" i="14"/>
  <c r="D542" i="14"/>
  <c r="E542" i="14" s="1"/>
  <c r="D541" i="14"/>
  <c r="E541" i="14" s="1"/>
  <c r="D540" i="14"/>
  <c r="E540" i="14" s="1"/>
  <c r="E539" i="14"/>
  <c r="D539" i="14"/>
  <c r="D538" i="14"/>
  <c r="E538" i="14" s="1"/>
  <c r="E537" i="14"/>
  <c r="D537" i="14"/>
  <c r="D536" i="14"/>
  <c r="E536" i="14" s="1"/>
  <c r="D535" i="14"/>
  <c r="E535" i="14" s="1"/>
  <c r="D534" i="14"/>
  <c r="E534" i="14" s="1"/>
  <c r="D533" i="14"/>
  <c r="E533" i="14" s="1"/>
  <c r="D532" i="14"/>
  <c r="E532" i="14" s="1"/>
  <c r="E531" i="14"/>
  <c r="D531" i="14"/>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E519" i="14"/>
  <c r="D519" i="14"/>
  <c r="D518" i="14"/>
  <c r="E518" i="14" s="1"/>
  <c r="D517" i="14"/>
  <c r="E517" i="14" s="1"/>
  <c r="D516" i="14"/>
  <c r="E516" i="14" s="1"/>
  <c r="D515" i="14"/>
  <c r="E515" i="14" s="1"/>
  <c r="D514" i="14"/>
  <c r="E514" i="14" s="1"/>
  <c r="E513" i="14"/>
  <c r="D513" i="14"/>
  <c r="D512" i="14"/>
  <c r="E512" i="14" s="1"/>
  <c r="E511" i="14"/>
  <c r="D511" i="14"/>
  <c r="D510" i="14"/>
  <c r="E510" i="14" s="1"/>
  <c r="D509" i="14"/>
  <c r="E509" i="14" s="1"/>
  <c r="D508" i="14"/>
  <c r="E508" i="14" s="1"/>
  <c r="E507" i="14"/>
  <c r="D507" i="14"/>
  <c r="D506" i="14"/>
  <c r="E506" i="14" s="1"/>
  <c r="E505" i="14"/>
  <c r="D505" i="14"/>
  <c r="D504" i="14"/>
  <c r="E504" i="14" s="1"/>
  <c r="D503" i="14"/>
  <c r="E503" i="14" s="1"/>
  <c r="D502" i="14"/>
  <c r="E502" i="14" s="1"/>
  <c r="D501" i="14"/>
  <c r="E501" i="14" s="1"/>
  <c r="D500" i="14"/>
  <c r="E500" i="14" s="1"/>
  <c r="E499" i="14"/>
  <c r="D499" i="14"/>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E487" i="14"/>
  <c r="D487" i="14"/>
  <c r="D486" i="14"/>
  <c r="E486" i="14" s="1"/>
  <c r="D485" i="14"/>
  <c r="E485" i="14" s="1"/>
  <c r="D484" i="14"/>
  <c r="E484" i="14" s="1"/>
  <c r="D483" i="14"/>
  <c r="E483" i="14" s="1"/>
  <c r="D482" i="14"/>
  <c r="E482" i="14" s="1"/>
  <c r="E481" i="14"/>
  <c r="D481" i="14"/>
  <c r="D480" i="14"/>
  <c r="E480" i="14" s="1"/>
  <c r="E479" i="14"/>
  <c r="D479" i="14"/>
  <c r="D478" i="14"/>
  <c r="E478" i="14" s="1"/>
  <c r="D477" i="14"/>
  <c r="E477" i="14" s="1"/>
  <c r="D476" i="14"/>
  <c r="E476" i="14" s="1"/>
  <c r="E475" i="14"/>
  <c r="D475" i="14"/>
  <c r="D474" i="14"/>
  <c r="E474" i="14" s="1"/>
  <c r="E473" i="14"/>
  <c r="D473" i="14"/>
  <c r="D472" i="14"/>
  <c r="E472" i="14" s="1"/>
  <c r="D471" i="14"/>
  <c r="E471" i="14" s="1"/>
  <c r="D470" i="14"/>
  <c r="E470" i="14" s="1"/>
  <c r="D469" i="14"/>
  <c r="E469" i="14" s="1"/>
  <c r="D468" i="14"/>
  <c r="E468" i="14" s="1"/>
  <c r="E467" i="14"/>
  <c r="D467" i="14"/>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E455" i="14"/>
  <c r="D455" i="14"/>
  <c r="D454" i="14"/>
  <c r="E454" i="14" s="1"/>
  <c r="D453" i="14"/>
  <c r="E453" i="14" s="1"/>
  <c r="D452" i="14"/>
  <c r="E452" i="14" s="1"/>
  <c r="D451" i="14"/>
  <c r="E451" i="14" s="1"/>
  <c r="E450" i="14"/>
  <c r="D450" i="14"/>
  <c r="D449" i="14"/>
  <c r="E449" i="14" s="1"/>
  <c r="D448" i="14"/>
  <c r="E448" i="14" s="1"/>
  <c r="E447" i="14"/>
  <c r="D447" i="14"/>
  <c r="D446" i="14"/>
  <c r="E446" i="14" s="1"/>
  <c r="E445" i="14"/>
  <c r="D445" i="14"/>
  <c r="D444" i="14"/>
  <c r="E444" i="14" s="1"/>
  <c r="D443" i="14"/>
  <c r="E443" i="14" s="1"/>
  <c r="D442" i="14"/>
  <c r="E442" i="14" s="1"/>
  <c r="D441" i="14"/>
  <c r="E441" i="14" s="1"/>
  <c r="D440" i="14"/>
  <c r="E440" i="14" s="1"/>
  <c r="E439" i="14"/>
  <c r="D439" i="14"/>
  <c r="D438" i="14"/>
  <c r="E438" i="14" s="1"/>
  <c r="E437" i="14"/>
  <c r="D437" i="14"/>
  <c r="D436" i="14"/>
  <c r="E436" i="14" s="1"/>
  <c r="D435" i="14"/>
  <c r="E435" i="14" s="1"/>
  <c r="D434" i="14"/>
  <c r="E434" i="14" s="1"/>
  <c r="D433" i="14"/>
  <c r="E433" i="14" s="1"/>
  <c r="D432" i="14"/>
  <c r="E432" i="14" s="1"/>
  <c r="E431" i="14"/>
  <c r="D431" i="14"/>
  <c r="D430" i="14"/>
  <c r="E430" i="14" s="1"/>
  <c r="E429" i="14"/>
  <c r="D429" i="14"/>
  <c r="D428" i="14"/>
  <c r="E428" i="14" s="1"/>
  <c r="D427" i="14"/>
  <c r="E427" i="14" s="1"/>
  <c r="D426" i="14"/>
  <c r="E426" i="14" s="1"/>
  <c r="D425" i="14"/>
  <c r="E425" i="14" s="1"/>
  <c r="D424" i="14"/>
  <c r="E424" i="14" s="1"/>
  <c r="E423" i="14"/>
  <c r="D423" i="14"/>
  <c r="D422" i="14"/>
  <c r="E422" i="14" s="1"/>
  <c r="E421" i="14"/>
  <c r="D421" i="14"/>
  <c r="D420" i="14"/>
  <c r="E420" i="14" s="1"/>
  <c r="D419" i="14"/>
  <c r="E419" i="14" s="1"/>
  <c r="D418" i="14"/>
  <c r="E418" i="14" s="1"/>
  <c r="D417" i="14"/>
  <c r="E417" i="14" s="1"/>
  <c r="D416" i="14"/>
  <c r="E416" i="14" s="1"/>
  <c r="E415" i="14"/>
  <c r="D415" i="14"/>
  <c r="D414" i="14"/>
  <c r="E414" i="14" s="1"/>
  <c r="E413" i="14"/>
  <c r="D413" i="14"/>
  <c r="D412" i="14"/>
  <c r="E412" i="14" s="1"/>
  <c r="D411" i="14"/>
  <c r="E411" i="14" s="1"/>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E386" i="14"/>
  <c r="D386" i="14"/>
  <c r="D385" i="14"/>
  <c r="E385" i="14" s="1"/>
  <c r="D384" i="14"/>
  <c r="E384" i="14" s="1"/>
  <c r="D383" i="14"/>
  <c r="E383" i="14" s="1"/>
  <c r="D382" i="14"/>
  <c r="E382" i="14" s="1"/>
  <c r="D381" i="14"/>
  <c r="E381" i="14" s="1"/>
  <c r="D380" i="14"/>
  <c r="E380" i="14" s="1"/>
  <c r="D379" i="14"/>
  <c r="E379" i="14" s="1"/>
  <c r="E378" i="14"/>
  <c r="D378" i="14"/>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E354" i="14"/>
  <c r="D354" i="14"/>
  <c r="D353" i="14"/>
  <c r="E353" i="14" s="1"/>
  <c r="D352" i="14"/>
  <c r="E352" i="14" s="1"/>
  <c r="D351" i="14"/>
  <c r="E351" i="14" s="1"/>
  <c r="D350" i="14"/>
  <c r="E350" i="14" s="1"/>
  <c r="D349" i="14"/>
  <c r="E349" i="14" s="1"/>
  <c r="D348" i="14"/>
  <c r="E348" i="14" s="1"/>
  <c r="D347" i="14"/>
  <c r="E347" i="14" s="1"/>
  <c r="E346" i="14"/>
  <c r="D346" i="14"/>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E322" i="14"/>
  <c r="D322" i="14"/>
  <c r="D321" i="14"/>
  <c r="E321" i="14" s="1"/>
  <c r="D320" i="14"/>
  <c r="E320" i="14" s="1"/>
  <c r="D319" i="14"/>
  <c r="E319" i="14" s="1"/>
  <c r="D318" i="14"/>
  <c r="E318" i="14" s="1"/>
  <c r="D317" i="14"/>
  <c r="E317" i="14" s="1"/>
  <c r="D316" i="14"/>
  <c r="E316" i="14" s="1"/>
  <c r="D315" i="14"/>
  <c r="E315" i="14" s="1"/>
  <c r="E314" i="14"/>
  <c r="D314" i="14"/>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E290" i="14"/>
  <c r="D290" i="14"/>
  <c r="D289" i="14"/>
  <c r="E289" i="14" s="1"/>
  <c r="D288" i="14"/>
  <c r="E288" i="14" s="1"/>
  <c r="D287" i="14"/>
  <c r="E287" i="14" s="1"/>
  <c r="D286" i="14"/>
  <c r="E286" i="14" s="1"/>
  <c r="D285" i="14"/>
  <c r="E285" i="14" s="1"/>
  <c r="D284" i="14"/>
  <c r="E284" i="14" s="1"/>
  <c r="D283" i="14"/>
  <c r="E283" i="14" s="1"/>
  <c r="E282" i="14"/>
  <c r="D282" i="14"/>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E258" i="14"/>
  <c r="D258" i="14"/>
  <c r="D257" i="14"/>
  <c r="E257" i="14" s="1"/>
  <c r="D256" i="14"/>
  <c r="E256" i="14" s="1"/>
  <c r="D255" i="14"/>
  <c r="E255" i="14" s="1"/>
  <c r="D254" i="14"/>
  <c r="E254" i="14" s="1"/>
  <c r="D253" i="14"/>
  <c r="E253" i="14" s="1"/>
  <c r="D252" i="14"/>
  <c r="E252" i="14" s="1"/>
  <c r="D251" i="14"/>
  <c r="E251" i="14" s="1"/>
  <c r="E250" i="14"/>
  <c r="D250" i="14"/>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E234" i="14"/>
  <c r="D234" i="14"/>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E218" i="14"/>
  <c r="D218" i="14"/>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E194" i="14"/>
  <c r="D194" i="14"/>
  <c r="D193" i="14"/>
  <c r="E193" i="14" s="1"/>
  <c r="D192" i="14"/>
  <c r="E192" i="14" s="1"/>
  <c r="D191" i="14"/>
  <c r="E191" i="14" s="1"/>
  <c r="D190" i="14"/>
  <c r="E190" i="14" s="1"/>
  <c r="D189" i="14"/>
  <c r="E189" i="14" s="1"/>
  <c r="D188" i="14"/>
  <c r="E188" i="14" s="1"/>
  <c r="D187" i="14"/>
  <c r="E187" i="14" s="1"/>
  <c r="E186" i="14"/>
  <c r="D186" i="14"/>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E170" i="14"/>
  <c r="D170" i="14"/>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E154" i="14"/>
  <c r="D154" i="14"/>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E130" i="14"/>
  <c r="D130" i="14"/>
  <c r="D129" i="14"/>
  <c r="E129" i="14" s="1"/>
  <c r="D128" i="14"/>
  <c r="E128" i="14" s="1"/>
  <c r="D127" i="14"/>
  <c r="E127" i="14" s="1"/>
  <c r="D126" i="14"/>
  <c r="E126" i="14" s="1"/>
  <c r="D125" i="14"/>
  <c r="E125" i="14" s="1"/>
  <c r="D124" i="14"/>
  <c r="E124" i="14" s="1"/>
  <c r="D123" i="14"/>
  <c r="E123" i="14" s="1"/>
  <c r="E122" i="14"/>
  <c r="D122" i="14"/>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E106" i="14"/>
  <c r="D106" i="14"/>
  <c r="D105" i="14"/>
  <c r="E105" i="14" s="1"/>
  <c r="D104" i="14"/>
  <c r="E104" i="14" s="1"/>
  <c r="D103" i="14"/>
  <c r="E103" i="14" s="1"/>
  <c r="D102" i="14"/>
  <c r="E102" i="14" s="1"/>
  <c r="D101" i="14"/>
  <c r="E101" i="14" s="1"/>
  <c r="D100" i="14"/>
  <c r="E100" i="14" s="1"/>
  <c r="D99" i="14"/>
  <c r="E99" i="14" s="1"/>
  <c r="D98" i="14"/>
  <c r="E98" i="14" s="1"/>
  <c r="J97" i="14"/>
  <c r="D97" i="14"/>
  <c r="E97" i="14" s="1"/>
  <c r="J96" i="14"/>
  <c r="E96" i="14"/>
  <c r="D96" i="14"/>
  <c r="J95" i="14"/>
  <c r="D95" i="14"/>
  <c r="E95" i="14" s="1"/>
  <c r="J94" i="14"/>
  <c r="D94" i="14"/>
  <c r="E94" i="14" s="1"/>
  <c r="J93" i="14"/>
  <c r="D93" i="14"/>
  <c r="E93" i="14" s="1"/>
  <c r="J92" i="14"/>
  <c r="D92" i="14"/>
  <c r="E92" i="14" s="1"/>
  <c r="J91" i="14"/>
  <c r="D91" i="14"/>
  <c r="E91" i="14" s="1"/>
  <c r="J90" i="14"/>
  <c r="E90" i="14"/>
  <c r="D90" i="14"/>
  <c r="J89" i="14"/>
  <c r="D89" i="14"/>
  <c r="E89" i="14" s="1"/>
  <c r="J88" i="14"/>
  <c r="E88" i="14"/>
  <c r="D88" i="14"/>
  <c r="J87" i="14"/>
  <c r="E87" i="14"/>
  <c r="D87" i="14"/>
  <c r="J86" i="14"/>
  <c r="D86" i="14"/>
  <c r="E86" i="14" s="1"/>
  <c r="J85" i="14"/>
  <c r="D85" i="14"/>
  <c r="E85" i="14" s="1"/>
  <c r="J84" i="14"/>
  <c r="E84" i="14"/>
  <c r="D84" i="14"/>
  <c r="J83" i="14"/>
  <c r="D83" i="14"/>
  <c r="E83" i="14" s="1"/>
  <c r="J82" i="14"/>
  <c r="E82" i="14"/>
  <c r="D82" i="14"/>
  <c r="J81" i="14"/>
  <c r="D81" i="14"/>
  <c r="E81" i="14" s="1"/>
  <c r="J80" i="14"/>
  <c r="D80" i="14"/>
  <c r="E80" i="14" s="1"/>
  <c r="J79" i="14"/>
  <c r="E79" i="14"/>
  <c r="D79" i="14"/>
  <c r="J78" i="14"/>
  <c r="D78" i="14"/>
  <c r="E78" i="14" s="1"/>
  <c r="J77" i="14"/>
  <c r="D77" i="14"/>
  <c r="E77" i="14" s="1"/>
  <c r="J76" i="14"/>
  <c r="D76" i="14"/>
  <c r="E76" i="14" s="1"/>
  <c r="J75" i="14"/>
  <c r="D75" i="14"/>
  <c r="E75" i="14" s="1"/>
  <c r="J74" i="14"/>
  <c r="E74" i="14"/>
  <c r="D74" i="14"/>
  <c r="J73" i="14"/>
  <c r="D73" i="14"/>
  <c r="E73" i="14" s="1"/>
  <c r="J72" i="14"/>
  <c r="D72" i="14"/>
  <c r="E72" i="14" s="1"/>
  <c r="J71" i="14"/>
  <c r="E71" i="14"/>
  <c r="D71" i="14"/>
  <c r="J70" i="14"/>
  <c r="E70" i="14"/>
  <c r="D70" i="14"/>
  <c r="J69" i="14"/>
  <c r="D69" i="14"/>
  <c r="E69" i="14" s="1"/>
  <c r="J68" i="14"/>
  <c r="E68" i="14"/>
  <c r="D68" i="14"/>
  <c r="J67" i="14"/>
  <c r="E67" i="14"/>
  <c r="D67" i="14"/>
  <c r="J66" i="14"/>
  <c r="D66" i="14"/>
  <c r="E66" i="14" s="1"/>
  <c r="J65" i="14"/>
  <c r="D65" i="14"/>
  <c r="E65" i="14" s="1"/>
  <c r="J64" i="14"/>
  <c r="E64" i="14"/>
  <c r="D64" i="14"/>
  <c r="J63" i="14"/>
  <c r="D63" i="14"/>
  <c r="E63" i="14" s="1"/>
  <c r="J62" i="14"/>
  <c r="D62" i="14"/>
  <c r="E62" i="14" s="1"/>
  <c r="J61" i="14"/>
  <c r="D61" i="14"/>
  <c r="E61" i="14" s="1"/>
  <c r="J60" i="14"/>
  <c r="E60" i="14"/>
  <c r="D60" i="14"/>
  <c r="J59" i="14"/>
  <c r="D59" i="14"/>
  <c r="E59" i="14" s="1"/>
  <c r="J58" i="14"/>
  <c r="E58" i="14"/>
  <c r="D58" i="14"/>
  <c r="J57" i="14"/>
  <c r="D57" i="14"/>
  <c r="E57" i="14" s="1"/>
  <c r="J56" i="14"/>
  <c r="D56" i="14"/>
  <c r="E56" i="14" s="1"/>
  <c r="J55" i="14"/>
  <c r="E55" i="14"/>
  <c r="D55" i="14"/>
  <c r="J54" i="14"/>
  <c r="D54" i="14"/>
  <c r="E54" i="14" s="1"/>
  <c r="J53" i="14"/>
  <c r="D53" i="14"/>
  <c r="E53" i="14" s="1"/>
  <c r="J52" i="14"/>
  <c r="D52" i="14"/>
  <c r="E52" i="14" s="1"/>
  <c r="J51" i="14"/>
  <c r="E51" i="14"/>
  <c r="D51" i="14"/>
  <c r="J50" i="14"/>
  <c r="D50" i="14"/>
  <c r="E50" i="14" s="1"/>
  <c r="J49" i="14"/>
  <c r="D49" i="14"/>
  <c r="E49" i="14" s="1"/>
  <c r="J48" i="14"/>
  <c r="D48" i="14"/>
  <c r="E48" i="14" s="1"/>
  <c r="J47" i="14"/>
  <c r="E47" i="14"/>
  <c r="D47" i="14"/>
  <c r="J46" i="14"/>
  <c r="D46" i="14"/>
  <c r="E46" i="14" s="1"/>
  <c r="J45" i="14"/>
  <c r="D45" i="14"/>
  <c r="E45" i="14" s="1"/>
  <c r="J44" i="14"/>
  <c r="E44" i="14"/>
  <c r="D44" i="14"/>
  <c r="J43" i="14"/>
  <c r="E43" i="14"/>
  <c r="D43" i="14"/>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D21" i="14"/>
  <c r="E21" i="14" s="1"/>
  <c r="J20" i="14"/>
  <c r="E20" i="14"/>
  <c r="D20" i="14"/>
  <c r="J19" i="14"/>
  <c r="D19" i="14"/>
  <c r="E19" i="14" s="1"/>
  <c r="J18" i="14"/>
  <c r="D18" i="14"/>
  <c r="E18" i="14" s="1"/>
  <c r="J17" i="14"/>
  <c r="D17" i="14"/>
  <c r="E17" i="14" s="1"/>
  <c r="AH16" i="14"/>
  <c r="AF16" i="14"/>
  <c r="AD16" i="14"/>
  <c r="J16" i="14"/>
  <c r="D16" i="14"/>
  <c r="E16" i="14" s="1"/>
  <c r="J15" i="14"/>
  <c r="D15" i="14"/>
  <c r="E15" i="14" s="1"/>
  <c r="J14" i="14"/>
  <c r="D14" i="14"/>
  <c r="E14" i="14" s="1"/>
  <c r="J13" i="14"/>
  <c r="D13" i="14"/>
  <c r="E13" i="14" s="1"/>
  <c r="J12" i="14"/>
  <c r="D12" i="14"/>
  <c r="E12" i="14" s="1"/>
  <c r="J11" i="14"/>
  <c r="D11" i="14"/>
  <c r="E11" i="14" s="1"/>
  <c r="J10" i="14"/>
  <c r="E10" i="14"/>
  <c r="D10" i="14"/>
  <c r="J9" i="14"/>
  <c r="D9" i="14"/>
  <c r="E9" i="14" s="1"/>
  <c r="J8" i="14"/>
  <c r="D8" i="14"/>
  <c r="E8" i="14" s="1"/>
  <c r="J7" i="14"/>
  <c r="D7" i="14"/>
  <c r="E7" i="14" s="1"/>
  <c r="J6" i="14"/>
  <c r="D6" i="14"/>
  <c r="E6" i="14" s="1"/>
  <c r="J5" i="14"/>
  <c r="E5" i="14"/>
  <c r="D5" i="14"/>
  <c r="J4" i="14"/>
  <c r="D4" i="14"/>
  <c r="E4" i="14" s="1"/>
  <c r="J3" i="14"/>
  <c r="D3" i="14"/>
  <c r="E3" i="14" s="1"/>
  <c r="Y2" i="14"/>
  <c r="X2" i="14"/>
  <c r="W2" i="14"/>
  <c r="R2" i="14" a="1"/>
  <c r="R2" i="14" s="1"/>
  <c r="Q2" i="14" s="1" a="1"/>
  <c r="Q2" i="14" s="1"/>
  <c r="N2" i="14" a="1"/>
  <c r="O5" i="14" s="1"/>
  <c r="J2" i="14"/>
  <c r="D2" i="14"/>
  <c r="E2" i="14" s="1"/>
  <c r="A2" i="14" a="1"/>
  <c r="A2" i="14" s="1"/>
  <c r="AB48" i="12"/>
  <c r="N53" i="11"/>
  <c r="G49" i="11"/>
  <c r="I49" i="11" s="1"/>
  <c r="E49" i="11"/>
  <c r="G48" i="11"/>
  <c r="E48" i="11"/>
  <c r="G47" i="11"/>
  <c r="E47" i="11"/>
  <c r="I47" i="11" s="1"/>
  <c r="P46" i="11"/>
  <c r="P45" i="11"/>
  <c r="G44" i="11"/>
  <c r="E44" i="11"/>
  <c r="B73" i="8" s="1"/>
  <c r="G43" i="11"/>
  <c r="I43" i="11" s="1"/>
  <c r="E43" i="11"/>
  <c r="G42" i="11"/>
  <c r="E42" i="11"/>
  <c r="G41" i="11"/>
  <c r="E41" i="11"/>
  <c r="G40" i="11"/>
  <c r="E40" i="11"/>
  <c r="B69" i="8" s="1"/>
  <c r="G39" i="11"/>
  <c r="I39" i="11" s="1"/>
  <c r="E39" i="11"/>
  <c r="G38" i="11"/>
  <c r="E38" i="11"/>
  <c r="P37" i="11"/>
  <c r="P36" i="11"/>
  <c r="G35" i="11"/>
  <c r="E35" i="11"/>
  <c r="G34" i="11"/>
  <c r="I34" i="11" s="1"/>
  <c r="E34" i="11"/>
  <c r="G33" i="11"/>
  <c r="E33" i="11"/>
  <c r="B64" i="8" s="1"/>
  <c r="G32" i="11"/>
  <c r="E32" i="11"/>
  <c r="G31" i="11"/>
  <c r="E31" i="11"/>
  <c r="P30" i="11"/>
  <c r="P29" i="11"/>
  <c r="G28" i="11"/>
  <c r="E28" i="11"/>
  <c r="B61" i="8" s="1"/>
  <c r="G27" i="11"/>
  <c r="I27" i="11" s="1"/>
  <c r="E27" i="11"/>
  <c r="G26" i="11"/>
  <c r="E26" i="11"/>
  <c r="B59" i="8" s="1"/>
  <c r="G25" i="11"/>
  <c r="E25" i="11"/>
  <c r="G24" i="11"/>
  <c r="E24" i="11"/>
  <c r="B57" i="8" s="1"/>
  <c r="G23" i="11"/>
  <c r="I23" i="11" s="1"/>
  <c r="E23" i="11"/>
  <c r="G22" i="11"/>
  <c r="E22" i="11"/>
  <c r="G21" i="11"/>
  <c r="G14" i="10" s="1"/>
  <c r="E21" i="11"/>
  <c r="P20" i="11"/>
  <c r="P19" i="11"/>
  <c r="G18" i="11"/>
  <c r="I18" i="11" s="1"/>
  <c r="E18" i="11"/>
  <c r="G17" i="11"/>
  <c r="E17" i="11"/>
  <c r="B52" i="8" s="1"/>
  <c r="G16" i="11"/>
  <c r="I16" i="11" s="1"/>
  <c r="E16" i="11"/>
  <c r="G15" i="11"/>
  <c r="E15" i="11"/>
  <c r="G14" i="11"/>
  <c r="E14" i="11"/>
  <c r="N50" i="10"/>
  <c r="G17"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2" i="8"/>
  <c r="B70" i="8"/>
  <c r="B68" i="8"/>
  <c r="B65" i="8"/>
  <c r="B63" i="8"/>
  <c r="B60" i="8"/>
  <c r="B58" i="8"/>
  <c r="B56" i="8"/>
  <c r="B54" i="8"/>
  <c r="B53" i="8"/>
  <c r="B51" i="8"/>
  <c r="B49"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c r="AD798" i="6" a="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c r="R798" i="6" a="1"/>
  <c r="Q798" i="6" a="1"/>
  <c r="Q798" i="6" s="1"/>
  <c r="P798" i="6" a="1"/>
  <c r="P798" i="6" s="1"/>
  <c r="O798" i="6" a="1"/>
  <c r="O798" i="6" s="1"/>
  <c r="N798" i="6"/>
  <c r="N798" i="6" a="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c r="L797" i="6" a="1"/>
  <c r="K797" i="6" a="1"/>
  <c r="K797" i="6" s="1"/>
  <c r="AI796" i="6" a="1"/>
  <c r="AI796" i="6" s="1"/>
  <c r="AH796" i="6" a="1"/>
  <c r="AH796" i="6" s="1"/>
  <c r="AG796" i="6" a="1"/>
  <c r="AG796" i="6" s="1"/>
  <c r="AF796" i="6" a="1"/>
  <c r="AF796" i="6" s="1"/>
  <c r="AE796" i="6" a="1"/>
  <c r="AE796" i="6" s="1"/>
  <c r="AD796" i="6" a="1"/>
  <c r="AD796" i="6" s="1"/>
  <c r="AC796" i="6" a="1"/>
  <c r="AC796" i="6" s="1"/>
  <c r="AB796" i="6"/>
  <c r="AB796" i="6" a="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c r="L795" i="6" a="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c r="P794" i="6" a="1"/>
  <c r="O794" i="6" a="1"/>
  <c r="O794" i="6" s="1"/>
  <c r="N794" i="6" a="1"/>
  <c r="N794" i="6" s="1"/>
  <c r="M794" i="6" a="1"/>
  <c r="M794" i="6" s="1"/>
  <c r="L794" i="6"/>
  <c r="L794" i="6" a="1"/>
  <c r="K794" i="6" a="1"/>
  <c r="K794" i="6" s="1"/>
  <c r="AI793" i="6" a="1"/>
  <c r="AI793" i="6" s="1"/>
  <c r="AH793" i="6"/>
  <c r="AH793" i="6" a="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c r="M793" i="6" a="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c r="V792" i="6" a="1"/>
  <c r="U792" i="6" a="1"/>
  <c r="U792" i="6" s="1"/>
  <c r="T792" i="6" a="1"/>
  <c r="T792" i="6" s="1"/>
  <c r="S792" i="6" a="1"/>
  <c r="S792" i="6" s="1"/>
  <c r="R792" i="6" a="1"/>
  <c r="R792" i="6" s="1"/>
  <c r="Q792" i="6" a="1"/>
  <c r="Q792" i="6" s="1"/>
  <c r="P792" i="6" a="1"/>
  <c r="P792" i="6" s="1"/>
  <c r="O792" i="6" a="1"/>
  <c r="O792" i="6" s="1"/>
  <c r="N792" i="6"/>
  <c r="N792" i="6" a="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c r="Z791" i="6" a="1"/>
  <c r="Y791" i="6" a="1"/>
  <c r="Y791" i="6" s="1"/>
  <c r="X791" i="6" a="1"/>
  <c r="X791" i="6" s="1"/>
  <c r="W791" i="6" a="1"/>
  <c r="W791" i="6" s="1"/>
  <c r="V791" i="6" a="1"/>
  <c r="V791" i="6" s="1"/>
  <c r="U791" i="6" a="1"/>
  <c r="U791" i="6" s="1"/>
  <c r="T791" i="6" a="1"/>
  <c r="T791" i="6" s="1"/>
  <c r="S791" i="6" a="1"/>
  <c r="S791" i="6" s="1"/>
  <c r="R791" i="6"/>
  <c r="R791" i="6" a="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c r="N790" i="6" a="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c r="Z789" i="6" a="1"/>
  <c r="Y789" i="6" a="1"/>
  <c r="Y789" i="6" s="1"/>
  <c r="X789" i="6" a="1"/>
  <c r="X789" i="6" s="1"/>
  <c r="W789" i="6" a="1"/>
  <c r="W789" i="6" s="1"/>
  <c r="V789" i="6" a="1"/>
  <c r="V789" i="6" s="1"/>
  <c r="U789" i="6" a="1"/>
  <c r="U789" i="6" s="1"/>
  <c r="T789" i="6" a="1"/>
  <c r="T789" i="6" s="1"/>
  <c r="S789" i="6" a="1"/>
  <c r="S789" i="6" s="1"/>
  <c r="R789" i="6"/>
  <c r="R789" i="6" a="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c r="AD788" i="6" a="1"/>
  <c r="AC788" i="6" a="1"/>
  <c r="AC788" i="6" s="1"/>
  <c r="AB788" i="6" a="1"/>
  <c r="AB788" i="6" s="1"/>
  <c r="AA788" i="6" a="1"/>
  <c r="AA788" i="6" s="1"/>
  <c r="Z788" i="6" a="1"/>
  <c r="Z788" i="6" s="1"/>
  <c r="Y788" i="6" a="1"/>
  <c r="Y788" i="6" s="1"/>
  <c r="X788" i="6" a="1"/>
  <c r="X788" i="6" s="1"/>
  <c r="W788" i="6" a="1"/>
  <c r="W788" i="6" s="1"/>
  <c r="V788" i="6"/>
  <c r="V788" i="6" a="1"/>
  <c r="U788" i="6" a="1"/>
  <c r="U788" i="6" s="1"/>
  <c r="T788" i="6" a="1"/>
  <c r="T788" i="6" s="1"/>
  <c r="S788" i="6" a="1"/>
  <c r="S788" i="6" s="1"/>
  <c r="R788" i="6" a="1"/>
  <c r="R788" i="6" s="1"/>
  <c r="Q788" i="6" a="1"/>
  <c r="Q788" i="6" s="1"/>
  <c r="P788" i="6" a="1"/>
  <c r="P788" i="6" s="1"/>
  <c r="O788" i="6" a="1"/>
  <c r="O788" i="6" s="1"/>
  <c r="N788" i="6"/>
  <c r="N788" i="6" a="1"/>
  <c r="M788" i="6" a="1"/>
  <c r="M788" i="6" s="1"/>
  <c r="L788" i="6" a="1"/>
  <c r="L788" i="6" s="1"/>
  <c r="K788" i="6" a="1"/>
  <c r="K788" i="6" s="1"/>
  <c r="AI787" i="6" a="1"/>
  <c r="AI787" i="6" s="1"/>
  <c r="AH787" i="6" a="1"/>
  <c r="AH787" i="6" s="1"/>
  <c r="AG787" i="6" a="1"/>
  <c r="AG787" i="6" s="1"/>
  <c r="AF787" i="6" a="1"/>
  <c r="AF787" i="6" s="1"/>
  <c r="AE787" i="6" a="1"/>
  <c r="AE787" i="6" s="1"/>
  <c r="AD787" i="6"/>
  <c r="AD787" i="6" a="1"/>
  <c r="AC787" i="6" a="1"/>
  <c r="AC787" i="6" s="1"/>
  <c r="AB787" i="6" a="1"/>
  <c r="AB787" i="6" s="1"/>
  <c r="AA787" i="6" a="1"/>
  <c r="AA787" i="6" s="1"/>
  <c r="Z787" i="6" a="1"/>
  <c r="Z787" i="6" s="1"/>
  <c r="Y787" i="6" a="1"/>
  <c r="Y787" i="6" s="1"/>
  <c r="X787" i="6" a="1"/>
  <c r="X787" i="6" s="1"/>
  <c r="W787" i="6" a="1"/>
  <c r="W787" i="6" s="1"/>
  <c r="V787" i="6"/>
  <c r="V787" i="6" a="1"/>
  <c r="U787" i="6" a="1"/>
  <c r="U787" i="6" s="1"/>
  <c r="T787" i="6" a="1"/>
  <c r="T787" i="6" s="1"/>
  <c r="S787" i="6" a="1"/>
  <c r="S787" i="6" s="1"/>
  <c r="R787" i="6" a="1"/>
  <c r="R787" i="6" s="1"/>
  <c r="Q787" i="6" a="1"/>
  <c r="Q787" i="6" s="1"/>
  <c r="P787" i="6" a="1"/>
  <c r="P787" i="6" s="1"/>
  <c r="O787" i="6" a="1"/>
  <c r="O787" i="6" s="1"/>
  <c r="N787" i="6"/>
  <c r="N787" i="6" a="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c r="AI772" i="6" a="1"/>
  <c r="AH772" i="6" a="1"/>
  <c r="AH772" i="6" s="1"/>
  <c r="AG772" i="6" a="1"/>
  <c r="AG772" i="6" s="1"/>
  <c r="AF772" i="6" a="1"/>
  <c r="AF772" i="6" s="1"/>
  <c r="AE772" i="6" a="1"/>
  <c r="AE772" i="6" s="1"/>
  <c r="AD772" i="6" a="1"/>
  <c r="AD772" i="6" s="1"/>
  <c r="AC772" i="6" a="1"/>
  <c r="AC772" i="6" s="1"/>
  <c r="AB772" i="6" a="1"/>
  <c r="AB772" i="6" s="1"/>
  <c r="AA772" i="6"/>
  <c r="AA772" i="6" a="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c r="AI771" i="6" a="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c r="AA770" i="6" a="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c r="K770" i="6" a="1"/>
  <c r="AI769" i="6"/>
  <c r="AI769" i="6" a="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c r="AB734" i="6" a="1"/>
  <c r="AA734" i="6" a="1"/>
  <c r="AA734" i="6" s="1"/>
  <c r="Z734" i="6" a="1"/>
  <c r="Z734" i="6" s="1"/>
  <c r="Y734" i="6" a="1"/>
  <c r="Y734" i="6" s="1"/>
  <c r="X734" i="6"/>
  <c r="X734" i="6" a="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c r="L712" i="6" a="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c r="L711" i="6" a="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c r="AD688" i="6" a="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c r="M688" i="6" a="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c r="Y687" i="6" a="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c r="P641" i="6" a="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c r="P595" i="6" a="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c r="L594" i="6" a="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c r="P593" i="6" a="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c r="L592" i="6" a="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c r="P591" i="6" a="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c r="L590" i="6" a="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c r="P589" i="6" a="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c r="L588" i="6" a="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c r="Z545" i="6" a="1"/>
  <c r="Y545" i="6" a="1"/>
  <c r="Y545" i="6" s="1"/>
  <c r="X545" i="6" a="1"/>
  <c r="X545" i="6" s="1"/>
  <c r="W545" i="6" a="1"/>
  <c r="W545" i="6" s="1"/>
  <c r="V545" i="6"/>
  <c r="V545" i="6" a="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c r="AH449" i="6" a="1"/>
  <c r="AG449" i="6" a="1"/>
  <c r="AG449" i="6" s="1"/>
  <c r="AF449" i="6"/>
  <c r="AF449" i="6" a="1"/>
  <c r="AE449" i="6" a="1"/>
  <c r="AE449" i="6" s="1"/>
  <c r="AD449" i="6"/>
  <c r="AD449" i="6" a="1"/>
  <c r="AC449" i="6" a="1"/>
  <c r="AC449" i="6" s="1"/>
  <c r="AB449" i="6"/>
  <c r="AB449" i="6" a="1"/>
  <c r="AA449" i="6" a="1"/>
  <c r="AA449" i="6" s="1"/>
  <c r="Z449" i="6"/>
  <c r="Z449" i="6" a="1"/>
  <c r="Y449" i="6" a="1"/>
  <c r="Y449" i="6" s="1"/>
  <c r="X449" i="6"/>
  <c r="X449" i="6" a="1"/>
  <c r="W449" i="6" a="1"/>
  <c r="W449" i="6" s="1"/>
  <c r="V449" i="6"/>
  <c r="V449" i="6" a="1"/>
  <c r="U449" i="6" a="1"/>
  <c r="U449" i="6" s="1"/>
  <c r="T449" i="6"/>
  <c r="T449" i="6" a="1"/>
  <c r="S449" i="6" a="1"/>
  <c r="S449" i="6" s="1"/>
  <c r="R449" i="6"/>
  <c r="R449" i="6" a="1"/>
  <c r="Q449" i="6" a="1"/>
  <c r="Q449" i="6" s="1"/>
  <c r="P449" i="6"/>
  <c r="P449" i="6" a="1"/>
  <c r="O449" i="6" a="1"/>
  <c r="O449" i="6" s="1"/>
  <c r="N449" i="6"/>
  <c r="N449" i="6" a="1"/>
  <c r="M449" i="6" a="1"/>
  <c r="M449" i="6" s="1"/>
  <c r="L449" i="6"/>
  <c r="L449" i="6" a="1"/>
  <c r="K449" i="6" a="1"/>
  <c r="K449" i="6" s="1"/>
  <c r="AI448" i="6"/>
  <c r="AI448" i="6" a="1"/>
  <c r="AH448" i="6" a="1"/>
  <c r="AH448" i="6" s="1"/>
  <c r="AG448" i="6"/>
  <c r="AG448" i="6" a="1"/>
  <c r="AF448" i="6" a="1"/>
  <c r="AF448" i="6" s="1"/>
  <c r="AE448" i="6"/>
  <c r="AE448" i="6" a="1"/>
  <c r="AD448" i="6" a="1"/>
  <c r="AD448" i="6" s="1"/>
  <c r="AC448" i="6"/>
  <c r="AC448" i="6" a="1"/>
  <c r="AB448" i="6" a="1"/>
  <c r="AB448" i="6" s="1"/>
  <c r="AA448" i="6"/>
  <c r="AA448" i="6" a="1"/>
  <c r="Z448" i="6" a="1"/>
  <c r="Z448" i="6" s="1"/>
  <c r="Y448" i="6"/>
  <c r="Y448" i="6" a="1"/>
  <c r="X448" i="6" a="1"/>
  <c r="X448" i="6" s="1"/>
  <c r="W448" i="6"/>
  <c r="W448" i="6" a="1"/>
  <c r="V448" i="6" a="1"/>
  <c r="V448" i="6" s="1"/>
  <c r="U448" i="6"/>
  <c r="U448" i="6" a="1"/>
  <c r="T448" i="6" a="1"/>
  <c r="T448" i="6" s="1"/>
  <c r="S448" i="6"/>
  <c r="S448" i="6" a="1"/>
  <c r="R448" i="6" a="1"/>
  <c r="R448" i="6" s="1"/>
  <c r="Q448" i="6"/>
  <c r="Q448" i="6" a="1"/>
  <c r="P448" i="6" a="1"/>
  <c r="P448" i="6" s="1"/>
  <c r="O448" i="6"/>
  <c r="O448" i="6" a="1"/>
  <c r="N448" i="6" a="1"/>
  <c r="N448" i="6" s="1"/>
  <c r="M448" i="6"/>
  <c r="M448" i="6" a="1"/>
  <c r="L448" i="6" a="1"/>
  <c r="L448" i="6" s="1"/>
  <c r="K448" i="6"/>
  <c r="K448" i="6" a="1"/>
  <c r="AI447" i="6" a="1"/>
  <c r="AI447" i="6" s="1"/>
  <c r="AH447" i="6"/>
  <c r="AH447" i="6" a="1"/>
  <c r="AG447" i="6" a="1"/>
  <c r="AG447" i="6" s="1"/>
  <c r="AF447" i="6"/>
  <c r="AF447" i="6" a="1"/>
  <c r="AE447" i="6" a="1"/>
  <c r="AE447" i="6" s="1"/>
  <c r="AD447" i="6"/>
  <c r="AD447" i="6" a="1"/>
  <c r="AC447" i="6" a="1"/>
  <c r="AC447" i="6" s="1"/>
  <c r="AB447" i="6"/>
  <c r="AB447" i="6" a="1"/>
  <c r="AA447" i="6" a="1"/>
  <c r="AA447" i="6" s="1"/>
  <c r="Z447" i="6"/>
  <c r="Z447" i="6" a="1"/>
  <c r="Y447" i="6" a="1"/>
  <c r="Y447" i="6" s="1"/>
  <c r="X447" i="6" a="1"/>
  <c r="X447" i="6" s="1"/>
  <c r="W447" i="6" a="1"/>
  <c r="W447" i="6" s="1"/>
  <c r="V447" i="6" a="1"/>
  <c r="V447" i="6" s="1"/>
  <c r="U447" i="6"/>
  <c r="U447" i="6" a="1"/>
  <c r="T447" i="6" a="1"/>
  <c r="T447" i="6" s="1"/>
  <c r="S447" i="6" a="1"/>
  <c r="S447" i="6" s="1"/>
  <c r="R447" i="6" a="1"/>
  <c r="R447" i="6" s="1"/>
  <c r="Q447" i="6"/>
  <c r="Q447" i="6" a="1"/>
  <c r="P447" i="6" a="1"/>
  <c r="P447" i="6" s="1"/>
  <c r="O447" i="6" a="1"/>
  <c r="O447" i="6" s="1"/>
  <c r="N447" i="6" a="1"/>
  <c r="N447" i="6" s="1"/>
  <c r="M447" i="6" a="1"/>
  <c r="M447" i="6" s="1"/>
  <c r="L447" i="6" a="1"/>
  <c r="L447" i="6" s="1"/>
  <c r="K447" i="6" a="1"/>
  <c r="K447" i="6" s="1"/>
  <c r="AI446" i="6" a="1"/>
  <c r="AI446" i="6" s="1"/>
  <c r="AH446" i="6" a="1"/>
  <c r="AH446" i="6" s="1"/>
  <c r="AG446" i="6"/>
  <c r="AG446" i="6" a="1"/>
  <c r="AF446" i="6" a="1"/>
  <c r="AF446" i="6" s="1"/>
  <c r="AE446" i="6" a="1"/>
  <c r="AE446" i="6" s="1"/>
  <c r="AD446" i="6" a="1"/>
  <c r="AD446" i="6" s="1"/>
  <c r="AC446" i="6"/>
  <c r="AC446" i="6" a="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c r="S310" i="6" a="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c r="AE309" i="6" a="1"/>
  <c r="AD309" i="6" a="1"/>
  <c r="AD309" i="6" s="1"/>
  <c r="AC309" i="6" a="1"/>
  <c r="AC309" i="6" s="1"/>
  <c r="AB309" i="6" a="1"/>
  <c r="AB309" i="6" s="1"/>
  <c r="AA309" i="6" a="1"/>
  <c r="AA309" i="6" s="1"/>
  <c r="Z309" i="6" a="1"/>
  <c r="Z309" i="6" s="1"/>
  <c r="Y309" i="6" a="1"/>
  <c r="Y309" i="6" s="1"/>
  <c r="X309" i="6" a="1"/>
  <c r="X309" i="6" s="1"/>
  <c r="W309" i="6"/>
  <c r="W309" i="6" a="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c r="AI308" i="6" a="1"/>
  <c r="AH308" i="6" a="1"/>
  <c r="AH308" i="6" s="1"/>
  <c r="AG308" i="6" a="1"/>
  <c r="AG308" i="6" s="1"/>
  <c r="AF308" i="6" a="1"/>
  <c r="AF308" i="6" s="1"/>
  <c r="AE308" i="6" a="1"/>
  <c r="AE308" i="6" s="1"/>
  <c r="AD308" i="6" a="1"/>
  <c r="AD308" i="6" s="1"/>
  <c r="AC308" i="6" a="1"/>
  <c r="AC308" i="6" s="1"/>
  <c r="AB308" i="6" a="1"/>
  <c r="AB308" i="6" s="1"/>
  <c r="AA308" i="6"/>
  <c r="AA308" i="6" a="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c r="AE307" i="6" a="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c r="U306" i="6" a="1"/>
  <c r="T306" i="6" a="1"/>
  <c r="T306" i="6" s="1"/>
  <c r="S306" i="6" a="1"/>
  <c r="S306" i="6" s="1"/>
  <c r="R306" i="6" a="1"/>
  <c r="R306" i="6" s="1"/>
  <c r="Q306" i="6" a="1"/>
  <c r="Q306" i="6" s="1"/>
  <c r="P306" i="6" a="1"/>
  <c r="P306" i="6" s="1"/>
  <c r="O306" i="6" a="1"/>
  <c r="O306" i="6" s="1"/>
  <c r="N306" i="6" a="1"/>
  <c r="N306" i="6" s="1"/>
  <c r="M306" i="6"/>
  <c r="M306" i="6" a="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c r="Q305" i="6" a="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c r="M304" i="6" a="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c r="AC302" i="6" a="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c r="U300" i="6" a="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c r="AG299" i="6" a="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c r="M298" i="6" a="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c r="Q295" i="6" a="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c r="AC290" i="6" a="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c r="Q287" i="6" a="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c r="AC282" i="6" a="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c r="Q281" i="6" a="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c r="M280" i="6" a="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c r="Q279" i="6" a="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c r="M278" i="6" a="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c r="Q277" i="6" a="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c r="M276" i="6" a="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c r="Q275" i="6" a="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c r="M274" i="6" a="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c r="Q273" i="6" a="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c r="M272" i="6" a="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c r="Q271" i="6" a="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c r="M270" i="6" a="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c r="Q269" i="6" a="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c r="M268" i="6" a="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c r="Q267" i="6" a="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c r="M266" i="6" a="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c r="Q265" i="6" a="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c r="M264" i="6" a="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c r="Q263" i="6" a="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c r="M262" i="6" a="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c r="Q261" i="6" a="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c r="M260" i="6" a="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c r="Q259" i="6" a="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c r="M258" i="6" a="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c r="Q257" i="6" a="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c r="M256" i="6" a="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c r="Q255" i="6" a="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c r="M254" i="6" a="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c r="Q253" i="6" a="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c r="M252" i="6" a="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c r="Q251" i="6" a="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c r="M250" i="6" a="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c r="Q249" i="6" a="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c r="M248" i="6" a="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c r="Q247" i="6" a="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c r="M246" i="6" a="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c r="Q245" i="6" a="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c r="M244" i="6" a="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c r="Q243" i="6" a="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c r="M242" i="6" a="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c r="M241" i="6" a="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c r="AG239" i="6" a="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c r="Q239" i="6" a="1"/>
  <c r="P239" i="6" a="1"/>
  <c r="P239" i="6" s="1"/>
  <c r="O239" i="6" a="1"/>
  <c r="O239" i="6" s="1"/>
  <c r="N239" i="6" a="1"/>
  <c r="N239" i="6" s="1"/>
  <c r="M239" i="6" a="1"/>
  <c r="M239" i="6" s="1"/>
  <c r="L239" i="6" a="1"/>
  <c r="L239" i="6" s="1"/>
  <c r="K239" i="6" a="1"/>
  <c r="K239" i="6" s="1"/>
  <c r="AI238" i="6" a="1"/>
  <c r="AI238" i="6" s="1"/>
  <c r="AH238" i="6" a="1"/>
  <c r="AH238" i="6" s="1"/>
  <c r="AG238" i="6"/>
  <c r="AG238" i="6" a="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c r="Y237" i="6" a="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c r="Q236" i="6" a="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c r="Y234" i="6" a="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c r="AG232" i="6" a="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c r="M231" i="6" a="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c r="U229" i="6" a="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c r="M227" i="6" a="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c r="Y226" i="6" a="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c r="U225" i="6" a="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c r="AG224" i="6" a="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c r="AC223" i="6" a="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c r="M223" i="6" a="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c r="U221" i="6" a="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c r="Q220" i="6" a="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J119" i="5"/>
  <c r="B119" i="5"/>
  <c r="B118" i="5"/>
  <c r="J118" i="5" s="1"/>
  <c r="J117" i="5"/>
  <c r="B117" i="5"/>
  <c r="B116" i="5"/>
  <c r="J116" i="5" s="1"/>
  <c r="J115" i="5"/>
  <c r="B115" i="5"/>
  <c r="B103" i="5"/>
  <c r="K103" i="5" s="1"/>
  <c r="D102" i="5"/>
  <c r="B102" i="5"/>
  <c r="K102" i="5" s="1"/>
  <c r="D101" i="5"/>
  <c r="B101" i="5"/>
  <c r="K101" i="5" s="1"/>
  <c r="D100" i="5"/>
  <c r="B100" i="5"/>
  <c r="K100" i="5" s="1"/>
  <c r="D99" i="5"/>
  <c r="B99" i="5"/>
  <c r="K99" i="5" s="1"/>
  <c r="D98" i="5"/>
  <c r="B98" i="5"/>
  <c r="K98" i="5" s="1"/>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E17" i="10" l="1"/>
  <c r="I14" i="11"/>
  <c r="G13" i="10"/>
  <c r="I32" i="11"/>
  <c r="G15" i="10"/>
  <c r="I17" i="10"/>
  <c r="I15" i="11"/>
  <c r="E13" i="10"/>
  <c r="B50" i="8"/>
  <c r="I22" i="11"/>
  <c r="B55" i="8"/>
  <c r="I31" i="11"/>
  <c r="B62" i="8"/>
  <c r="I35" i="11"/>
  <c r="B66" i="8"/>
  <c r="I38" i="11"/>
  <c r="E16" i="10"/>
  <c r="B67" i="8"/>
  <c r="I42" i="11"/>
  <c r="B71" i="8"/>
  <c r="B2" i="14" a="1"/>
  <c r="B2" i="14" s="1"/>
  <c r="E14" i="10"/>
  <c r="I14" i="10" s="1"/>
  <c r="E15" i="10"/>
  <c r="I15" i="10" s="1"/>
  <c r="I17" i="11"/>
  <c r="I24" i="11"/>
  <c r="I26" i="11"/>
  <c r="I28" i="11"/>
  <c r="I33" i="11"/>
  <c r="G16" i="10"/>
  <c r="I16" i="10" s="1"/>
  <c r="I40" i="11"/>
  <c r="I44" i="11"/>
  <c r="N2" i="14"/>
  <c r="E51" i="11"/>
  <c r="I21" i="11"/>
  <c r="I25" i="11"/>
  <c r="I41" i="11"/>
  <c r="I48" i="11"/>
  <c r="AF35" i="14"/>
  <c r="AF19" i="14"/>
  <c r="AF21" i="14"/>
  <c r="AI21" i="14"/>
  <c r="AG19" i="14"/>
  <c r="AI18" i="14"/>
  <c r="AF34" i="14"/>
  <c r="AF33" i="14"/>
  <c r="AF32" i="14"/>
  <c r="AF31" i="14"/>
  <c r="AF30" i="14"/>
  <c r="AF29" i="14"/>
  <c r="AF28" i="14"/>
  <c r="AF27" i="14"/>
  <c r="AF26" i="14"/>
  <c r="AF25" i="14"/>
  <c r="AF24" i="14"/>
  <c r="AG18" i="14"/>
  <c r="AF18" i="14"/>
  <c r="AF22" i="14"/>
  <c r="O4" i="14"/>
  <c r="O8" i="14"/>
  <c r="O14" i="14"/>
  <c r="AH94" i="14"/>
  <c r="AH93" i="14"/>
  <c r="AH92" i="14"/>
  <c r="AH91" i="14"/>
  <c r="AH90" i="14"/>
  <c r="AH89" i="14"/>
  <c r="AH88" i="14"/>
  <c r="AI93" i="14"/>
  <c r="AI91" i="14"/>
  <c r="AI89" i="14"/>
  <c r="AI87"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90" i="14"/>
  <c r="AI88" i="14"/>
  <c r="AH85" i="14"/>
  <c r="AH80" i="14"/>
  <c r="AH76" i="14"/>
  <c r="AH72" i="14"/>
  <c r="AH68" i="14"/>
  <c r="AH64" i="14"/>
  <c r="AH60" i="14"/>
  <c r="AH56" i="14"/>
  <c r="AH86" i="14"/>
  <c r="AH79" i="14"/>
  <c r="AH75" i="14"/>
  <c r="AH71" i="14"/>
  <c r="AH67" i="14"/>
  <c r="AH63" i="14"/>
  <c r="AH59" i="14"/>
  <c r="AH55" i="14"/>
  <c r="AH51" i="14"/>
  <c r="AA98" i="14"/>
  <c r="AI94" i="14"/>
  <c r="AH87" i="14"/>
  <c r="AH83" i="14"/>
  <c r="AH82" i="14"/>
  <c r="AH78" i="14"/>
  <c r="AH74" i="14"/>
  <c r="AH70" i="14"/>
  <c r="AH66" i="14"/>
  <c r="AH62" i="14"/>
  <c r="AH58" i="14"/>
  <c r="AH54" i="14"/>
  <c r="AI50" i="14"/>
  <c r="AI49" i="14"/>
  <c r="AI48" i="14"/>
  <c r="AI47" i="14"/>
  <c r="AI46" i="14"/>
  <c r="AI45" i="14"/>
  <c r="AI92" i="14"/>
  <c r="AH84" i="14"/>
  <c r="AH81" i="14"/>
  <c r="AH77" i="14"/>
  <c r="AH73" i="14"/>
  <c r="AH69" i="14"/>
  <c r="AH65" i="14"/>
  <c r="AH52" i="14"/>
  <c r="AH49" i="14"/>
  <c r="AH45" i="14"/>
  <c r="AH48" i="14"/>
  <c r="AI44" i="14"/>
  <c r="AI43" i="14"/>
  <c r="AI42" i="14"/>
  <c r="AI41" i="14"/>
  <c r="AI40" i="14"/>
  <c r="AI39" i="14"/>
  <c r="AI38" i="14"/>
  <c r="AI37" i="14"/>
  <c r="AI36" i="14"/>
  <c r="AI35" i="14"/>
  <c r="AI34" i="14"/>
  <c r="AI33" i="14"/>
  <c r="AI32" i="14"/>
  <c r="AI31" i="14"/>
  <c r="AI30" i="14"/>
  <c r="AI29" i="14"/>
  <c r="AI28" i="14"/>
  <c r="AI27" i="14"/>
  <c r="AI26" i="14"/>
  <c r="AI25" i="14"/>
  <c r="AI24" i="14"/>
  <c r="AH23" i="14"/>
  <c r="AI22" i="14"/>
  <c r="AH21" i="14"/>
  <c r="AH61" i="14"/>
  <c r="AH53" i="14"/>
  <c r="AH47"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H57" i="14"/>
  <c r="AH50" i="14"/>
  <c r="AH46" i="14"/>
  <c r="O19" i="14"/>
  <c r="AH19" i="14"/>
  <c r="O20" i="14"/>
  <c r="AH20" i="14"/>
  <c r="AI20" i="14"/>
  <c r="AI23" i="14"/>
  <c r="O96" i="14"/>
  <c r="O95" i="14"/>
  <c r="O93" i="14"/>
  <c r="O91" i="14"/>
  <c r="O89" i="14"/>
  <c r="O97" i="14"/>
  <c r="O92" i="14"/>
  <c r="O86" i="14"/>
  <c r="O80" i="14"/>
  <c r="O76" i="14"/>
  <c r="O72" i="14"/>
  <c r="O68" i="14"/>
  <c r="O64" i="14"/>
  <c r="O60" i="14"/>
  <c r="O56" i="14"/>
  <c r="O87" i="14"/>
  <c r="O83" i="14"/>
  <c r="O79" i="14"/>
  <c r="O75" i="14"/>
  <c r="O71" i="14"/>
  <c r="O67" i="14"/>
  <c r="O63" i="14"/>
  <c r="O59" i="14"/>
  <c r="O55" i="14"/>
  <c r="O51" i="14"/>
  <c r="O90" i="14"/>
  <c r="O88" i="14"/>
  <c r="O84" i="14"/>
  <c r="O82" i="14"/>
  <c r="O78" i="14"/>
  <c r="O74" i="14"/>
  <c r="O70" i="14"/>
  <c r="O66" i="14"/>
  <c r="O62" i="14"/>
  <c r="O58" i="14"/>
  <c r="O54" i="14"/>
  <c r="O94" i="14"/>
  <c r="O85" i="14"/>
  <c r="O81" i="14"/>
  <c r="O77" i="14"/>
  <c r="O73" i="14"/>
  <c r="O69" i="14"/>
  <c r="O65" i="14"/>
  <c r="O57" i="14"/>
  <c r="O53" i="14"/>
  <c r="O49" i="14"/>
  <c r="O45" i="14"/>
  <c r="O48" i="14"/>
  <c r="O21" i="14"/>
  <c r="O52" i="14"/>
  <c r="O47" i="14"/>
  <c r="O24" i="14"/>
  <c r="O22" i="14"/>
  <c r="O18" i="14"/>
  <c r="O13" i="14"/>
  <c r="O9" i="14"/>
  <c r="O61" i="14"/>
  <c r="O50" i="14"/>
  <c r="O46" i="14"/>
  <c r="O44" i="14"/>
  <c r="O43" i="14"/>
  <c r="O42" i="14"/>
  <c r="O41" i="14"/>
  <c r="O40" i="14"/>
  <c r="O39" i="14"/>
  <c r="O38" i="14"/>
  <c r="O37" i="14"/>
  <c r="O36" i="14"/>
  <c r="O35" i="14"/>
  <c r="O34" i="14"/>
  <c r="O33" i="14"/>
  <c r="O32" i="14"/>
  <c r="O31" i="14"/>
  <c r="O30" i="14"/>
  <c r="O29" i="14"/>
  <c r="O28" i="14"/>
  <c r="O27" i="14"/>
  <c r="O26" i="14"/>
  <c r="O25" i="14"/>
  <c r="O23" i="14"/>
  <c r="O6" i="14"/>
  <c r="O11" i="14"/>
  <c r="O12" i="14"/>
  <c r="AD94" i="14"/>
  <c r="B95" i="9" s="1"/>
  <c r="AD93" i="14"/>
  <c r="B94" i="9" s="1"/>
  <c r="AD92" i="14"/>
  <c r="B93" i="9" s="1"/>
  <c r="AD91" i="14"/>
  <c r="B92" i="9" s="1"/>
  <c r="AD90" i="14"/>
  <c r="B91" i="9" s="1"/>
  <c r="AD89" i="14"/>
  <c r="B90" i="9" s="1"/>
  <c r="AD88" i="14"/>
  <c r="B89" i="9" s="1"/>
  <c r="AE93" i="14"/>
  <c r="K94" i="9" s="1"/>
  <c r="A94" i="9" s="1"/>
  <c r="AE91" i="14"/>
  <c r="K92" i="9" s="1"/>
  <c r="A92" i="9" s="1"/>
  <c r="AE89" i="14"/>
  <c r="K90" i="9" s="1"/>
  <c r="A90" i="9" s="1"/>
  <c r="AE87" i="14"/>
  <c r="K88" i="9" s="1"/>
  <c r="A88" i="9" s="1"/>
  <c r="AE86" i="14"/>
  <c r="K87" i="9" s="1"/>
  <c r="A87" i="9" s="1"/>
  <c r="AE85" i="14"/>
  <c r="K86" i="9" s="1"/>
  <c r="A86" i="9" s="1"/>
  <c r="AE84" i="14"/>
  <c r="K85" i="9" s="1"/>
  <c r="A85" i="9" s="1"/>
  <c r="AE83" i="14"/>
  <c r="K84" i="9" s="1"/>
  <c r="A84" i="9" s="1"/>
  <c r="AE82" i="14"/>
  <c r="K83" i="9" s="1"/>
  <c r="A83" i="9" s="1"/>
  <c r="AE81" i="14"/>
  <c r="K82" i="9" s="1"/>
  <c r="A82" i="9" s="1"/>
  <c r="AE80" i="14"/>
  <c r="K81" i="9" s="1"/>
  <c r="A81" i="9" s="1"/>
  <c r="AE79" i="14"/>
  <c r="K80" i="9" s="1"/>
  <c r="A80" i="9" s="1"/>
  <c r="AE78" i="14"/>
  <c r="K79" i="9" s="1"/>
  <c r="A79" i="9" s="1"/>
  <c r="AE77" i="14"/>
  <c r="K78" i="9" s="1"/>
  <c r="A78" i="9" s="1"/>
  <c r="AE76" i="14"/>
  <c r="K77" i="9" s="1"/>
  <c r="A77" i="9" s="1"/>
  <c r="AE75" i="14"/>
  <c r="K76" i="9" s="1"/>
  <c r="A76" i="9" s="1"/>
  <c r="AE74" i="14"/>
  <c r="K75" i="9" s="1"/>
  <c r="A75" i="9" s="1"/>
  <c r="AE73" i="14"/>
  <c r="K74" i="9" s="1"/>
  <c r="A74" i="9" s="1"/>
  <c r="AE72" i="14"/>
  <c r="K73" i="9" s="1"/>
  <c r="A73" i="9" s="1"/>
  <c r="AE71" i="14"/>
  <c r="K72" i="9" s="1"/>
  <c r="A72" i="9" s="1"/>
  <c r="AE70" i="14"/>
  <c r="K71" i="9" s="1"/>
  <c r="A71" i="9" s="1"/>
  <c r="AE69" i="14"/>
  <c r="K70" i="9" s="1"/>
  <c r="A70" i="9" s="1"/>
  <c r="AE68" i="14"/>
  <c r="K69" i="9" s="1"/>
  <c r="A69" i="9" s="1"/>
  <c r="AE67" i="14"/>
  <c r="K68" i="9" s="1"/>
  <c r="A68" i="9" s="1"/>
  <c r="AE66" i="14"/>
  <c r="K67" i="9" s="1"/>
  <c r="A67" i="9" s="1"/>
  <c r="AE65" i="14"/>
  <c r="K66" i="9" s="1"/>
  <c r="A66" i="9" s="1"/>
  <c r="AE64" i="14"/>
  <c r="K65" i="9" s="1"/>
  <c r="A65" i="9" s="1"/>
  <c r="AE63" i="14"/>
  <c r="K64" i="9" s="1"/>
  <c r="A64" i="9" s="1"/>
  <c r="AE62" i="14"/>
  <c r="K63" i="9" s="1"/>
  <c r="A63" i="9" s="1"/>
  <c r="AE61" i="14"/>
  <c r="K62" i="9" s="1"/>
  <c r="A62" i="9" s="1"/>
  <c r="AE60" i="14"/>
  <c r="K61" i="9" s="1"/>
  <c r="A61" i="9" s="1"/>
  <c r="AE59" i="14"/>
  <c r="K60" i="9" s="1"/>
  <c r="A60" i="9" s="1"/>
  <c r="AE58" i="14"/>
  <c r="K59" i="9" s="1"/>
  <c r="A59" i="9" s="1"/>
  <c r="AE57" i="14"/>
  <c r="K58" i="9" s="1"/>
  <c r="A58" i="9" s="1"/>
  <c r="AE56" i="14"/>
  <c r="K57" i="9" s="1"/>
  <c r="A57" i="9" s="1"/>
  <c r="AE55" i="14"/>
  <c r="K56" i="9" s="1"/>
  <c r="A56" i="9" s="1"/>
  <c r="AE54" i="14"/>
  <c r="K55" i="9" s="1"/>
  <c r="A55" i="9" s="1"/>
  <c r="AE53" i="14"/>
  <c r="K54" i="9" s="1"/>
  <c r="A54" i="9" s="1"/>
  <c r="AE94" i="14"/>
  <c r="K95" i="9" s="1"/>
  <c r="A95" i="9" s="1"/>
  <c r="AE92" i="14"/>
  <c r="K93" i="9" s="1"/>
  <c r="A93" i="9" s="1"/>
  <c r="AD87" i="14"/>
  <c r="B88" i="9" s="1"/>
  <c r="AD83" i="14"/>
  <c r="B84" i="9" s="1"/>
  <c r="AD79" i="14"/>
  <c r="B80" i="9" s="1"/>
  <c r="AD75" i="14"/>
  <c r="B76" i="9" s="1"/>
  <c r="AD71" i="14"/>
  <c r="B72" i="9" s="1"/>
  <c r="AD67" i="14"/>
  <c r="B68" i="9" s="1"/>
  <c r="AD63" i="14"/>
  <c r="B64" i="9" s="1"/>
  <c r="AD59" i="14"/>
  <c r="B60" i="9" s="1"/>
  <c r="AE90" i="14"/>
  <c r="K91" i="9" s="1"/>
  <c r="A91" i="9" s="1"/>
  <c r="AE88" i="14"/>
  <c r="K89" i="9" s="1"/>
  <c r="A89" i="9" s="1"/>
  <c r="AD84" i="14"/>
  <c r="B85" i="9" s="1"/>
  <c r="AD82" i="14"/>
  <c r="B83" i="9" s="1"/>
  <c r="AD78" i="14"/>
  <c r="B79" i="9" s="1"/>
  <c r="AD74" i="14"/>
  <c r="B75" i="9" s="1"/>
  <c r="AD70" i="14"/>
  <c r="B71" i="9" s="1"/>
  <c r="AD66" i="14"/>
  <c r="B67" i="9" s="1"/>
  <c r="AD62" i="14"/>
  <c r="B63" i="9" s="1"/>
  <c r="AD58" i="14"/>
  <c r="B59" i="9" s="1"/>
  <c r="AD54" i="14"/>
  <c r="B55" i="9" s="1"/>
  <c r="AD85" i="14"/>
  <c r="B86" i="9" s="1"/>
  <c r="AD81" i="14"/>
  <c r="B82" i="9" s="1"/>
  <c r="AD77" i="14"/>
  <c r="B78" i="9" s="1"/>
  <c r="AD73" i="14"/>
  <c r="B74" i="9" s="1"/>
  <c r="AD69" i="14"/>
  <c r="B70" i="9" s="1"/>
  <c r="AD65" i="14"/>
  <c r="B66" i="9" s="1"/>
  <c r="AD61" i="14"/>
  <c r="B62" i="9" s="1"/>
  <c r="AD57" i="14"/>
  <c r="B58" i="9" s="1"/>
  <c r="AD53" i="14"/>
  <c r="B54" i="9" s="1"/>
  <c r="AD86" i="14"/>
  <c r="B87" i="9" s="1"/>
  <c r="AD80" i="14"/>
  <c r="B81" i="9" s="1"/>
  <c r="AD76" i="14"/>
  <c r="B77" i="9" s="1"/>
  <c r="AD72" i="14"/>
  <c r="B73" i="9" s="1"/>
  <c r="AD68" i="14"/>
  <c r="B69" i="9" s="1"/>
  <c r="AD55" i="14"/>
  <c r="B56" i="9" s="1"/>
  <c r="AD48" i="14"/>
  <c r="B49" i="9" s="1"/>
  <c r="AD64" i="14"/>
  <c r="B65" i="9" s="1"/>
  <c r="AD52" i="14"/>
  <c r="B53" i="9" s="1"/>
  <c r="AD47" i="14"/>
  <c r="B48" i="9" s="1"/>
  <c r="AD23" i="14"/>
  <c r="B24" i="9" s="1"/>
  <c r="AD21" i="14"/>
  <c r="B22" i="9" s="1"/>
  <c r="AD60" i="14"/>
  <c r="B61" i="9" s="1"/>
  <c r="AD50" i="14"/>
  <c r="B51" i="9" s="1"/>
  <c r="AD46" i="14"/>
  <c r="B47"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D18" i="14"/>
  <c r="B19" i="9" s="1"/>
  <c r="AD56" i="14"/>
  <c r="B57" i="9" s="1"/>
  <c r="AD51" i="14"/>
  <c r="B52" i="9" s="1"/>
  <c r="AD49" i="14"/>
  <c r="B50" i="9" s="1"/>
  <c r="AD45" i="14"/>
  <c r="B46" i="9" s="1"/>
  <c r="O17" i="14"/>
  <c r="AD19" i="14"/>
  <c r="B20" i="9" s="1"/>
  <c r="AD20" i="14"/>
  <c r="B21" i="9" s="1"/>
  <c r="O3" i="14"/>
  <c r="O7" i="14"/>
  <c r="O10" i="14"/>
  <c r="O15" i="14"/>
  <c r="O16" i="14"/>
  <c r="AF55" i="14"/>
  <c r="AG22" i="14"/>
  <c r="AF23" i="14"/>
  <c r="AG24" i="14"/>
  <c r="AG25" i="14"/>
  <c r="AG26" i="14"/>
  <c r="AG27" i="14"/>
  <c r="AG28" i="14"/>
  <c r="AG29" i="14"/>
  <c r="AG30" i="14"/>
  <c r="AG31" i="14"/>
  <c r="AG32" i="14"/>
  <c r="AG33" i="14"/>
  <c r="AG34" i="14"/>
  <c r="AG35" i="14"/>
  <c r="AG36" i="14"/>
  <c r="AG37" i="14"/>
  <c r="AG38" i="14"/>
  <c r="AG39" i="14"/>
  <c r="AG40" i="14"/>
  <c r="AG41" i="14"/>
  <c r="AG42" i="14"/>
  <c r="AG43" i="14"/>
  <c r="AG44" i="14"/>
  <c r="AG47" i="14"/>
  <c r="AF48" i="14"/>
  <c r="AG53" i="14"/>
  <c r="AG94" i="14"/>
  <c r="AG92" i="14"/>
  <c r="AG90" i="14"/>
  <c r="AG88" i="14"/>
  <c r="AF87" i="14"/>
  <c r="AF86" i="14"/>
  <c r="AF85" i="14"/>
  <c r="AF84" i="14"/>
  <c r="AF83" i="14"/>
  <c r="AF94" i="14"/>
  <c r="AF92" i="14"/>
  <c r="AF90" i="14"/>
  <c r="AF88" i="14"/>
  <c r="AG93" i="14"/>
  <c r="AG91" i="14"/>
  <c r="AF91" i="14"/>
  <c r="AG84" i="14"/>
  <c r="AF82" i="14"/>
  <c r="AG81" i="14"/>
  <c r="AF78" i="14"/>
  <c r="AG77" i="14"/>
  <c r="AF74" i="14"/>
  <c r="AG73" i="14"/>
  <c r="AF70" i="14"/>
  <c r="AG69" i="14"/>
  <c r="AF66" i="14"/>
  <c r="AG65" i="14"/>
  <c r="AF62" i="14"/>
  <c r="AG61" i="14"/>
  <c r="AF58" i="14"/>
  <c r="AG57" i="14"/>
  <c r="AG85" i="14"/>
  <c r="AF81" i="14"/>
  <c r="AG80" i="14"/>
  <c r="AF77" i="14"/>
  <c r="AG76" i="14"/>
  <c r="AF73" i="14"/>
  <c r="AG72" i="14"/>
  <c r="AF69" i="14"/>
  <c r="AG68" i="14"/>
  <c r="AF65" i="14"/>
  <c r="AG64" i="14"/>
  <c r="AF61" i="14"/>
  <c r="AG60" i="14"/>
  <c r="AF57" i="14"/>
  <c r="AG56" i="14"/>
  <c r="AF53" i="14"/>
  <c r="AG52" i="14"/>
  <c r="AG89" i="14"/>
  <c r="AG86" i="14"/>
  <c r="AF80" i="14"/>
  <c r="AG79" i="14"/>
  <c r="AF76" i="14"/>
  <c r="AG75" i="14"/>
  <c r="AF72" i="14"/>
  <c r="AG71" i="14"/>
  <c r="AF68" i="14"/>
  <c r="AG67" i="14"/>
  <c r="AF64" i="14"/>
  <c r="AG63" i="14"/>
  <c r="AF60" i="14"/>
  <c r="AG59" i="14"/>
  <c r="AF56" i="14"/>
  <c r="AG55" i="14"/>
  <c r="AF52" i="14"/>
  <c r="AG51" i="14"/>
  <c r="AF93" i="14"/>
  <c r="AF89" i="14"/>
  <c r="AG87" i="14"/>
  <c r="AG83" i="14"/>
  <c r="AG82" i="14"/>
  <c r="AF79" i="14"/>
  <c r="AG78" i="14"/>
  <c r="AF75" i="14"/>
  <c r="AG74" i="14"/>
  <c r="AF71" i="14"/>
  <c r="AG70" i="14"/>
  <c r="AF67" i="14"/>
  <c r="AG66" i="14"/>
  <c r="AF20" i="14"/>
  <c r="AG21" i="14"/>
  <c r="AG23" i="14"/>
  <c r="AF45" i="14"/>
  <c r="AG48" i="14"/>
  <c r="AF49" i="14"/>
  <c r="AF51" i="14"/>
  <c r="AG58" i="14"/>
  <c r="AF59" i="14"/>
  <c r="AG20" i="14"/>
  <c r="AG45" i="14"/>
  <c r="AF46" i="14"/>
  <c r="AG49" i="14"/>
  <c r="AF50" i="14"/>
  <c r="AF54" i="14"/>
  <c r="AG62" i="14"/>
  <c r="AF63" i="14"/>
  <c r="AF36" i="14"/>
  <c r="AF37" i="14"/>
  <c r="AF38" i="14"/>
  <c r="AF39" i="14"/>
  <c r="AF40" i="14"/>
  <c r="AF41" i="14"/>
  <c r="AF42" i="14"/>
  <c r="AF43" i="14"/>
  <c r="AF44" i="14"/>
  <c r="AG46" i="14"/>
  <c r="AF47" i="14"/>
  <c r="AG50" i="14"/>
  <c r="AG54" i="14"/>
  <c r="F34" i="11"/>
  <c r="C65" i="8" s="1"/>
  <c r="E65" i="8" s="1"/>
  <c r="F28" i="11"/>
  <c r="C61" i="8" s="1"/>
  <c r="E61" i="8" s="1"/>
  <c r="F14" i="11"/>
  <c r="C49" i="8" s="1"/>
  <c r="E49" i="8" s="1"/>
  <c r="F49" i="11"/>
  <c r="F33" i="11"/>
  <c r="C64" i="8" s="1"/>
  <c r="E64" i="8" s="1"/>
  <c r="F27" i="11"/>
  <c r="C60" i="8" s="1"/>
  <c r="E60" i="8" s="1"/>
  <c r="F48" i="11"/>
  <c r="F42" i="11"/>
  <c r="C71" i="8" s="1"/>
  <c r="E71" i="8" s="1"/>
  <c r="F26" i="11"/>
  <c r="C59" i="8" s="1"/>
  <c r="E59" i="8" s="1"/>
  <c r="F22" i="11"/>
  <c r="C55" i="8" s="1"/>
  <c r="E55" i="8" s="1"/>
  <c r="F41" i="11"/>
  <c r="C70" i="8" s="1"/>
  <c r="E70" i="8" s="1"/>
  <c r="F35" i="11"/>
  <c r="C66" i="8" s="1"/>
  <c r="E66" i="8" s="1"/>
  <c r="F21" i="11"/>
  <c r="C54" i="8" s="1"/>
  <c r="E54" i="8" s="1"/>
  <c r="F15" i="11"/>
  <c r="C50" i="8" s="1"/>
  <c r="E50" i="8" s="1"/>
  <c r="G51" i="11"/>
  <c r="I13" i="10"/>
  <c r="J2" i="6"/>
  <c r="E119" i="6"/>
  <c r="E135" i="6"/>
  <c r="E139" i="6"/>
  <c r="E151" i="6"/>
  <c r="E155" i="6"/>
  <c r="E167" i="6"/>
  <c r="E103" i="5" s="1"/>
  <c r="E171" i="6"/>
  <c r="O4" i="6"/>
  <c r="S4" i="6"/>
  <c r="AE4" i="6"/>
  <c r="AI4"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1" i="6"/>
  <c r="H769" i="6"/>
  <c r="H768" i="6"/>
  <c r="H767" i="6"/>
  <c r="H766" i="6"/>
  <c r="H765" i="6"/>
  <c r="H764" i="6"/>
  <c r="H763" i="6"/>
  <c r="H762" i="6"/>
  <c r="H761" i="6"/>
  <c r="H760" i="6"/>
  <c r="H759" i="6"/>
  <c r="H772" i="6"/>
  <c r="H770"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6" i="6"/>
  <c r="H219" i="6"/>
  <c r="H218" i="6"/>
  <c r="H217" i="6"/>
  <c r="H216" i="6"/>
  <c r="H215" i="6"/>
  <c r="H214" i="6"/>
  <c r="H213" i="6"/>
  <c r="H212" i="6"/>
  <c r="H211" i="6"/>
  <c r="H210" i="6"/>
  <c r="H209" i="6"/>
  <c r="H208" i="6"/>
  <c r="H207" i="6"/>
  <c r="H206" i="6"/>
  <c r="H205" i="6"/>
  <c r="H204" i="6"/>
  <c r="H203" i="6"/>
  <c r="H202" i="6"/>
  <c r="H201" i="6"/>
  <c r="H200" i="6"/>
  <c r="H199" i="6"/>
  <c r="H309" i="6"/>
  <c r="H305" i="6"/>
  <c r="H303" i="6"/>
  <c r="H301" i="6"/>
  <c r="H299" i="6"/>
  <c r="H297" i="6"/>
  <c r="H295" i="6"/>
  <c r="H293" i="6"/>
  <c r="H291" i="6"/>
  <c r="H289" i="6"/>
  <c r="H287" i="6"/>
  <c r="H285" i="6"/>
  <c r="H283" i="6"/>
  <c r="H281" i="6"/>
  <c r="H279" i="6"/>
  <c r="H277" i="6"/>
  <c r="H275" i="6"/>
  <c r="H273" i="6"/>
  <c r="H271" i="6"/>
  <c r="H269" i="6"/>
  <c r="H267" i="6"/>
  <c r="H265" i="6"/>
  <c r="H263" i="6"/>
  <c r="H261" i="6"/>
  <c r="H259" i="6"/>
  <c r="H257" i="6"/>
  <c r="H255" i="6"/>
  <c r="H253" i="6"/>
  <c r="H251" i="6"/>
  <c r="H249" i="6"/>
  <c r="H247" i="6"/>
  <c r="H245" i="6"/>
  <c r="H243" i="6"/>
  <c r="H241" i="6"/>
  <c r="H239" i="6"/>
  <c r="H237" i="6"/>
  <c r="H235" i="6"/>
  <c r="H233" i="6"/>
  <c r="H231" i="6"/>
  <c r="H229" i="6"/>
  <c r="H227" i="6"/>
  <c r="H308" i="6"/>
  <c r="H307" i="6"/>
  <c r="H304" i="6"/>
  <c r="H302" i="6"/>
  <c r="H300" i="6"/>
  <c r="H298" i="6"/>
  <c r="H296" i="6"/>
  <c r="H294" i="6"/>
  <c r="H292" i="6"/>
  <c r="H290" i="6"/>
  <c r="H288" i="6"/>
  <c r="H286" i="6"/>
  <c r="H284" i="6"/>
  <c r="H282" i="6"/>
  <c r="H280" i="6"/>
  <c r="H278" i="6"/>
  <c r="H276" i="6"/>
  <c r="H274" i="6"/>
  <c r="H272" i="6"/>
  <c r="H270" i="6"/>
  <c r="H268" i="6"/>
  <c r="H266" i="6"/>
  <c r="H264" i="6"/>
  <c r="H262" i="6"/>
  <c r="H260" i="6"/>
  <c r="H258" i="6"/>
  <c r="H256" i="6"/>
  <c r="H254" i="6"/>
  <c r="H252" i="6"/>
  <c r="H250" i="6"/>
  <c r="H248" i="6"/>
  <c r="H246" i="6"/>
  <c r="H244" i="6"/>
  <c r="H242" i="6"/>
  <c r="H240" i="6"/>
  <c r="H238" i="6"/>
  <c r="H236" i="6"/>
  <c r="H234" i="6"/>
  <c r="H232" i="6"/>
  <c r="H230" i="6"/>
  <c r="H228" i="6"/>
  <c r="H226" i="6"/>
  <c r="H225" i="6"/>
  <c r="H221" i="6"/>
  <c r="H224" i="6"/>
  <c r="H220" i="6"/>
  <c r="J3" i="6"/>
  <c r="G216" i="6" s="1"/>
  <c r="F115" i="5" s="1"/>
  <c r="H223" i="6"/>
  <c r="G219" i="6"/>
  <c r="G218" i="6"/>
  <c r="F119" i="5" s="1"/>
  <c r="G217" i="6"/>
  <c r="F116" i="5" s="1"/>
  <c r="G215" i="6"/>
  <c r="F117" i="5" s="1"/>
  <c r="G214" i="6"/>
  <c r="F118" i="5" s="1"/>
  <c r="G213" i="6"/>
  <c r="G211" i="6"/>
  <c r="G210" i="6"/>
  <c r="G209" i="6"/>
  <c r="G207" i="6"/>
  <c r="G206" i="6"/>
  <c r="G205" i="6"/>
  <c r="G203" i="6"/>
  <c r="G202" i="6"/>
  <c r="G201" i="6"/>
  <c r="G199" i="6"/>
  <c r="H222"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E116" i="6"/>
  <c r="G120" i="6"/>
  <c r="G124" i="6"/>
  <c r="E124" i="6"/>
  <c r="J124" i="6" s="1"/>
  <c r="G128" i="6"/>
  <c r="G132" i="6"/>
  <c r="E132" i="6"/>
  <c r="J132" i="6" s="1"/>
  <c r="E136" i="6"/>
  <c r="G136" i="6"/>
  <c r="G140" i="6"/>
  <c r="E140" i="6"/>
  <c r="G144" i="6"/>
  <c r="G148" i="6"/>
  <c r="E148" i="6"/>
  <c r="G152" i="6"/>
  <c r="G156" i="6"/>
  <c r="E156" i="6"/>
  <c r="G160" i="6"/>
  <c r="G96" i="5" s="1"/>
  <c r="G164" i="6"/>
  <c r="G100" i="5" s="1"/>
  <c r="E164" i="6"/>
  <c r="E100" i="5" s="1"/>
  <c r="G168" i="6"/>
  <c r="G172" i="6"/>
  <c r="E172" i="6"/>
  <c r="G176" i="6"/>
  <c r="L5" i="6"/>
  <c r="P5" i="6"/>
  <c r="T5" i="6"/>
  <c r="X5" i="6"/>
  <c r="AB5" i="6"/>
  <c r="AF5" i="6"/>
  <c r="AJ5" i="6"/>
  <c r="G117" i="6"/>
  <c r="F65" i="5" s="1"/>
  <c r="G121" i="6"/>
  <c r="E121" i="6"/>
  <c r="G125" i="6"/>
  <c r="E129" i="6"/>
  <c r="G129" i="6"/>
  <c r="G133" i="6"/>
  <c r="G137" i="6"/>
  <c r="E137" i="6"/>
  <c r="G141" i="6"/>
  <c r="G145" i="6"/>
  <c r="E145" i="6"/>
  <c r="G149" i="6"/>
  <c r="G153" i="6"/>
  <c r="E153" i="6"/>
  <c r="G157" i="6"/>
  <c r="G161" i="6"/>
  <c r="G97" i="5" s="1"/>
  <c r="E161" i="6"/>
  <c r="E97" i="5" s="1"/>
  <c r="G165" i="6"/>
  <c r="G101" i="5" s="1"/>
  <c r="G169" i="6"/>
  <c r="E169" i="6"/>
  <c r="G173" i="6"/>
  <c r="G177" i="6"/>
  <c r="E177" i="6"/>
  <c r="U4" i="6"/>
  <c r="Y4" i="6"/>
  <c r="AK4" i="6"/>
  <c r="E115" i="6"/>
  <c r="G118" i="6"/>
  <c r="F64" i="5" s="1"/>
  <c r="G122" i="6"/>
  <c r="E122" i="6"/>
  <c r="J122" i="6" s="1"/>
  <c r="G126" i="6"/>
  <c r="G130" i="6"/>
  <c r="E130" i="6"/>
  <c r="J130" i="6" s="1"/>
  <c r="G134" i="6"/>
  <c r="G138" i="6"/>
  <c r="E138" i="6"/>
  <c r="G142" i="6"/>
  <c r="G146" i="6"/>
  <c r="E146" i="6"/>
  <c r="G150" i="6"/>
  <c r="G154" i="6"/>
  <c r="E154" i="6"/>
  <c r="J154" i="6" s="1"/>
  <c r="G158" i="6"/>
  <c r="G162" i="6"/>
  <c r="G98" i="5" s="1"/>
  <c r="E162" i="6"/>
  <c r="G166" i="6"/>
  <c r="G102" i="5" s="1"/>
  <c r="G170" i="6"/>
  <c r="E170" i="6"/>
  <c r="G174" i="6"/>
  <c r="G178" i="6"/>
  <c r="E178" i="6"/>
  <c r="E200" i="6"/>
  <c r="E201" i="6"/>
  <c r="J201" i="6" s="1"/>
  <c r="E204" i="6"/>
  <c r="E205" i="6"/>
  <c r="J205" i="6" s="1"/>
  <c r="E208" i="6"/>
  <c r="E209" i="6"/>
  <c r="J209" i="6" s="1"/>
  <c r="E212" i="6"/>
  <c r="E213" i="6"/>
  <c r="J213" i="6" s="1"/>
  <c r="E216" i="6"/>
  <c r="E217" i="6"/>
  <c r="E223" i="6"/>
  <c r="E179" i="6"/>
  <c r="E182" i="6"/>
  <c r="E183" i="6"/>
  <c r="E186" i="6"/>
  <c r="E187" i="6"/>
  <c r="E190" i="6"/>
  <c r="E191" i="6"/>
  <c r="E194" i="6"/>
  <c r="E195" i="6"/>
  <c r="E198" i="6"/>
  <c r="E220" i="6"/>
  <c r="F804" i="6"/>
  <c r="F803" i="6"/>
  <c r="F802" i="6"/>
  <c r="F801" i="6"/>
  <c r="F800" i="6"/>
  <c r="F799" i="6"/>
  <c r="E804" i="6"/>
  <c r="E803" i="6"/>
  <c r="E800" i="6"/>
  <c r="E799" i="6"/>
  <c r="F797" i="6"/>
  <c r="F798" i="6"/>
  <c r="F796" i="6"/>
  <c r="F794" i="6"/>
  <c r="E796" i="6"/>
  <c r="E794" i="6"/>
  <c r="F793" i="6"/>
  <c r="F792" i="6"/>
  <c r="F790" i="6"/>
  <c r="F788" i="6"/>
  <c r="E790" i="6"/>
  <c r="E788" i="6"/>
  <c r="F787" i="6"/>
  <c r="F786" i="6"/>
  <c r="F785" i="6"/>
  <c r="F784" i="6"/>
  <c r="F783" i="6"/>
  <c r="F782" i="6"/>
  <c r="F795" i="6"/>
  <c r="F791" i="6"/>
  <c r="F789" i="6"/>
  <c r="E795" i="6"/>
  <c r="E791" i="6"/>
  <c r="E785" i="6"/>
  <c r="E784" i="6"/>
  <c r="F781" i="6"/>
  <c r="F780" i="6"/>
  <c r="F779" i="6"/>
  <c r="F778" i="6"/>
  <c r="F777" i="6"/>
  <c r="F776" i="6"/>
  <c r="F775" i="6"/>
  <c r="F774" i="6"/>
  <c r="F773" i="6"/>
  <c r="F772" i="6"/>
  <c r="F771" i="6"/>
  <c r="F770" i="6"/>
  <c r="E781" i="6"/>
  <c r="E769" i="6"/>
  <c r="E780" i="6"/>
  <c r="E779" i="6"/>
  <c r="E776" i="6"/>
  <c r="E775" i="6"/>
  <c r="E771" i="6"/>
  <c r="F769" i="6"/>
  <c r="F768" i="6"/>
  <c r="F767" i="6"/>
  <c r="F766" i="6"/>
  <c r="F765" i="6"/>
  <c r="F764" i="6"/>
  <c r="F763" i="6"/>
  <c r="F762" i="6"/>
  <c r="F761" i="6"/>
  <c r="F760" i="6"/>
  <c r="E767" i="6"/>
  <c r="E766" i="6"/>
  <c r="E763" i="6"/>
  <c r="E762" i="6"/>
  <c r="F759" i="6"/>
  <c r="F758" i="6"/>
  <c r="F757" i="6"/>
  <c r="F756" i="6"/>
  <c r="F755" i="6"/>
  <c r="F754" i="6"/>
  <c r="F753" i="6"/>
  <c r="F752" i="6"/>
  <c r="F751" i="6"/>
  <c r="F750" i="6"/>
  <c r="F749" i="6"/>
  <c r="F748" i="6"/>
  <c r="E759" i="6"/>
  <c r="E758" i="6"/>
  <c r="E755" i="6"/>
  <c r="E754" i="6"/>
  <c r="E751" i="6"/>
  <c r="E750" i="6"/>
  <c r="E747"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E745" i="6"/>
  <c r="E744" i="6"/>
  <c r="E741" i="6"/>
  <c r="E740" i="6"/>
  <c r="E737" i="6"/>
  <c r="E736" i="6"/>
  <c r="E733" i="6"/>
  <c r="F713" i="6"/>
  <c r="F711" i="6"/>
  <c r="E713" i="6"/>
  <c r="E711" i="6"/>
  <c r="F712" i="6"/>
  <c r="E731" i="6"/>
  <c r="E730" i="6"/>
  <c r="E727" i="6"/>
  <c r="E726" i="6"/>
  <c r="E723" i="6"/>
  <c r="E722" i="6"/>
  <c r="E719" i="6"/>
  <c r="E718" i="6"/>
  <c r="E715" i="6"/>
  <c r="E714" i="6"/>
  <c r="F710" i="6"/>
  <c r="F709" i="6"/>
  <c r="F708" i="6"/>
  <c r="F707" i="6"/>
  <c r="F706" i="6"/>
  <c r="F705" i="6"/>
  <c r="F704" i="6"/>
  <c r="F703" i="6"/>
  <c r="F702" i="6"/>
  <c r="F701" i="6"/>
  <c r="F700" i="6"/>
  <c r="F699" i="6"/>
  <c r="F698" i="6"/>
  <c r="F697" i="6"/>
  <c r="F696" i="6"/>
  <c r="F695" i="6"/>
  <c r="F694" i="6"/>
  <c r="F693" i="6"/>
  <c r="F692" i="6"/>
  <c r="F691" i="6"/>
  <c r="F690" i="6"/>
  <c r="E689" i="6"/>
  <c r="E688" i="6"/>
  <c r="E709" i="6"/>
  <c r="E708" i="6"/>
  <c r="E705" i="6"/>
  <c r="E704" i="6"/>
  <c r="E701" i="6"/>
  <c r="E700" i="6"/>
  <c r="E697" i="6"/>
  <c r="E696" i="6"/>
  <c r="E693" i="6"/>
  <c r="E692"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E685"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E640" i="6"/>
  <c r="E639" i="6"/>
  <c r="E683" i="6"/>
  <c r="E682" i="6"/>
  <c r="E679" i="6"/>
  <c r="E678" i="6"/>
  <c r="E675" i="6"/>
  <c r="E674" i="6"/>
  <c r="E671" i="6"/>
  <c r="E670" i="6"/>
  <c r="E667" i="6"/>
  <c r="E666" i="6"/>
  <c r="E663" i="6"/>
  <c r="E662" i="6"/>
  <c r="E659" i="6"/>
  <c r="E658" i="6"/>
  <c r="E655" i="6"/>
  <c r="E654" i="6"/>
  <c r="E651" i="6"/>
  <c r="E650" i="6"/>
  <c r="E647" i="6"/>
  <c r="E646" i="6"/>
  <c r="E643" i="6"/>
  <c r="E642" i="6"/>
  <c r="E590" i="6"/>
  <c r="E588" i="6"/>
  <c r="F587" i="6"/>
  <c r="F586" i="6"/>
  <c r="F585" i="6"/>
  <c r="F584" i="6"/>
  <c r="F583" i="6"/>
  <c r="F582" i="6"/>
  <c r="F581" i="6"/>
  <c r="F580" i="6"/>
  <c r="F579" i="6"/>
  <c r="F578" i="6"/>
  <c r="F577" i="6"/>
  <c r="F576" i="6"/>
  <c r="F575" i="6"/>
  <c r="F574" i="6"/>
  <c r="F573" i="6"/>
  <c r="F572" i="6"/>
  <c r="F571" i="6"/>
  <c r="F570" i="6"/>
  <c r="F569" i="6"/>
  <c r="F595" i="6"/>
  <c r="F593" i="6"/>
  <c r="F591" i="6"/>
  <c r="F589" i="6"/>
  <c r="E636" i="6"/>
  <c r="E633" i="6"/>
  <c r="E632" i="6"/>
  <c r="E629" i="6"/>
  <c r="E628" i="6"/>
  <c r="E625" i="6"/>
  <c r="E624" i="6"/>
  <c r="E621" i="6"/>
  <c r="E620" i="6"/>
  <c r="E617" i="6"/>
  <c r="E616" i="6"/>
  <c r="E613" i="6"/>
  <c r="E612" i="6"/>
  <c r="E609" i="6"/>
  <c r="E608" i="6"/>
  <c r="E605" i="6"/>
  <c r="E604" i="6"/>
  <c r="E601" i="6"/>
  <c r="E600" i="6"/>
  <c r="E597" i="6"/>
  <c r="E596" i="6"/>
  <c r="E591" i="6"/>
  <c r="E589" i="6"/>
  <c r="F594" i="6"/>
  <c r="F592" i="6"/>
  <c r="F590" i="6"/>
  <c r="F588" i="6"/>
  <c r="E586" i="6"/>
  <c r="E585" i="6"/>
  <c r="E582" i="6"/>
  <c r="E581" i="6"/>
  <c r="E578" i="6"/>
  <c r="E577" i="6"/>
  <c r="E574" i="6"/>
  <c r="E573" i="6"/>
  <c r="E570" i="6"/>
  <c r="E569" i="6"/>
  <c r="F568" i="6"/>
  <c r="F567" i="6"/>
  <c r="F566" i="6"/>
  <c r="F565" i="6"/>
  <c r="F564" i="6"/>
  <c r="F563" i="6"/>
  <c r="F562" i="6"/>
  <c r="F561" i="6"/>
  <c r="F560" i="6"/>
  <c r="F559" i="6"/>
  <c r="F558" i="6"/>
  <c r="F557" i="6"/>
  <c r="F556" i="6"/>
  <c r="F555" i="6"/>
  <c r="F554" i="6"/>
  <c r="F553" i="6"/>
  <c r="F552" i="6"/>
  <c r="F551" i="6"/>
  <c r="F550" i="6"/>
  <c r="F549" i="6"/>
  <c r="F548" i="6"/>
  <c r="F547" i="6"/>
  <c r="F546" i="6"/>
  <c r="E568" i="6"/>
  <c r="E565" i="6"/>
  <c r="E564" i="6"/>
  <c r="E561" i="6"/>
  <c r="E560" i="6"/>
  <c r="E557" i="6"/>
  <c r="E556" i="6"/>
  <c r="E553" i="6"/>
  <c r="E552" i="6"/>
  <c r="E549" i="6"/>
  <c r="E548"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E545" i="6"/>
  <c r="E544" i="6"/>
  <c r="E541" i="6"/>
  <c r="E540" i="6"/>
  <c r="E537"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E536" i="6"/>
  <c r="E533" i="6"/>
  <c r="E532" i="6"/>
  <c r="E529" i="6"/>
  <c r="E528" i="6"/>
  <c r="E525" i="6"/>
  <c r="E524" i="6"/>
  <c r="E521" i="6"/>
  <c r="E520" i="6"/>
  <c r="E517" i="6"/>
  <c r="E516" i="6"/>
  <c r="E513" i="6"/>
  <c r="E512" i="6"/>
  <c r="E509" i="6"/>
  <c r="E508" i="6"/>
  <c r="E505" i="6"/>
  <c r="E504" i="6"/>
  <c r="E501" i="6"/>
  <c r="E500" i="6"/>
  <c r="E497" i="6"/>
  <c r="E496" i="6"/>
  <c r="E493" i="6"/>
  <c r="E492"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E405" i="6"/>
  <c r="E404" i="6"/>
  <c r="E403" i="6"/>
  <c r="E402" i="6"/>
  <c r="E401" i="6"/>
  <c r="E400" i="6"/>
  <c r="E399"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07" i="6"/>
  <c r="E334" i="6"/>
  <c r="E332" i="6"/>
  <c r="E330" i="6"/>
  <c r="E328" i="6"/>
  <c r="E326" i="6"/>
  <c r="E324" i="6"/>
  <c r="E322" i="6"/>
  <c r="E320" i="6"/>
  <c r="E318" i="6"/>
  <c r="E316" i="6"/>
  <c r="E314" i="6"/>
  <c r="E312" i="6"/>
  <c r="E310" i="6"/>
  <c r="E306" i="6"/>
  <c r="E304" i="6"/>
  <c r="E302" i="6"/>
  <c r="E300" i="6"/>
  <c r="D151" i="5" s="1"/>
  <c r="E298" i="6"/>
  <c r="D149" i="5" s="1"/>
  <c r="E296" i="6"/>
  <c r="D147" i="5" s="1"/>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42" i="6"/>
  <c r="E240" i="6"/>
  <c r="E238" i="6"/>
  <c r="E236" i="6"/>
  <c r="E234" i="6"/>
  <c r="E232" i="6"/>
  <c r="D140" i="5" s="1"/>
  <c r="E230" i="6"/>
  <c r="D138" i="5" s="1"/>
  <c r="E228" i="6"/>
  <c r="D131" i="5" s="1"/>
  <c r="E309" i="6"/>
  <c r="F219" i="6"/>
  <c r="F218" i="6"/>
  <c r="F217" i="6"/>
  <c r="F216" i="6"/>
  <c r="F215" i="6"/>
  <c r="F214" i="6"/>
  <c r="F213" i="6"/>
  <c r="F212" i="6"/>
  <c r="F211" i="6"/>
  <c r="F210" i="6"/>
  <c r="F209" i="6"/>
  <c r="F208" i="6"/>
  <c r="F207" i="6"/>
  <c r="F206" i="6"/>
  <c r="F205" i="6"/>
  <c r="F204" i="6"/>
  <c r="F203" i="6"/>
  <c r="F202" i="6"/>
  <c r="F201" i="6"/>
  <c r="F200" i="6"/>
  <c r="F199" i="6"/>
  <c r="E335" i="6"/>
  <c r="E333" i="6"/>
  <c r="E331" i="6"/>
  <c r="E329" i="6"/>
  <c r="E327" i="6"/>
  <c r="E325" i="6"/>
  <c r="E323" i="6"/>
  <c r="E321" i="6"/>
  <c r="E319" i="6"/>
  <c r="E317" i="6"/>
  <c r="E315" i="6"/>
  <c r="E313" i="6"/>
  <c r="E311" i="6"/>
  <c r="E308" i="6"/>
  <c r="E305" i="6"/>
  <c r="E303" i="6"/>
  <c r="E301" i="6"/>
  <c r="E299" i="6"/>
  <c r="D150" i="5" s="1"/>
  <c r="E297" i="6"/>
  <c r="D148" i="5" s="1"/>
  <c r="E148" i="5" s="1"/>
  <c r="E295" i="6"/>
  <c r="D146" i="5" s="1"/>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41" i="6"/>
  <c r="E239" i="6"/>
  <c r="E237" i="6"/>
  <c r="E235" i="6"/>
  <c r="E233" i="6"/>
  <c r="E231" i="6"/>
  <c r="D139" i="5" s="1"/>
  <c r="E229" i="6"/>
  <c r="D137" i="5" s="1"/>
  <c r="E137" i="5" s="1"/>
  <c r="E227" i="6"/>
  <c r="D130" i="5"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E221" i="6"/>
  <c r="E225" i="6"/>
  <c r="D128" i="5" s="1"/>
  <c r="E128" i="5" s="1"/>
  <c r="E222" i="6"/>
  <c r="E226" i="6"/>
  <c r="D129" i="5" s="1"/>
  <c r="O2" i="14" l="1"/>
  <c r="K2" i="14" a="1"/>
  <c r="E149" i="5"/>
  <c r="E130" i="5"/>
  <c r="E151" i="5"/>
  <c r="E138" i="5"/>
  <c r="J217" i="6"/>
  <c r="G116" i="5" s="1"/>
  <c r="D116" i="5"/>
  <c r="J162" i="6"/>
  <c r="H98" i="5" s="1"/>
  <c r="E98" i="5"/>
  <c r="E129" i="5"/>
  <c r="E139" i="5"/>
  <c r="E146" i="5"/>
  <c r="E140" i="5"/>
  <c r="E147" i="5"/>
  <c r="J216" i="6"/>
  <c r="G115" i="5" s="1"/>
  <c r="D115" i="5"/>
  <c r="J170" i="6"/>
  <c r="J138" i="6"/>
  <c r="L4" i="6"/>
  <c r="E127" i="6"/>
  <c r="J127" i="6" s="1"/>
  <c r="E143" i="6"/>
  <c r="E159" i="6"/>
  <c r="E175" i="6"/>
  <c r="W4" i="6"/>
  <c r="E120" i="6"/>
  <c r="J120" i="6" s="1"/>
  <c r="E128" i="6"/>
  <c r="J128" i="6" s="1"/>
  <c r="E144" i="6"/>
  <c r="J144" i="6" s="1"/>
  <c r="E152" i="6"/>
  <c r="J152" i="6" s="1"/>
  <c r="E160" i="6"/>
  <c r="E168" i="6"/>
  <c r="J168" i="6" s="1"/>
  <c r="E176" i="6"/>
  <c r="J176" i="6" s="1"/>
  <c r="E117" i="6"/>
  <c r="D65" i="5" s="1"/>
  <c r="E141" i="6"/>
  <c r="M4" i="6"/>
  <c r="AC4" i="6"/>
  <c r="E118" i="6"/>
  <c r="D64" i="5" s="1"/>
  <c r="E134" i="6"/>
  <c r="E150" i="6"/>
  <c r="K4" i="6"/>
  <c r="E202" i="6"/>
  <c r="J202" i="6" s="1"/>
  <c r="E206" i="6"/>
  <c r="J206" i="6" s="1"/>
  <c r="E210" i="6"/>
  <c r="J210" i="6" s="1"/>
  <c r="E214" i="6"/>
  <c r="E218" i="6"/>
  <c r="E180" i="6"/>
  <c r="E184" i="6"/>
  <c r="E188" i="6"/>
  <c r="E192" i="6"/>
  <c r="E196" i="6"/>
  <c r="E802" i="6"/>
  <c r="E793" i="6"/>
  <c r="E789" i="6"/>
  <c r="E783" i="6"/>
  <c r="E772" i="6"/>
  <c r="E778" i="6"/>
  <c r="E774" i="6"/>
  <c r="E765" i="6"/>
  <c r="E761" i="6"/>
  <c r="E757" i="6"/>
  <c r="E753" i="6"/>
  <c r="E749" i="6"/>
  <c r="E743" i="6"/>
  <c r="E739" i="6"/>
  <c r="E735" i="6"/>
  <c r="E729" i="6"/>
  <c r="E725" i="6"/>
  <c r="E721" i="6"/>
  <c r="E717" i="6"/>
  <c r="E712" i="6"/>
  <c r="E687" i="6"/>
  <c r="E707" i="6"/>
  <c r="E703" i="6"/>
  <c r="E699" i="6"/>
  <c r="E695" i="6"/>
  <c r="E691" i="6"/>
  <c r="E638" i="6"/>
  <c r="E681" i="6"/>
  <c r="E677" i="6"/>
  <c r="E673" i="6"/>
  <c r="E669" i="6"/>
  <c r="E665" i="6"/>
  <c r="E661" i="6"/>
  <c r="E657" i="6"/>
  <c r="E653" i="6"/>
  <c r="E649" i="6"/>
  <c r="E645" i="6"/>
  <c r="E594" i="6"/>
  <c r="E635" i="6"/>
  <c r="E631" i="6"/>
  <c r="E627" i="6"/>
  <c r="E623" i="6"/>
  <c r="E619" i="6"/>
  <c r="E615" i="6"/>
  <c r="E611" i="6"/>
  <c r="E607" i="6"/>
  <c r="E603" i="6"/>
  <c r="E599" i="6"/>
  <c r="E595" i="6"/>
  <c r="E637" i="6"/>
  <c r="E584" i="6"/>
  <c r="E580" i="6"/>
  <c r="E576" i="6"/>
  <c r="E572" i="6"/>
  <c r="E567" i="6"/>
  <c r="E563" i="6"/>
  <c r="E559" i="6"/>
  <c r="E555" i="6"/>
  <c r="E551" i="6"/>
  <c r="E547" i="6"/>
  <c r="E543" i="6"/>
  <c r="E539" i="6"/>
  <c r="E535" i="6"/>
  <c r="E531" i="6"/>
  <c r="E527" i="6"/>
  <c r="E523" i="6"/>
  <c r="E519" i="6"/>
  <c r="E515" i="6"/>
  <c r="E511" i="6"/>
  <c r="E507" i="6"/>
  <c r="E503" i="6"/>
  <c r="E499" i="6"/>
  <c r="E495" i="6"/>
  <c r="E491" i="6"/>
  <c r="E131" i="6"/>
  <c r="E147" i="6"/>
  <c r="E163" i="6"/>
  <c r="E99" i="5" s="1"/>
  <c r="E224" i="6"/>
  <c r="AA4" i="6"/>
  <c r="E125" i="6"/>
  <c r="E133" i="6"/>
  <c r="J133" i="6" s="1"/>
  <c r="E149" i="6"/>
  <c r="J149" i="6" s="1"/>
  <c r="E157" i="6"/>
  <c r="J157" i="6" s="1"/>
  <c r="E165" i="6"/>
  <c r="E173" i="6"/>
  <c r="J173" i="6" s="1"/>
  <c r="Q4" i="6"/>
  <c r="AG4" i="6"/>
  <c r="E126" i="6"/>
  <c r="J126" i="6" s="1"/>
  <c r="E142" i="6"/>
  <c r="J142" i="6" s="1"/>
  <c r="E158" i="6"/>
  <c r="J158" i="6" s="1"/>
  <c r="E166" i="6"/>
  <c r="E174" i="6"/>
  <c r="J174" i="6" s="1"/>
  <c r="E199" i="6"/>
  <c r="J199" i="6" s="1"/>
  <c r="E203" i="6"/>
  <c r="J203" i="6" s="1"/>
  <c r="E207" i="6"/>
  <c r="J207" i="6" s="1"/>
  <c r="E211" i="6"/>
  <c r="J211" i="6" s="1"/>
  <c r="E215" i="6"/>
  <c r="E219" i="6"/>
  <c r="J219" i="6" s="1"/>
  <c r="E181" i="6"/>
  <c r="E185" i="6"/>
  <c r="E189" i="6"/>
  <c r="E193" i="6"/>
  <c r="E197" i="6"/>
  <c r="E801" i="6"/>
  <c r="E797" i="6"/>
  <c r="E798" i="6"/>
  <c r="E792" i="6"/>
  <c r="J792" i="6" s="1"/>
  <c r="E787" i="6"/>
  <c r="E786" i="6"/>
  <c r="E782" i="6"/>
  <c r="E770" i="6"/>
  <c r="J770" i="6" s="1"/>
  <c r="E777" i="6"/>
  <c r="E773" i="6"/>
  <c r="E768" i="6"/>
  <c r="E764" i="6"/>
  <c r="E760" i="6"/>
  <c r="E756" i="6"/>
  <c r="E752" i="6"/>
  <c r="E748" i="6"/>
  <c r="E746" i="6"/>
  <c r="E742" i="6"/>
  <c r="E738" i="6"/>
  <c r="E734" i="6"/>
  <c r="J734" i="6" s="1"/>
  <c r="E710" i="6"/>
  <c r="E732" i="6"/>
  <c r="E728" i="6"/>
  <c r="E724" i="6"/>
  <c r="J724" i="6" s="1"/>
  <c r="E720" i="6"/>
  <c r="E716" i="6"/>
  <c r="E686" i="6"/>
  <c r="E706" i="6"/>
  <c r="E702" i="6"/>
  <c r="E698" i="6"/>
  <c r="E694" i="6"/>
  <c r="E690" i="6"/>
  <c r="E641" i="6"/>
  <c r="E684" i="6"/>
  <c r="E680" i="6"/>
  <c r="E676" i="6"/>
  <c r="E672" i="6"/>
  <c r="E668" i="6"/>
  <c r="E664" i="6"/>
  <c r="E660" i="6"/>
  <c r="E656" i="6"/>
  <c r="E652" i="6"/>
  <c r="E648" i="6"/>
  <c r="E644" i="6"/>
  <c r="E592" i="6"/>
  <c r="E634" i="6"/>
  <c r="E630" i="6"/>
  <c r="E626" i="6"/>
  <c r="J626" i="6" s="1"/>
  <c r="E622" i="6"/>
  <c r="E618" i="6"/>
  <c r="E614" i="6"/>
  <c r="E610" i="6"/>
  <c r="J610" i="6" s="1"/>
  <c r="E606" i="6"/>
  <c r="E602" i="6"/>
  <c r="E598" i="6"/>
  <c r="E593" i="6"/>
  <c r="J593" i="6" s="1"/>
  <c r="E587" i="6"/>
  <c r="E583" i="6"/>
  <c r="E579" i="6"/>
  <c r="E575" i="6"/>
  <c r="E571" i="6"/>
  <c r="E566" i="6"/>
  <c r="E562" i="6"/>
  <c r="E558" i="6"/>
  <c r="E554" i="6"/>
  <c r="E550" i="6"/>
  <c r="E546" i="6"/>
  <c r="E542" i="6"/>
  <c r="E538" i="6"/>
  <c r="E534" i="6"/>
  <c r="E530" i="6"/>
  <c r="E526" i="6"/>
  <c r="E522" i="6"/>
  <c r="E518" i="6"/>
  <c r="E514" i="6"/>
  <c r="E510" i="6"/>
  <c r="E506" i="6"/>
  <c r="E502" i="6"/>
  <c r="E498" i="6"/>
  <c r="E494" i="6"/>
  <c r="E490" i="6"/>
  <c r="J178" i="6"/>
  <c r="J146" i="6"/>
  <c r="E150" i="5"/>
  <c r="E131" i="5"/>
  <c r="F44" i="11"/>
  <c r="C73" i="8" s="1"/>
  <c r="E73" i="8" s="1"/>
  <c r="F24" i="11"/>
  <c r="C57" i="8" s="1"/>
  <c r="E57" i="8" s="1"/>
  <c r="F43" i="11"/>
  <c r="C72" i="8" s="1"/>
  <c r="E72" i="8" s="1"/>
  <c r="F23" i="11"/>
  <c r="C56" i="8" s="1"/>
  <c r="E56" i="8" s="1"/>
  <c r="F38" i="11"/>
  <c r="C67" i="8" s="1"/>
  <c r="E67" i="8" s="1"/>
  <c r="F16" i="11"/>
  <c r="C51" i="8" s="1"/>
  <c r="E51" i="8" s="1"/>
  <c r="F31" i="11"/>
  <c r="C62" i="8" s="1"/>
  <c r="E62" i="8" s="1"/>
  <c r="F40" i="11"/>
  <c r="C69" i="8" s="1"/>
  <c r="E69" i="8" s="1"/>
  <c r="F18" i="11"/>
  <c r="C53" i="8" s="1"/>
  <c r="E53" i="8" s="1"/>
  <c r="F39" i="11"/>
  <c r="C68" i="8" s="1"/>
  <c r="E68" i="8" s="1"/>
  <c r="F17" i="11"/>
  <c r="C52" i="8" s="1"/>
  <c r="E52" i="8" s="1"/>
  <c r="F32" i="11"/>
  <c r="C63" i="8" s="1"/>
  <c r="E63" i="8" s="1"/>
  <c r="F47" i="11"/>
  <c r="F25" i="11"/>
  <c r="C58" i="8" s="1"/>
  <c r="E58" i="8" s="1"/>
  <c r="G19" i="10"/>
  <c r="G200" i="6"/>
  <c r="J200" i="6" s="1"/>
  <c r="G204" i="6"/>
  <c r="J204" i="6" s="1"/>
  <c r="G208" i="6"/>
  <c r="J208" i="6" s="1"/>
  <c r="G212" i="6"/>
  <c r="J212" i="6" s="1"/>
  <c r="E19" i="10"/>
  <c r="J129" i="6"/>
  <c r="J125" i="6"/>
  <c r="H48" i="11"/>
  <c r="J48" i="11" s="1"/>
  <c r="H42" i="11"/>
  <c r="J42" i="11" s="1"/>
  <c r="H38" i="11"/>
  <c r="H32" i="11"/>
  <c r="J32" i="11" s="1"/>
  <c r="H26" i="11"/>
  <c r="J26" i="11" s="1"/>
  <c r="H22" i="11"/>
  <c r="J22" i="11" s="1"/>
  <c r="H16" i="11"/>
  <c r="J16" i="11" s="1"/>
  <c r="I51" i="11"/>
  <c r="H47" i="11"/>
  <c r="H41" i="11"/>
  <c r="J41" i="11" s="1"/>
  <c r="H35" i="11"/>
  <c r="J35" i="11" s="1"/>
  <c r="H31" i="11"/>
  <c r="J31" i="11" s="1"/>
  <c r="H25" i="11"/>
  <c r="J25" i="11" s="1"/>
  <c r="H21" i="11"/>
  <c r="J21" i="11" s="1"/>
  <c r="H15" i="11"/>
  <c r="J15" i="11" s="1"/>
  <c r="H44" i="11"/>
  <c r="H40" i="11"/>
  <c r="J40" i="11" s="1"/>
  <c r="H34" i="11"/>
  <c r="J34" i="11" s="1"/>
  <c r="H28" i="11"/>
  <c r="J28" i="11" s="1"/>
  <c r="H24" i="11"/>
  <c r="J24" i="11" s="1"/>
  <c r="H18" i="11"/>
  <c r="H14" i="11"/>
  <c r="J14" i="11" s="1"/>
  <c r="H49" i="11"/>
  <c r="J49" i="11" s="1"/>
  <c r="H43" i="11"/>
  <c r="J43" i="11" s="1"/>
  <c r="H39" i="11"/>
  <c r="J39" i="11" s="1"/>
  <c r="H33" i="11"/>
  <c r="J33" i="11" s="1"/>
  <c r="H27" i="11"/>
  <c r="J27" i="11" s="1"/>
  <c r="H23" i="11"/>
  <c r="J23" i="11" s="1"/>
  <c r="H17" i="11"/>
  <c r="J17" i="11" s="1"/>
  <c r="J150" i="6"/>
  <c r="J134" i="6"/>
  <c r="J118" i="6"/>
  <c r="G64" i="5" s="1"/>
  <c r="J141" i="6"/>
  <c r="J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F80" i="5" s="1"/>
  <c r="G87" i="6"/>
  <c r="F75" i="5" s="1"/>
  <c r="G86" i="6"/>
  <c r="F79" i="5" s="1"/>
  <c r="G85" i="6"/>
  <c r="F78" i="5" s="1"/>
  <c r="G84" i="6"/>
  <c r="F81" i="5" s="1"/>
  <c r="G83" i="6"/>
  <c r="F76" i="5" s="1"/>
  <c r="G82" i="6"/>
  <c r="G81" i="6"/>
  <c r="F74" i="5" s="1"/>
  <c r="G80" i="6"/>
  <c r="F77" i="5" s="1"/>
  <c r="G79" i="6"/>
  <c r="G78" i="6"/>
  <c r="G77" i="6"/>
  <c r="G76" i="6"/>
  <c r="G75" i="6"/>
  <c r="G74" i="6"/>
  <c r="G73" i="6"/>
  <c r="G72" i="6"/>
  <c r="G71" i="6"/>
  <c r="G70" i="6"/>
  <c r="G69" i="6"/>
  <c r="G68" i="6"/>
  <c r="G67" i="6"/>
  <c r="G66" i="6"/>
  <c r="F63" i="5" s="1"/>
  <c r="G65" i="6"/>
  <c r="G64" i="6"/>
  <c r="G63" i="6"/>
  <c r="G62" i="6"/>
  <c r="G61" i="6"/>
  <c r="G60" i="6"/>
  <c r="G59" i="6"/>
  <c r="G58" i="6"/>
  <c r="G57" i="6"/>
  <c r="G56" i="6"/>
  <c r="F62" i="5" s="1"/>
  <c r="G55" i="6"/>
  <c r="F31" i="5" s="1"/>
  <c r="G54" i="6"/>
  <c r="G53" i="6"/>
  <c r="G52" i="6"/>
  <c r="G51" i="6"/>
  <c r="G50" i="6"/>
  <c r="G49" i="6"/>
  <c r="G48" i="6"/>
  <c r="F83" i="5" s="1"/>
  <c r="G47" i="6"/>
  <c r="F82" i="5" s="1"/>
  <c r="G46" i="6"/>
  <c r="G45" i="6"/>
  <c r="F42" i="5" s="1"/>
  <c r="G44" i="6"/>
  <c r="G43" i="6"/>
  <c r="G42" i="6"/>
  <c r="G41" i="6"/>
  <c r="G40" i="6"/>
  <c r="G39" i="6"/>
  <c r="G38" i="6"/>
  <c r="F61" i="5" s="1"/>
  <c r="G37" i="6"/>
  <c r="G36" i="6"/>
  <c r="E51" i="5" s="1"/>
  <c r="G35" i="6"/>
  <c r="G34" i="6"/>
  <c r="E50" i="5" s="1"/>
  <c r="G33" i="6"/>
  <c r="E49" i="5" s="1"/>
  <c r="G32" i="6"/>
  <c r="G31" i="6"/>
  <c r="G30" i="6"/>
  <c r="G29" i="6"/>
  <c r="G28" i="6"/>
  <c r="G27" i="6"/>
  <c r="G26" i="6"/>
  <c r="G25" i="6"/>
  <c r="G24" i="6"/>
  <c r="G23" i="6"/>
  <c r="G22" i="6"/>
  <c r="G21" i="6"/>
  <c r="G20" i="6"/>
  <c r="F40" i="5" s="1"/>
  <c r="G19" i="6"/>
  <c r="G18" i="6"/>
  <c r="F44" i="5" s="1"/>
  <c r="G17" i="6"/>
  <c r="F29" i="5" s="1"/>
  <c r="G16" i="6"/>
  <c r="G15" i="6"/>
  <c r="F30" i="5" s="1"/>
  <c r="G14" i="6"/>
  <c r="F41" i="5" s="1"/>
  <c r="G13" i="6"/>
  <c r="G12" i="6"/>
  <c r="G11" i="6"/>
  <c r="F27" i="5" s="1"/>
  <c r="G10" i="6"/>
  <c r="G9" i="6"/>
  <c r="F28" i="5" s="1"/>
  <c r="G115" i="6"/>
  <c r="AK5" i="6"/>
  <c r="AC5" i="6"/>
  <c r="U5" i="6"/>
  <c r="M5" i="6"/>
  <c r="G116" i="6"/>
  <c r="G181" i="6"/>
  <c r="G185" i="6"/>
  <c r="G189" i="6"/>
  <c r="G193" i="6"/>
  <c r="G197" i="6"/>
  <c r="G227" i="6"/>
  <c r="F130" i="5" s="1"/>
  <c r="G235" i="6"/>
  <c r="G243" i="6"/>
  <c r="G251" i="6"/>
  <c r="J251" i="6" s="1"/>
  <c r="G259" i="6"/>
  <c r="G267" i="6"/>
  <c r="G275" i="6"/>
  <c r="G283" i="6"/>
  <c r="J283" i="6" s="1"/>
  <c r="G291" i="6"/>
  <c r="G299" i="6"/>
  <c r="F150" i="5" s="1"/>
  <c r="G222" i="6"/>
  <c r="J222" i="6" s="1"/>
  <c r="G230" i="6"/>
  <c r="G238" i="6"/>
  <c r="G246" i="6"/>
  <c r="G254" i="6"/>
  <c r="G262" i="6"/>
  <c r="J262" i="6" s="1"/>
  <c r="G270" i="6"/>
  <c r="G278" i="6"/>
  <c r="G286" i="6"/>
  <c r="G294" i="6"/>
  <c r="J294" i="6" s="1"/>
  <c r="G302" i="6"/>
  <c r="G306" i="6"/>
  <c r="J306" i="6" s="1"/>
  <c r="G310" i="6"/>
  <c r="G314" i="6"/>
  <c r="J314" i="6" s="1"/>
  <c r="G318" i="6"/>
  <c r="G322" i="6"/>
  <c r="G326" i="6"/>
  <c r="G330" i="6"/>
  <c r="J330" i="6" s="1"/>
  <c r="G334" i="6"/>
  <c r="G338" i="6"/>
  <c r="G342" i="6"/>
  <c r="G346" i="6"/>
  <c r="J346" i="6" s="1"/>
  <c r="G350" i="6"/>
  <c r="G354" i="6"/>
  <c r="G358" i="6"/>
  <c r="G362" i="6"/>
  <c r="J362" i="6" s="1"/>
  <c r="G366" i="6"/>
  <c r="G370" i="6"/>
  <c r="G374" i="6"/>
  <c r="G378" i="6"/>
  <c r="J378" i="6" s="1"/>
  <c r="G382" i="6"/>
  <c r="G386" i="6"/>
  <c r="G390" i="6"/>
  <c r="G394" i="6"/>
  <c r="J394" i="6" s="1"/>
  <c r="G398" i="6"/>
  <c r="G406" i="6"/>
  <c r="G410" i="6"/>
  <c r="G414" i="6"/>
  <c r="J414" i="6" s="1"/>
  <c r="G418" i="6"/>
  <c r="G422" i="6"/>
  <c r="G426" i="6"/>
  <c r="G430" i="6"/>
  <c r="J430" i="6" s="1"/>
  <c r="G434" i="6"/>
  <c r="G438" i="6"/>
  <c r="G442" i="6"/>
  <c r="G401" i="6"/>
  <c r="J401" i="6" s="1"/>
  <c r="G405" i="6"/>
  <c r="G447" i="6"/>
  <c r="J447" i="6" s="1"/>
  <c r="G451" i="6"/>
  <c r="J451" i="6" s="1"/>
  <c r="G455" i="6"/>
  <c r="J455" i="6" s="1"/>
  <c r="G459" i="6"/>
  <c r="J459" i="6" s="1"/>
  <c r="G463" i="6"/>
  <c r="J463" i="6" s="1"/>
  <c r="G467" i="6"/>
  <c r="J467" i="6" s="1"/>
  <c r="G471" i="6"/>
  <c r="J471" i="6" s="1"/>
  <c r="G475" i="6"/>
  <c r="J475" i="6" s="1"/>
  <c r="G479" i="6"/>
  <c r="J479" i="6" s="1"/>
  <c r="G483" i="6"/>
  <c r="J483" i="6" s="1"/>
  <c r="G487" i="6"/>
  <c r="J487" i="6" s="1"/>
  <c r="G491" i="6"/>
  <c r="J491" i="6" s="1"/>
  <c r="G495" i="6"/>
  <c r="J495" i="6" s="1"/>
  <c r="G499" i="6"/>
  <c r="J499" i="6" s="1"/>
  <c r="G503" i="6"/>
  <c r="J503" i="6" s="1"/>
  <c r="G507" i="6"/>
  <c r="J507" i="6" s="1"/>
  <c r="G511" i="6"/>
  <c r="J511" i="6" s="1"/>
  <c r="G515" i="6"/>
  <c r="J515" i="6" s="1"/>
  <c r="G519" i="6"/>
  <c r="J519" i="6" s="1"/>
  <c r="G523" i="6"/>
  <c r="J523" i="6" s="1"/>
  <c r="G527" i="6"/>
  <c r="J527" i="6" s="1"/>
  <c r="G531" i="6"/>
  <c r="J531" i="6" s="1"/>
  <c r="G535" i="6"/>
  <c r="J535" i="6" s="1"/>
  <c r="G548" i="6"/>
  <c r="G552" i="6"/>
  <c r="G556" i="6"/>
  <c r="G560" i="6"/>
  <c r="G564" i="6"/>
  <c r="G537" i="6"/>
  <c r="G541" i="6"/>
  <c r="G545" i="6"/>
  <c r="J545" i="6" s="1"/>
  <c r="G572" i="6"/>
  <c r="J572" i="6" s="1"/>
  <c r="G576" i="6"/>
  <c r="J576" i="6" s="1"/>
  <c r="G580" i="6"/>
  <c r="J580" i="6" s="1"/>
  <c r="G584" i="6"/>
  <c r="J584" i="6" s="1"/>
  <c r="G568" i="6"/>
  <c r="G590" i="6"/>
  <c r="G597" i="6"/>
  <c r="G601" i="6"/>
  <c r="J601" i="6" s="1"/>
  <c r="G605" i="6"/>
  <c r="G609" i="6"/>
  <c r="G613" i="6"/>
  <c r="G617" i="6"/>
  <c r="J617" i="6" s="1"/>
  <c r="G621" i="6"/>
  <c r="G625" i="6"/>
  <c r="G629" i="6"/>
  <c r="G633" i="6"/>
  <c r="J633" i="6" s="1"/>
  <c r="G591" i="6"/>
  <c r="G645" i="6"/>
  <c r="J645" i="6" s="1"/>
  <c r="G649" i="6"/>
  <c r="J649" i="6" s="1"/>
  <c r="G653" i="6"/>
  <c r="J653" i="6" s="1"/>
  <c r="G657" i="6"/>
  <c r="J657" i="6" s="1"/>
  <c r="G661" i="6"/>
  <c r="J661" i="6" s="1"/>
  <c r="G665" i="6"/>
  <c r="J665" i="6" s="1"/>
  <c r="G669" i="6"/>
  <c r="J669" i="6" s="1"/>
  <c r="G673" i="6"/>
  <c r="J673" i="6" s="1"/>
  <c r="G677" i="6"/>
  <c r="J677" i="6" s="1"/>
  <c r="G681" i="6"/>
  <c r="J681" i="6" s="1"/>
  <c r="G637" i="6"/>
  <c r="J637" i="6" s="1"/>
  <c r="G641" i="6"/>
  <c r="G687" i="6"/>
  <c r="J687" i="6" s="1"/>
  <c r="G691" i="6"/>
  <c r="J691" i="6" s="1"/>
  <c r="G695" i="6"/>
  <c r="J695" i="6" s="1"/>
  <c r="G699" i="6"/>
  <c r="J699" i="6" s="1"/>
  <c r="G703" i="6"/>
  <c r="G707" i="6"/>
  <c r="J707" i="6" s="1"/>
  <c r="G709" i="6"/>
  <c r="G716" i="6"/>
  <c r="G720" i="6"/>
  <c r="G724" i="6"/>
  <c r="G728" i="6"/>
  <c r="G732" i="6"/>
  <c r="G739" i="6"/>
  <c r="J739" i="6" s="1"/>
  <c r="G743" i="6"/>
  <c r="J743" i="6" s="1"/>
  <c r="G734" i="6"/>
  <c r="G750" i="6"/>
  <c r="G754" i="6"/>
  <c r="G758" i="6"/>
  <c r="J758" i="6" s="1"/>
  <c r="G761" i="6"/>
  <c r="J761" i="6" s="1"/>
  <c r="G765" i="6"/>
  <c r="J765" i="6" s="1"/>
  <c r="G773" i="6"/>
  <c r="G777" i="6"/>
  <c r="G770" i="6"/>
  <c r="G783" i="6"/>
  <c r="J783" i="6" s="1"/>
  <c r="G792" i="6"/>
  <c r="G787" i="6"/>
  <c r="G802" i="6"/>
  <c r="J802" i="6" s="1"/>
  <c r="G179" i="6"/>
  <c r="G171" i="6"/>
  <c r="G163" i="6"/>
  <c r="G99" i="5" s="1"/>
  <c r="G155" i="6"/>
  <c r="J155" i="6" s="1"/>
  <c r="G139" i="6"/>
  <c r="G123" i="6"/>
  <c r="AH5" i="6"/>
  <c r="R5" i="6"/>
  <c r="AF4" i="6"/>
  <c r="P4" i="6"/>
  <c r="AA5" i="6"/>
  <c r="K5" i="6"/>
  <c r="J246" i="6"/>
  <c r="J286" i="6"/>
  <c r="J227" i="6"/>
  <c r="G130" i="5" s="1"/>
  <c r="J235" i="6"/>
  <c r="J243" i="6"/>
  <c r="J259" i="6"/>
  <c r="J267" i="6"/>
  <c r="J275" i="6"/>
  <c r="J291" i="6"/>
  <c r="J299" i="6"/>
  <c r="G150" i="5" s="1"/>
  <c r="J310" i="6"/>
  <c r="J318" i="6"/>
  <c r="J326" i="6"/>
  <c r="J334" i="6"/>
  <c r="J338" i="6"/>
  <c r="J342" i="6"/>
  <c r="J350" i="6"/>
  <c r="J354" i="6"/>
  <c r="J358" i="6"/>
  <c r="J366" i="6"/>
  <c r="J370" i="6"/>
  <c r="J374" i="6"/>
  <c r="J382" i="6"/>
  <c r="J386" i="6"/>
  <c r="J390" i="6"/>
  <c r="J398" i="6"/>
  <c r="J406" i="6"/>
  <c r="J410" i="6"/>
  <c r="J418" i="6"/>
  <c r="J422" i="6"/>
  <c r="J426" i="6"/>
  <c r="J434" i="6"/>
  <c r="J438" i="6"/>
  <c r="J442" i="6"/>
  <c r="J405" i="6"/>
  <c r="J548" i="6"/>
  <c r="J552" i="6"/>
  <c r="J556" i="6"/>
  <c r="J560" i="6"/>
  <c r="J564" i="6"/>
  <c r="J568" i="6"/>
  <c r="J750" i="6"/>
  <c r="J754" i="6"/>
  <c r="J179" i="6"/>
  <c r="J115" i="6"/>
  <c r="J177" i="6"/>
  <c r="J169" i="6"/>
  <c r="J161" i="6"/>
  <c r="H97" i="5" s="1"/>
  <c r="J153" i="6"/>
  <c r="J145" i="6"/>
  <c r="J137" i="6"/>
  <c r="J121" i="6"/>
  <c r="J136" i="6"/>
  <c r="G182" i="6"/>
  <c r="G186" i="6"/>
  <c r="J186" i="6" s="1"/>
  <c r="G190" i="6"/>
  <c r="G194" i="6"/>
  <c r="G198" i="6"/>
  <c r="G221" i="6"/>
  <c r="J221" i="6" s="1"/>
  <c r="G229" i="6"/>
  <c r="F137" i="5" s="1"/>
  <c r="G237" i="6"/>
  <c r="J237" i="6" s="1"/>
  <c r="G245" i="6"/>
  <c r="G253" i="6"/>
  <c r="J253" i="6" s="1"/>
  <c r="G261" i="6"/>
  <c r="G269" i="6"/>
  <c r="J269" i="6" s="1"/>
  <c r="G277" i="6"/>
  <c r="G285" i="6"/>
  <c r="J285" i="6" s="1"/>
  <c r="G293" i="6"/>
  <c r="J293" i="6" s="1"/>
  <c r="G301" i="6"/>
  <c r="G224" i="6"/>
  <c r="G232" i="6"/>
  <c r="F140" i="5" s="1"/>
  <c r="G240" i="6"/>
  <c r="G248" i="6"/>
  <c r="G256" i="6"/>
  <c r="G264" i="6"/>
  <c r="J264" i="6" s="1"/>
  <c r="G272" i="6"/>
  <c r="G280" i="6"/>
  <c r="G288" i="6"/>
  <c r="G296" i="6"/>
  <c r="F147" i="5" s="1"/>
  <c r="G304" i="6"/>
  <c r="G307" i="6"/>
  <c r="G311" i="6"/>
  <c r="G315" i="6"/>
  <c r="J315" i="6" s="1"/>
  <c r="G319" i="6"/>
  <c r="J319" i="6" s="1"/>
  <c r="G323" i="6"/>
  <c r="J323" i="6" s="1"/>
  <c r="G327" i="6"/>
  <c r="J327" i="6" s="1"/>
  <c r="G331" i="6"/>
  <c r="J331" i="6" s="1"/>
  <c r="G335" i="6"/>
  <c r="G339" i="6"/>
  <c r="J339" i="6" s="1"/>
  <c r="G343" i="6"/>
  <c r="G347" i="6"/>
  <c r="J347" i="6" s="1"/>
  <c r="G351" i="6"/>
  <c r="G355" i="6"/>
  <c r="G359" i="6"/>
  <c r="J359" i="6" s="1"/>
  <c r="G363" i="6"/>
  <c r="G367" i="6"/>
  <c r="J367" i="6" s="1"/>
  <c r="G371" i="6"/>
  <c r="G375" i="6"/>
  <c r="J375" i="6" s="1"/>
  <c r="G379" i="6"/>
  <c r="J379" i="6" s="1"/>
  <c r="G383" i="6"/>
  <c r="J383" i="6" s="1"/>
  <c r="G387" i="6"/>
  <c r="G391" i="6"/>
  <c r="J391" i="6" s="1"/>
  <c r="G395" i="6"/>
  <c r="J395" i="6" s="1"/>
  <c r="G407" i="6"/>
  <c r="G411" i="6"/>
  <c r="G415" i="6"/>
  <c r="G419" i="6"/>
  <c r="G423" i="6"/>
  <c r="G427" i="6"/>
  <c r="G431" i="6"/>
  <c r="G435" i="6"/>
  <c r="G439" i="6"/>
  <c r="G443" i="6"/>
  <c r="G402" i="6"/>
  <c r="G444" i="6"/>
  <c r="J444" i="6" s="1"/>
  <c r="G448" i="6"/>
  <c r="J448" i="6" s="1"/>
  <c r="G452" i="6"/>
  <c r="J452" i="6" s="1"/>
  <c r="G456" i="6"/>
  <c r="J456" i="6" s="1"/>
  <c r="G460" i="6"/>
  <c r="J460" i="6" s="1"/>
  <c r="G464" i="6"/>
  <c r="J464" i="6" s="1"/>
  <c r="G468" i="6"/>
  <c r="J468" i="6" s="1"/>
  <c r="G472" i="6"/>
  <c r="J472" i="6" s="1"/>
  <c r="G476" i="6"/>
  <c r="J476" i="6" s="1"/>
  <c r="G480" i="6"/>
  <c r="J480" i="6" s="1"/>
  <c r="G484" i="6"/>
  <c r="J484" i="6" s="1"/>
  <c r="G488" i="6"/>
  <c r="J488" i="6" s="1"/>
  <c r="G492" i="6"/>
  <c r="J492" i="6" s="1"/>
  <c r="G496" i="6"/>
  <c r="J496" i="6" s="1"/>
  <c r="G500" i="6"/>
  <c r="J500" i="6" s="1"/>
  <c r="G504" i="6"/>
  <c r="J504" i="6" s="1"/>
  <c r="G508" i="6"/>
  <c r="J508" i="6" s="1"/>
  <c r="G512" i="6"/>
  <c r="J512" i="6" s="1"/>
  <c r="G516" i="6"/>
  <c r="J516" i="6" s="1"/>
  <c r="G520" i="6"/>
  <c r="J520" i="6" s="1"/>
  <c r="G524" i="6"/>
  <c r="J524" i="6" s="1"/>
  <c r="G528" i="6"/>
  <c r="J528" i="6" s="1"/>
  <c r="G532" i="6"/>
  <c r="J532" i="6" s="1"/>
  <c r="G536" i="6"/>
  <c r="J536" i="6" s="1"/>
  <c r="G549" i="6"/>
  <c r="J549" i="6" s="1"/>
  <c r="G553" i="6"/>
  <c r="G557" i="6"/>
  <c r="J557" i="6" s="1"/>
  <c r="G561" i="6"/>
  <c r="G565" i="6"/>
  <c r="J565" i="6" s="1"/>
  <c r="G538" i="6"/>
  <c r="G542" i="6"/>
  <c r="G569" i="6"/>
  <c r="J569" i="6" s="1"/>
  <c r="G573" i="6"/>
  <c r="J573" i="6" s="1"/>
  <c r="G577" i="6"/>
  <c r="J577" i="6" s="1"/>
  <c r="G581" i="6"/>
  <c r="J581" i="6" s="1"/>
  <c r="G585" i="6"/>
  <c r="J585" i="6" s="1"/>
  <c r="G592" i="6"/>
  <c r="J592" i="6" s="1"/>
  <c r="G598" i="6"/>
  <c r="G602" i="6"/>
  <c r="G606" i="6"/>
  <c r="G610" i="6"/>
  <c r="G614" i="6"/>
  <c r="G618" i="6"/>
  <c r="G622" i="6"/>
  <c r="G626" i="6"/>
  <c r="G630" i="6"/>
  <c r="G634" i="6"/>
  <c r="G593" i="6"/>
  <c r="G642" i="6"/>
  <c r="J642" i="6" s="1"/>
  <c r="G646" i="6"/>
  <c r="J646" i="6" s="1"/>
  <c r="G650" i="6"/>
  <c r="J650" i="6" s="1"/>
  <c r="G654" i="6"/>
  <c r="J654" i="6" s="1"/>
  <c r="G658" i="6"/>
  <c r="J658" i="6" s="1"/>
  <c r="G662" i="6"/>
  <c r="J662" i="6" s="1"/>
  <c r="G666" i="6"/>
  <c r="J666" i="6" s="1"/>
  <c r="G670" i="6"/>
  <c r="J670" i="6" s="1"/>
  <c r="G674" i="6"/>
  <c r="J674" i="6" s="1"/>
  <c r="G678" i="6"/>
  <c r="J678" i="6" s="1"/>
  <c r="G682" i="6"/>
  <c r="J682" i="6" s="1"/>
  <c r="G638" i="6"/>
  <c r="G684" i="6"/>
  <c r="J684" i="6" s="1"/>
  <c r="G688" i="6"/>
  <c r="J688" i="6" s="1"/>
  <c r="G692" i="6"/>
  <c r="J692" i="6" s="1"/>
  <c r="G696" i="6"/>
  <c r="J696" i="6" s="1"/>
  <c r="G700" i="6"/>
  <c r="J700" i="6" s="1"/>
  <c r="G704" i="6"/>
  <c r="J704" i="6" s="1"/>
  <c r="G708" i="6"/>
  <c r="J708" i="6" s="1"/>
  <c r="G711" i="6"/>
  <c r="J711" i="6" s="1"/>
  <c r="G710" i="6"/>
  <c r="J710" i="6" s="1"/>
  <c r="G717" i="6"/>
  <c r="G721" i="6"/>
  <c r="J721" i="6" s="1"/>
  <c r="G725" i="6"/>
  <c r="J725" i="6" s="1"/>
  <c r="G729" i="6"/>
  <c r="J729" i="6" s="1"/>
  <c r="G736" i="6"/>
  <c r="J736" i="6" s="1"/>
  <c r="G740" i="6"/>
  <c r="J740" i="6" s="1"/>
  <c r="G744" i="6"/>
  <c r="J744" i="6" s="1"/>
  <c r="G735" i="6"/>
  <c r="J735" i="6" s="1"/>
  <c r="G751" i="6"/>
  <c r="G755" i="6"/>
  <c r="J755" i="6" s="1"/>
  <c r="G747" i="6"/>
  <c r="G762" i="6"/>
  <c r="J762" i="6" s="1"/>
  <c r="G766" i="6"/>
  <c r="J766" i="6" s="1"/>
  <c r="G781" i="6"/>
  <c r="J781" i="6" s="1"/>
  <c r="G774" i="6"/>
  <c r="G778" i="6"/>
  <c r="J778" i="6" s="1"/>
  <c r="G772" i="6"/>
  <c r="J772" i="6" s="1"/>
  <c r="G784" i="6"/>
  <c r="J784" i="6" s="1"/>
  <c r="G794" i="6"/>
  <c r="J794" i="6" s="1"/>
  <c r="G793" i="6"/>
  <c r="J793" i="6" s="1"/>
  <c r="G799" i="6"/>
  <c r="J799" i="6" s="1"/>
  <c r="G803" i="6"/>
  <c r="J803" i="6" s="1"/>
  <c r="G151" i="6"/>
  <c r="G127" i="6"/>
  <c r="G119" i="6"/>
  <c r="AD5" i="6"/>
  <c r="N5" i="6"/>
  <c r="AB4" i="6"/>
  <c r="W5" i="6"/>
  <c r="AG5" i="6"/>
  <c r="J229" i="6"/>
  <c r="G137" i="5" s="1"/>
  <c r="J261" i="6"/>
  <c r="J301" i="6"/>
  <c r="J335" i="6"/>
  <c r="J238" i="6"/>
  <c r="J278" i="6"/>
  <c r="J307" i="6"/>
  <c r="J351" i="6"/>
  <c r="J363" i="6"/>
  <c r="J407" i="6"/>
  <c r="J411" i="6"/>
  <c r="J415" i="6"/>
  <c r="J419" i="6"/>
  <c r="J423" i="6"/>
  <c r="J427" i="6"/>
  <c r="J431" i="6"/>
  <c r="J435" i="6"/>
  <c r="J439" i="6"/>
  <c r="J443" i="6"/>
  <c r="J402" i="6"/>
  <c r="J537" i="6"/>
  <c r="J541" i="6"/>
  <c r="J553" i="6"/>
  <c r="J561" i="6"/>
  <c r="J591" i="6"/>
  <c r="J597" i="6"/>
  <c r="J605" i="6"/>
  <c r="J609" i="6"/>
  <c r="J613" i="6"/>
  <c r="J621" i="6"/>
  <c r="J625" i="6"/>
  <c r="J629" i="6"/>
  <c r="J590" i="6"/>
  <c r="J709" i="6"/>
  <c r="J747" i="6"/>
  <c r="J751" i="6"/>
  <c r="J198" i="6"/>
  <c r="J194" i="6"/>
  <c r="J190" i="6"/>
  <c r="J182" i="6"/>
  <c r="J172" i="6"/>
  <c r="J164" i="6"/>
  <c r="H100" i="5" s="1"/>
  <c r="J156" i="6"/>
  <c r="J148" i="6"/>
  <c r="J140" i="6"/>
  <c r="J116" i="6"/>
  <c r="G183" i="6"/>
  <c r="J183" i="6" s="1"/>
  <c r="G187" i="6"/>
  <c r="J187" i="6" s="1"/>
  <c r="G191" i="6"/>
  <c r="J191" i="6" s="1"/>
  <c r="G195" i="6"/>
  <c r="J195" i="6" s="1"/>
  <c r="G223" i="6"/>
  <c r="J223" i="6" s="1"/>
  <c r="G231" i="6"/>
  <c r="F139" i="5" s="1"/>
  <c r="G239" i="6"/>
  <c r="J239" i="6" s="1"/>
  <c r="G247" i="6"/>
  <c r="G255" i="6"/>
  <c r="G263" i="6"/>
  <c r="G271" i="6"/>
  <c r="J271" i="6" s="1"/>
  <c r="G279" i="6"/>
  <c r="G287" i="6"/>
  <c r="G295" i="6"/>
  <c r="F146" i="5" s="1"/>
  <c r="G303" i="6"/>
  <c r="J303" i="6" s="1"/>
  <c r="G226" i="6"/>
  <c r="F129" i="5" s="1"/>
  <c r="G234" i="6"/>
  <c r="J234" i="6" s="1"/>
  <c r="G242" i="6"/>
  <c r="J242" i="6" s="1"/>
  <c r="G250" i="6"/>
  <c r="J250" i="6" s="1"/>
  <c r="G258" i="6"/>
  <c r="J258" i="6" s="1"/>
  <c r="G266" i="6"/>
  <c r="J266" i="6" s="1"/>
  <c r="G274" i="6"/>
  <c r="J274" i="6" s="1"/>
  <c r="G282" i="6"/>
  <c r="J282" i="6" s="1"/>
  <c r="G290" i="6"/>
  <c r="J290" i="6" s="1"/>
  <c r="G298" i="6"/>
  <c r="G308" i="6"/>
  <c r="J308" i="6" s="1"/>
  <c r="G312" i="6"/>
  <c r="J312" i="6" s="1"/>
  <c r="G316" i="6"/>
  <c r="J316" i="6" s="1"/>
  <c r="G320" i="6"/>
  <c r="G324" i="6"/>
  <c r="J324" i="6" s="1"/>
  <c r="G328" i="6"/>
  <c r="J328" i="6" s="1"/>
  <c r="G332" i="6"/>
  <c r="J332" i="6" s="1"/>
  <c r="G336" i="6"/>
  <c r="G340" i="6"/>
  <c r="G344" i="6"/>
  <c r="J344" i="6" s="1"/>
  <c r="G348" i="6"/>
  <c r="G352" i="6"/>
  <c r="G356" i="6"/>
  <c r="G360" i="6"/>
  <c r="J360" i="6" s="1"/>
  <c r="G364" i="6"/>
  <c r="G368" i="6"/>
  <c r="G372" i="6"/>
  <c r="G376" i="6"/>
  <c r="J376" i="6" s="1"/>
  <c r="G380" i="6"/>
  <c r="G384" i="6"/>
  <c r="G388" i="6"/>
  <c r="G392" i="6"/>
  <c r="J392" i="6" s="1"/>
  <c r="G396" i="6"/>
  <c r="G408" i="6"/>
  <c r="G412" i="6"/>
  <c r="G416" i="6"/>
  <c r="J416" i="6" s="1"/>
  <c r="G420" i="6"/>
  <c r="G424" i="6"/>
  <c r="G428" i="6"/>
  <c r="G432" i="6"/>
  <c r="J432" i="6" s="1"/>
  <c r="G436" i="6"/>
  <c r="G440" i="6"/>
  <c r="G399" i="6"/>
  <c r="G403" i="6"/>
  <c r="J403" i="6" s="1"/>
  <c r="G445" i="6"/>
  <c r="J445" i="6" s="1"/>
  <c r="G449" i="6"/>
  <c r="J449" i="6" s="1"/>
  <c r="G453" i="6"/>
  <c r="J453" i="6" s="1"/>
  <c r="G457" i="6"/>
  <c r="J457" i="6" s="1"/>
  <c r="G461" i="6"/>
  <c r="J461" i="6" s="1"/>
  <c r="G465" i="6"/>
  <c r="J465" i="6" s="1"/>
  <c r="G469" i="6"/>
  <c r="J469" i="6" s="1"/>
  <c r="G473" i="6"/>
  <c r="J473" i="6" s="1"/>
  <c r="G477" i="6"/>
  <c r="J477" i="6" s="1"/>
  <c r="G481" i="6"/>
  <c r="J481" i="6" s="1"/>
  <c r="G485" i="6"/>
  <c r="J485" i="6" s="1"/>
  <c r="G489" i="6"/>
  <c r="J489" i="6" s="1"/>
  <c r="G493" i="6"/>
  <c r="J493" i="6" s="1"/>
  <c r="G497" i="6"/>
  <c r="J497" i="6" s="1"/>
  <c r="G501" i="6"/>
  <c r="J501" i="6" s="1"/>
  <c r="G505" i="6"/>
  <c r="J505" i="6" s="1"/>
  <c r="G509" i="6"/>
  <c r="J509" i="6" s="1"/>
  <c r="G513" i="6"/>
  <c r="J513" i="6" s="1"/>
  <c r="G517" i="6"/>
  <c r="J517" i="6" s="1"/>
  <c r="G521" i="6"/>
  <c r="J521" i="6" s="1"/>
  <c r="G525" i="6"/>
  <c r="J525" i="6" s="1"/>
  <c r="G529" i="6"/>
  <c r="J529" i="6" s="1"/>
  <c r="G533" i="6"/>
  <c r="J533" i="6" s="1"/>
  <c r="G546" i="6"/>
  <c r="J546" i="6" s="1"/>
  <c r="G550" i="6"/>
  <c r="G554" i="6"/>
  <c r="G558" i="6"/>
  <c r="G562" i="6"/>
  <c r="J562" i="6" s="1"/>
  <c r="G566" i="6"/>
  <c r="G539" i="6"/>
  <c r="J539" i="6" s="1"/>
  <c r="G543" i="6"/>
  <c r="J543" i="6" s="1"/>
  <c r="G570" i="6"/>
  <c r="J570" i="6" s="1"/>
  <c r="G574" i="6"/>
  <c r="J574" i="6" s="1"/>
  <c r="G578" i="6"/>
  <c r="J578" i="6" s="1"/>
  <c r="G582" i="6"/>
  <c r="J582" i="6" s="1"/>
  <c r="G586" i="6"/>
  <c r="J586" i="6" s="1"/>
  <c r="G594" i="6"/>
  <c r="J594" i="6" s="1"/>
  <c r="G599" i="6"/>
  <c r="J599" i="6" s="1"/>
  <c r="G603" i="6"/>
  <c r="G607" i="6"/>
  <c r="J607" i="6" s="1"/>
  <c r="G611" i="6"/>
  <c r="J611" i="6" s="1"/>
  <c r="G615" i="6"/>
  <c r="J615" i="6" s="1"/>
  <c r="G619" i="6"/>
  <c r="G623" i="6"/>
  <c r="J623" i="6" s="1"/>
  <c r="G627" i="6"/>
  <c r="J627" i="6" s="1"/>
  <c r="G631" i="6"/>
  <c r="J631" i="6" s="1"/>
  <c r="G635" i="6"/>
  <c r="G595" i="6"/>
  <c r="J595" i="6" s="1"/>
  <c r="G643" i="6"/>
  <c r="J643" i="6" s="1"/>
  <c r="G647" i="6"/>
  <c r="J647" i="6" s="1"/>
  <c r="G651" i="6"/>
  <c r="J651" i="6" s="1"/>
  <c r="G655" i="6"/>
  <c r="J655" i="6" s="1"/>
  <c r="G659" i="6"/>
  <c r="J659" i="6" s="1"/>
  <c r="G663" i="6"/>
  <c r="J663" i="6" s="1"/>
  <c r="G667" i="6"/>
  <c r="J667" i="6" s="1"/>
  <c r="G671" i="6"/>
  <c r="J671" i="6" s="1"/>
  <c r="G675" i="6"/>
  <c r="J675" i="6" s="1"/>
  <c r="G679" i="6"/>
  <c r="J679" i="6" s="1"/>
  <c r="G683" i="6"/>
  <c r="J683" i="6" s="1"/>
  <c r="G639" i="6"/>
  <c r="J639" i="6" s="1"/>
  <c r="G685" i="6"/>
  <c r="J685" i="6" s="1"/>
  <c r="G689" i="6"/>
  <c r="J689" i="6" s="1"/>
  <c r="G693" i="6"/>
  <c r="J693" i="6" s="1"/>
  <c r="G697" i="6"/>
  <c r="J697" i="6" s="1"/>
  <c r="G701" i="6"/>
  <c r="J701" i="6" s="1"/>
  <c r="G705" i="6"/>
  <c r="J705" i="6" s="1"/>
  <c r="G713" i="6"/>
  <c r="J713" i="6" s="1"/>
  <c r="G714" i="6"/>
  <c r="J714" i="6" s="1"/>
  <c r="G718" i="6"/>
  <c r="J718" i="6" s="1"/>
  <c r="G722" i="6"/>
  <c r="J722" i="6" s="1"/>
  <c r="G726" i="6"/>
  <c r="J726" i="6" s="1"/>
  <c r="G730" i="6"/>
  <c r="J730" i="6" s="1"/>
  <c r="G737" i="6"/>
  <c r="J737" i="6" s="1"/>
  <c r="G741" i="6"/>
  <c r="J741" i="6" s="1"/>
  <c r="G745" i="6"/>
  <c r="J745" i="6" s="1"/>
  <c r="G748" i="6"/>
  <c r="G752" i="6"/>
  <c r="G756" i="6"/>
  <c r="G759" i="6"/>
  <c r="J759" i="6" s="1"/>
  <c r="G763" i="6"/>
  <c r="J763" i="6" s="1"/>
  <c r="G767" i="6"/>
  <c r="J767" i="6" s="1"/>
  <c r="G769" i="6"/>
  <c r="J769" i="6" s="1"/>
  <c r="G775" i="6"/>
  <c r="J775" i="6" s="1"/>
  <c r="G779" i="6"/>
  <c r="J779" i="6" s="1"/>
  <c r="G785" i="6"/>
  <c r="J785" i="6" s="1"/>
  <c r="G788" i="6"/>
  <c r="J788" i="6" s="1"/>
  <c r="G789" i="6"/>
  <c r="G795" i="6"/>
  <c r="J795" i="6" s="1"/>
  <c r="G796" i="6"/>
  <c r="J796" i="6" s="1"/>
  <c r="G800" i="6"/>
  <c r="J800" i="6" s="1"/>
  <c r="G804" i="6"/>
  <c r="J804" i="6" s="1"/>
  <c r="G175" i="6"/>
  <c r="J175" i="6" s="1"/>
  <c r="G167" i="6"/>
  <c r="G159" i="6"/>
  <c r="J159" i="6" s="1"/>
  <c r="J151" i="6"/>
  <c r="G143" i="6"/>
  <c r="J143" i="6" s="1"/>
  <c r="G135" i="6"/>
  <c r="J135" i="6" s="1"/>
  <c r="J119" i="6"/>
  <c r="Z5" i="6"/>
  <c r="AL4" i="6"/>
  <c r="AD4" i="6"/>
  <c r="V4" i="6"/>
  <c r="N4" i="6"/>
  <c r="E114" i="6"/>
  <c r="E113" i="6"/>
  <c r="J113" i="6" s="1"/>
  <c r="E112" i="6"/>
  <c r="J112" i="6" s="1"/>
  <c r="E111" i="6"/>
  <c r="J111" i="6" s="1"/>
  <c r="E110" i="6"/>
  <c r="E109" i="6"/>
  <c r="J109" i="6" s="1"/>
  <c r="E108" i="6"/>
  <c r="J108" i="6" s="1"/>
  <c r="E107" i="6"/>
  <c r="J107" i="6" s="1"/>
  <c r="E106" i="6"/>
  <c r="E105" i="6"/>
  <c r="J105" i="6" s="1"/>
  <c r="E104" i="6"/>
  <c r="J104" i="6" s="1"/>
  <c r="E103" i="6"/>
  <c r="J103" i="6" s="1"/>
  <c r="E102" i="6"/>
  <c r="E101" i="6"/>
  <c r="J101" i="6" s="1"/>
  <c r="E100" i="6"/>
  <c r="J100" i="6" s="1"/>
  <c r="E99" i="6"/>
  <c r="J99" i="6" s="1"/>
  <c r="E98" i="6"/>
  <c r="E97" i="6"/>
  <c r="J97" i="6" s="1"/>
  <c r="E96" i="6"/>
  <c r="J96" i="6" s="1"/>
  <c r="E95" i="6"/>
  <c r="J95" i="6" s="1"/>
  <c r="E94" i="6"/>
  <c r="E93" i="6"/>
  <c r="J93" i="6" s="1"/>
  <c r="E92" i="6"/>
  <c r="J92" i="6" s="1"/>
  <c r="E91" i="6"/>
  <c r="J91" i="6" s="1"/>
  <c r="E90" i="6"/>
  <c r="E89" i="6"/>
  <c r="J89" i="6" s="1"/>
  <c r="E88" i="6"/>
  <c r="E87" i="6"/>
  <c r="E86" i="6"/>
  <c r="E85" i="6"/>
  <c r="E84" i="6"/>
  <c r="E83" i="6"/>
  <c r="E82" i="6"/>
  <c r="E81" i="6"/>
  <c r="E80" i="6"/>
  <c r="E79" i="6"/>
  <c r="J79" i="6" s="1"/>
  <c r="E78" i="6"/>
  <c r="E77" i="6"/>
  <c r="J77" i="6" s="1"/>
  <c r="E76" i="6"/>
  <c r="J76" i="6" s="1"/>
  <c r="E75" i="6"/>
  <c r="J75" i="6" s="1"/>
  <c r="E74" i="6"/>
  <c r="E73" i="6"/>
  <c r="J73" i="6" s="1"/>
  <c r="E72" i="6"/>
  <c r="J72" i="6" s="1"/>
  <c r="E71" i="6"/>
  <c r="J71" i="6" s="1"/>
  <c r="E70" i="6"/>
  <c r="E69" i="6"/>
  <c r="J69" i="6" s="1"/>
  <c r="E68" i="6"/>
  <c r="J68" i="6" s="1"/>
  <c r="E67" i="6"/>
  <c r="J67" i="6" s="1"/>
  <c r="E66" i="6"/>
  <c r="E65" i="6"/>
  <c r="J65" i="6" s="1"/>
  <c r="E64" i="6"/>
  <c r="J64" i="6" s="1"/>
  <c r="E63" i="6"/>
  <c r="J63" i="6" s="1"/>
  <c r="E62" i="6"/>
  <c r="E61" i="6"/>
  <c r="J61" i="6" s="1"/>
  <c r="E60" i="6"/>
  <c r="J60" i="6" s="1"/>
  <c r="E59" i="6"/>
  <c r="J59" i="6" s="1"/>
  <c r="E58" i="6"/>
  <c r="E57" i="6"/>
  <c r="J57" i="6" s="1"/>
  <c r="E56" i="6"/>
  <c r="E55" i="6"/>
  <c r="E54" i="6"/>
  <c r="E53" i="6"/>
  <c r="J53" i="6" s="1"/>
  <c r="E52" i="6"/>
  <c r="J52" i="6" s="1"/>
  <c r="E51" i="6"/>
  <c r="J51" i="6" s="1"/>
  <c r="E50" i="6"/>
  <c r="E49" i="6"/>
  <c r="J49" i="6" s="1"/>
  <c r="E48" i="6"/>
  <c r="E47" i="6"/>
  <c r="E46" i="6"/>
  <c r="E45" i="6"/>
  <c r="E44" i="6"/>
  <c r="J44" i="6" s="1"/>
  <c r="E43" i="6"/>
  <c r="J43" i="6" s="1"/>
  <c r="E42" i="6"/>
  <c r="E41" i="6"/>
  <c r="J41" i="6" s="1"/>
  <c r="E40" i="6"/>
  <c r="J40" i="6" s="1"/>
  <c r="E39" i="6"/>
  <c r="J39" i="6" s="1"/>
  <c r="E38" i="6"/>
  <c r="E37" i="6"/>
  <c r="J37" i="6" s="1"/>
  <c r="E36" i="6"/>
  <c r="E35" i="6"/>
  <c r="J35" i="6" s="1"/>
  <c r="E34" i="6"/>
  <c r="E33" i="6"/>
  <c r="E32" i="6"/>
  <c r="J32" i="6" s="1"/>
  <c r="E31" i="6"/>
  <c r="J31" i="6" s="1"/>
  <c r="E30" i="6"/>
  <c r="E29" i="6"/>
  <c r="J29" i="6" s="1"/>
  <c r="E28" i="6"/>
  <c r="J28" i="6" s="1"/>
  <c r="E27" i="6"/>
  <c r="J27" i="6" s="1"/>
  <c r="E26" i="6"/>
  <c r="E25" i="6"/>
  <c r="J25" i="6" s="1"/>
  <c r="E24" i="6"/>
  <c r="J24" i="6" s="1"/>
  <c r="E23" i="6"/>
  <c r="J23" i="6" s="1"/>
  <c r="E22" i="6"/>
  <c r="E21" i="6"/>
  <c r="J21" i="6" s="1"/>
  <c r="E20" i="6"/>
  <c r="E19" i="6"/>
  <c r="J19" i="6" s="1"/>
  <c r="E18" i="6"/>
  <c r="E17" i="6"/>
  <c r="E16" i="6"/>
  <c r="J16" i="6" s="1"/>
  <c r="E15" i="6"/>
  <c r="E14" i="6"/>
  <c r="E13" i="6"/>
  <c r="J13" i="6" s="1"/>
  <c r="E12" i="6"/>
  <c r="J12" i="6" s="1"/>
  <c r="E11" i="6"/>
  <c r="E10" i="6"/>
  <c r="E9" i="6"/>
  <c r="AH4" i="6"/>
  <c r="Z4" i="6"/>
  <c r="R4" i="6"/>
  <c r="J4" i="6"/>
  <c r="X4" i="6"/>
  <c r="AI5" i="6"/>
  <c r="S5" i="6"/>
  <c r="Y5" i="6"/>
  <c r="J245" i="6"/>
  <c r="J277" i="6"/>
  <c r="J311" i="6"/>
  <c r="J254" i="6"/>
  <c r="J270" i="6"/>
  <c r="J302" i="6"/>
  <c r="J320" i="6"/>
  <c r="J343" i="6"/>
  <c r="J355" i="6"/>
  <c r="J371" i="6"/>
  <c r="J387" i="6"/>
  <c r="J226" i="6"/>
  <c r="G129" i="5" s="1"/>
  <c r="J231" i="6"/>
  <c r="G139" i="5" s="1"/>
  <c r="J247" i="6"/>
  <c r="J255" i="6"/>
  <c r="J263" i="6"/>
  <c r="J279" i="6"/>
  <c r="J287" i="6"/>
  <c r="J295" i="6"/>
  <c r="G146" i="5" s="1"/>
  <c r="J240" i="6"/>
  <c r="J248" i="6"/>
  <c r="J256" i="6"/>
  <c r="J272" i="6"/>
  <c r="J280" i="6"/>
  <c r="J288" i="6"/>
  <c r="J304" i="6"/>
  <c r="J322" i="6"/>
  <c r="J336" i="6"/>
  <c r="J340" i="6"/>
  <c r="J348" i="6"/>
  <c r="J352" i="6"/>
  <c r="J356" i="6"/>
  <c r="J364" i="6"/>
  <c r="J368" i="6"/>
  <c r="J372" i="6"/>
  <c r="J380" i="6"/>
  <c r="J384" i="6"/>
  <c r="J388" i="6"/>
  <c r="J396" i="6"/>
  <c r="J408" i="6"/>
  <c r="J412" i="6"/>
  <c r="J420" i="6"/>
  <c r="J424" i="6"/>
  <c r="J428" i="6"/>
  <c r="J436" i="6"/>
  <c r="J440" i="6"/>
  <c r="J399" i="6"/>
  <c r="J538" i="6"/>
  <c r="J542" i="6"/>
  <c r="J550" i="6"/>
  <c r="J554" i="6"/>
  <c r="J558" i="6"/>
  <c r="J566" i="6"/>
  <c r="J598" i="6"/>
  <c r="J602" i="6"/>
  <c r="J606" i="6"/>
  <c r="J614" i="6"/>
  <c r="J618" i="6"/>
  <c r="J622" i="6"/>
  <c r="J630" i="6"/>
  <c r="J634" i="6"/>
  <c r="J641" i="6"/>
  <c r="J716" i="6"/>
  <c r="J720" i="6"/>
  <c r="J728" i="6"/>
  <c r="J732" i="6"/>
  <c r="J748" i="6"/>
  <c r="J752" i="6"/>
  <c r="J756" i="6"/>
  <c r="J773" i="6"/>
  <c r="J777" i="6"/>
  <c r="J787" i="6"/>
  <c r="J197" i="6"/>
  <c r="J193" i="6"/>
  <c r="J189" i="6"/>
  <c r="J185" i="6"/>
  <c r="J181" i="6"/>
  <c r="G180" i="6"/>
  <c r="J180" i="6" s="1"/>
  <c r="G184" i="6"/>
  <c r="J184" i="6" s="1"/>
  <c r="G188" i="6"/>
  <c r="J188" i="6" s="1"/>
  <c r="G192" i="6"/>
  <c r="J192" i="6" s="1"/>
  <c r="G196" i="6"/>
  <c r="J196" i="6" s="1"/>
  <c r="G225" i="6"/>
  <c r="G233" i="6"/>
  <c r="J233" i="6" s="1"/>
  <c r="G241" i="6"/>
  <c r="J241" i="6" s="1"/>
  <c r="G249" i="6"/>
  <c r="J249" i="6" s="1"/>
  <c r="G257" i="6"/>
  <c r="J257" i="6" s="1"/>
  <c r="G265" i="6"/>
  <c r="J265" i="6" s="1"/>
  <c r="G273" i="6"/>
  <c r="J273" i="6" s="1"/>
  <c r="G281" i="6"/>
  <c r="J281" i="6" s="1"/>
  <c r="G289" i="6"/>
  <c r="J289" i="6" s="1"/>
  <c r="G297" i="6"/>
  <c r="G305" i="6"/>
  <c r="J305" i="6" s="1"/>
  <c r="G220" i="6"/>
  <c r="J220" i="6" s="1"/>
  <c r="G228" i="6"/>
  <c r="G236" i="6"/>
  <c r="J236" i="6" s="1"/>
  <c r="G244" i="6"/>
  <c r="J244" i="6" s="1"/>
  <c r="G252" i="6"/>
  <c r="J252" i="6" s="1"/>
  <c r="G260" i="6"/>
  <c r="J260" i="6" s="1"/>
  <c r="G268" i="6"/>
  <c r="J268" i="6" s="1"/>
  <c r="G276" i="6"/>
  <c r="J276" i="6" s="1"/>
  <c r="G284" i="6"/>
  <c r="J284" i="6" s="1"/>
  <c r="G292" i="6"/>
  <c r="J292" i="6" s="1"/>
  <c r="G300" i="6"/>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7" i="6"/>
  <c r="J357" i="6" s="1"/>
  <c r="G361" i="6"/>
  <c r="J361" i="6" s="1"/>
  <c r="G365" i="6"/>
  <c r="J365" i="6" s="1"/>
  <c r="G369" i="6"/>
  <c r="J369" i="6" s="1"/>
  <c r="G373" i="6"/>
  <c r="J373" i="6" s="1"/>
  <c r="G377" i="6"/>
  <c r="J377" i="6" s="1"/>
  <c r="G381" i="6"/>
  <c r="J381" i="6" s="1"/>
  <c r="G385" i="6"/>
  <c r="J385" i="6" s="1"/>
  <c r="G389" i="6"/>
  <c r="J389" i="6" s="1"/>
  <c r="G393" i="6"/>
  <c r="J393" i="6" s="1"/>
  <c r="G397" i="6"/>
  <c r="J397" i="6" s="1"/>
  <c r="G409" i="6"/>
  <c r="J409" i="6" s="1"/>
  <c r="G413" i="6"/>
  <c r="J413" i="6" s="1"/>
  <c r="G417" i="6"/>
  <c r="J417" i="6" s="1"/>
  <c r="G421" i="6"/>
  <c r="J421" i="6" s="1"/>
  <c r="G425" i="6"/>
  <c r="J425" i="6" s="1"/>
  <c r="G429" i="6"/>
  <c r="J429" i="6" s="1"/>
  <c r="G433" i="6"/>
  <c r="J433" i="6" s="1"/>
  <c r="G437" i="6"/>
  <c r="J437" i="6" s="1"/>
  <c r="G441" i="6"/>
  <c r="J441" i="6" s="1"/>
  <c r="G400" i="6"/>
  <c r="J400" i="6" s="1"/>
  <c r="G404" i="6"/>
  <c r="J404" i="6" s="1"/>
  <c r="G446" i="6"/>
  <c r="J446" i="6" s="1"/>
  <c r="G450" i="6"/>
  <c r="J450" i="6" s="1"/>
  <c r="G454" i="6"/>
  <c r="J454" i="6" s="1"/>
  <c r="G458" i="6"/>
  <c r="J458" i="6" s="1"/>
  <c r="G462" i="6"/>
  <c r="J462" i="6" s="1"/>
  <c r="G466" i="6"/>
  <c r="J466" i="6" s="1"/>
  <c r="G470" i="6"/>
  <c r="J470" i="6" s="1"/>
  <c r="G474" i="6"/>
  <c r="J474" i="6" s="1"/>
  <c r="G478" i="6"/>
  <c r="J478" i="6" s="1"/>
  <c r="G482" i="6"/>
  <c r="J482" i="6" s="1"/>
  <c r="G486" i="6"/>
  <c r="J486" i="6" s="1"/>
  <c r="G490" i="6"/>
  <c r="J490" i="6" s="1"/>
  <c r="G494" i="6"/>
  <c r="G498" i="6"/>
  <c r="J498" i="6" s="1"/>
  <c r="G502" i="6"/>
  <c r="J502" i="6" s="1"/>
  <c r="G506" i="6"/>
  <c r="J506" i="6" s="1"/>
  <c r="G510" i="6"/>
  <c r="G514" i="6"/>
  <c r="J514" i="6" s="1"/>
  <c r="G518" i="6"/>
  <c r="J518" i="6" s="1"/>
  <c r="G522" i="6"/>
  <c r="J522" i="6" s="1"/>
  <c r="G526" i="6"/>
  <c r="G530" i="6"/>
  <c r="J530" i="6" s="1"/>
  <c r="G534" i="6"/>
  <c r="J534" i="6" s="1"/>
  <c r="G547" i="6"/>
  <c r="J547" i="6" s="1"/>
  <c r="G551" i="6"/>
  <c r="G555" i="6"/>
  <c r="J555" i="6" s="1"/>
  <c r="G559" i="6"/>
  <c r="J559" i="6" s="1"/>
  <c r="G563" i="6"/>
  <c r="J563" i="6" s="1"/>
  <c r="G567" i="6"/>
  <c r="G540" i="6"/>
  <c r="J540" i="6" s="1"/>
  <c r="G544" i="6"/>
  <c r="J544" i="6" s="1"/>
  <c r="G571" i="6"/>
  <c r="J571" i="6" s="1"/>
  <c r="G575" i="6"/>
  <c r="G579" i="6"/>
  <c r="J579" i="6" s="1"/>
  <c r="G583" i="6"/>
  <c r="J583" i="6" s="1"/>
  <c r="G587" i="6"/>
  <c r="J587" i="6" s="1"/>
  <c r="G588" i="6"/>
  <c r="J588" i="6" s="1"/>
  <c r="G596" i="6"/>
  <c r="J596" i="6" s="1"/>
  <c r="G600" i="6"/>
  <c r="J600" i="6" s="1"/>
  <c r="G604" i="6"/>
  <c r="J604" i="6" s="1"/>
  <c r="G608" i="6"/>
  <c r="J608" i="6" s="1"/>
  <c r="G612" i="6"/>
  <c r="J612" i="6" s="1"/>
  <c r="G616" i="6"/>
  <c r="J616" i="6" s="1"/>
  <c r="G620" i="6"/>
  <c r="J620" i="6" s="1"/>
  <c r="G624" i="6"/>
  <c r="J624" i="6" s="1"/>
  <c r="G628" i="6"/>
  <c r="J628" i="6" s="1"/>
  <c r="G632" i="6"/>
  <c r="J632" i="6" s="1"/>
  <c r="G589" i="6"/>
  <c r="J589" i="6" s="1"/>
  <c r="G644" i="6"/>
  <c r="G648" i="6"/>
  <c r="J648" i="6" s="1"/>
  <c r="G652" i="6"/>
  <c r="J652" i="6" s="1"/>
  <c r="G656" i="6"/>
  <c r="J656" i="6" s="1"/>
  <c r="G660" i="6"/>
  <c r="G664" i="6"/>
  <c r="J664" i="6" s="1"/>
  <c r="G668" i="6"/>
  <c r="J668" i="6" s="1"/>
  <c r="G672" i="6"/>
  <c r="J672" i="6" s="1"/>
  <c r="G676" i="6"/>
  <c r="G680" i="6"/>
  <c r="J680" i="6" s="1"/>
  <c r="G636" i="6"/>
  <c r="J636" i="6" s="1"/>
  <c r="G640" i="6"/>
  <c r="J640" i="6" s="1"/>
  <c r="G686" i="6"/>
  <c r="J686" i="6" s="1"/>
  <c r="G690" i="6"/>
  <c r="G694" i="6"/>
  <c r="J694" i="6" s="1"/>
  <c r="G698" i="6"/>
  <c r="J698" i="6" s="1"/>
  <c r="G702" i="6"/>
  <c r="J702" i="6" s="1"/>
  <c r="G706" i="6"/>
  <c r="G733" i="6"/>
  <c r="J733" i="6" s="1"/>
  <c r="G715" i="6"/>
  <c r="J715" i="6" s="1"/>
  <c r="G719" i="6"/>
  <c r="J719" i="6" s="1"/>
  <c r="G723" i="6"/>
  <c r="J723" i="6" s="1"/>
  <c r="G727" i="6"/>
  <c r="J727" i="6" s="1"/>
  <c r="G731" i="6"/>
  <c r="J731" i="6" s="1"/>
  <c r="G712" i="6"/>
  <c r="J712" i="6" s="1"/>
  <c r="G738" i="6"/>
  <c r="J738" i="6" s="1"/>
  <c r="G742" i="6"/>
  <c r="J742" i="6" s="1"/>
  <c r="G746" i="6"/>
  <c r="J746" i="6" s="1"/>
  <c r="G749" i="6"/>
  <c r="J749" i="6" s="1"/>
  <c r="G753" i="6"/>
  <c r="G757" i="6"/>
  <c r="J757" i="6" s="1"/>
  <c r="G760" i="6"/>
  <c r="J760" i="6" s="1"/>
  <c r="G764" i="6"/>
  <c r="G768" i="6"/>
  <c r="J768" i="6" s="1"/>
  <c r="G771" i="6"/>
  <c r="J771" i="6" s="1"/>
  <c r="G776" i="6"/>
  <c r="J776" i="6" s="1"/>
  <c r="G780" i="6"/>
  <c r="J780" i="6" s="1"/>
  <c r="G782" i="6"/>
  <c r="J782" i="6" s="1"/>
  <c r="G786" i="6"/>
  <c r="J786" i="6" s="1"/>
  <c r="G790" i="6"/>
  <c r="J790" i="6" s="1"/>
  <c r="G791" i="6"/>
  <c r="J791" i="6" s="1"/>
  <c r="G797" i="6"/>
  <c r="J797" i="6" s="1"/>
  <c r="G798" i="6"/>
  <c r="J798" i="6" s="1"/>
  <c r="G801" i="6"/>
  <c r="J801" i="6" s="1"/>
  <c r="J224" i="6"/>
  <c r="J171" i="6"/>
  <c r="J163" i="6"/>
  <c r="H99" i="5" s="1"/>
  <c r="G147" i="6"/>
  <c r="J147" i="6" s="1"/>
  <c r="J139" i="6"/>
  <c r="G131" i="6"/>
  <c r="J131" i="6" s="1"/>
  <c r="E123" i="6"/>
  <c r="J123" i="6" s="1"/>
  <c r="AL5" i="6"/>
  <c r="V5" i="6"/>
  <c r="AJ4" i="6"/>
  <c r="T4" i="6"/>
  <c r="AE5" i="6"/>
  <c r="O5" i="6"/>
  <c r="Q5" i="6"/>
  <c r="J11" i="6" l="1"/>
  <c r="G27" i="5" s="1"/>
  <c r="D27" i="5"/>
  <c r="J55" i="6"/>
  <c r="G31" i="5" s="1"/>
  <c r="D31" i="5"/>
  <c r="I803" i="6"/>
  <c r="L64" i="5"/>
  <c r="M64" i="5" s="1"/>
  <c r="I64" i="5"/>
  <c r="J64" i="5" s="1"/>
  <c r="J676" i="6"/>
  <c r="J644" i="6"/>
  <c r="J575" i="6"/>
  <c r="J551" i="6"/>
  <c r="J526" i="6"/>
  <c r="J494" i="6"/>
  <c r="J228" i="6"/>
  <c r="G131" i="5" s="1"/>
  <c r="F131" i="5"/>
  <c r="I146" i="5"/>
  <c r="K146" i="5"/>
  <c r="L146" i="5" s="1"/>
  <c r="K139" i="5"/>
  <c r="L139" i="5" s="1"/>
  <c r="J10" i="6"/>
  <c r="J14" i="6"/>
  <c r="G41" i="5" s="1"/>
  <c r="D41" i="5"/>
  <c r="J18" i="6"/>
  <c r="G44" i="5" s="1"/>
  <c r="D44" i="5"/>
  <c r="J22" i="6"/>
  <c r="J26" i="6"/>
  <c r="J30" i="6"/>
  <c r="J34" i="6"/>
  <c r="F50" i="5" s="1"/>
  <c r="D50" i="5"/>
  <c r="J38" i="6"/>
  <c r="G61" i="5" s="1"/>
  <c r="H64" i="5" s="1"/>
  <c r="D61" i="5"/>
  <c r="J42" i="6"/>
  <c r="J46" i="6"/>
  <c r="J50" i="6"/>
  <c r="J54" i="6"/>
  <c r="J58" i="6"/>
  <c r="J62" i="6"/>
  <c r="J66" i="6"/>
  <c r="G63" i="5" s="1"/>
  <c r="D63" i="5"/>
  <c r="J70" i="6"/>
  <c r="J74" i="6"/>
  <c r="J78" i="6"/>
  <c r="J82" i="6"/>
  <c r="J86" i="6"/>
  <c r="G79" i="5" s="1"/>
  <c r="D79" i="5"/>
  <c r="J90" i="6"/>
  <c r="J94" i="6"/>
  <c r="J98" i="6"/>
  <c r="J102" i="6"/>
  <c r="J106" i="6"/>
  <c r="J110" i="6"/>
  <c r="J114" i="6"/>
  <c r="J167" i="6"/>
  <c r="H103" i="5" s="1"/>
  <c r="G103" i="5"/>
  <c r="B106" i="5" s="1"/>
  <c r="J100" i="5"/>
  <c r="L100" i="5"/>
  <c r="M100" i="5" s="1"/>
  <c r="J717" i="6"/>
  <c r="L97" i="5"/>
  <c r="M97" i="5" s="1"/>
  <c r="J97" i="5"/>
  <c r="F43" i="5"/>
  <c r="J38" i="11"/>
  <c r="J165" i="6"/>
  <c r="H101" i="5" s="1"/>
  <c r="E101" i="5"/>
  <c r="J160" i="6"/>
  <c r="H96" i="5" s="1"/>
  <c r="I100" i="5" s="1"/>
  <c r="E96" i="5"/>
  <c r="A154" i="5"/>
  <c r="B154" i="5"/>
  <c r="B17" i="5" s="1"/>
  <c r="N94" i="4" s="1"/>
  <c r="K2" i="14"/>
  <c r="L6" i="14"/>
  <c r="M86" i="14"/>
  <c r="L92" i="14"/>
  <c r="M92" i="14" s="1"/>
  <c r="L86" i="14"/>
  <c r="L82" i="14"/>
  <c r="L78" i="14"/>
  <c r="M78" i="14" s="1"/>
  <c r="L74" i="14"/>
  <c r="M74" i="14" s="1"/>
  <c r="L70" i="14"/>
  <c r="L66" i="14"/>
  <c r="L62" i="14"/>
  <c r="L58" i="14"/>
  <c r="M58" i="14" s="1"/>
  <c r="L54" i="14"/>
  <c r="L93" i="14"/>
  <c r="M93" i="14" s="1"/>
  <c r="L50" i="14"/>
  <c r="L46" i="14"/>
  <c r="M50" i="14"/>
  <c r="L44" i="14"/>
  <c r="M44" i="14" s="1"/>
  <c r="L40" i="14"/>
  <c r="M40" i="14" s="1"/>
  <c r="L36" i="14"/>
  <c r="M36" i="14" s="1"/>
  <c r="L32" i="14"/>
  <c r="M32" i="14" s="1"/>
  <c r="L28" i="14"/>
  <c r="M28" i="14" s="1"/>
  <c r="L23" i="14"/>
  <c r="L4" i="14"/>
  <c r="M4" i="14" s="1"/>
  <c r="L9" i="14"/>
  <c r="M9" i="14" s="1"/>
  <c r="M23" i="14"/>
  <c r="L17" i="14"/>
  <c r="L3" i="14"/>
  <c r="L16" i="14"/>
  <c r="L97" i="14"/>
  <c r="M97" i="14" s="1"/>
  <c r="L90" i="14"/>
  <c r="M90" i="14" s="1"/>
  <c r="L85" i="14"/>
  <c r="M85" i="14" s="1"/>
  <c r="L81" i="14"/>
  <c r="L77" i="14"/>
  <c r="M77" i="14" s="1"/>
  <c r="L73" i="14"/>
  <c r="L69" i="14"/>
  <c r="M69" i="14" s="1"/>
  <c r="L65" i="14"/>
  <c r="L61" i="14"/>
  <c r="M61" i="14" s="1"/>
  <c r="L57" i="14"/>
  <c r="M57" i="14" s="1"/>
  <c r="L53" i="14"/>
  <c r="M53" i="14" s="1"/>
  <c r="M81" i="14"/>
  <c r="L49" i="14"/>
  <c r="L45" i="14"/>
  <c r="M45" i="14" s="1"/>
  <c r="M46" i="14"/>
  <c r="L43" i="14"/>
  <c r="L39" i="14"/>
  <c r="M39" i="14" s="1"/>
  <c r="L35" i="14"/>
  <c r="M35" i="14" s="1"/>
  <c r="L31" i="14"/>
  <c r="M31" i="14" s="1"/>
  <c r="L27" i="14"/>
  <c r="M27" i="14" s="1"/>
  <c r="L19" i="14"/>
  <c r="L20" i="14"/>
  <c r="M20" i="14" s="1"/>
  <c r="L10" i="14"/>
  <c r="M10" i="14" s="1"/>
  <c r="M16" i="14"/>
  <c r="L5" i="14"/>
  <c r="M5" i="14" s="1"/>
  <c r="L13" i="14"/>
  <c r="M13" i="14" s="1"/>
  <c r="L12" i="14"/>
  <c r="M12" i="14" s="1"/>
  <c r="L24" i="14"/>
  <c r="M24" i="14" s="1"/>
  <c r="L96" i="14"/>
  <c r="M96" i="14" s="1"/>
  <c r="L84" i="14"/>
  <c r="M84" i="14" s="1"/>
  <c r="L76" i="14"/>
  <c r="M76" i="14" s="1"/>
  <c r="L68" i="14"/>
  <c r="L60" i="14"/>
  <c r="M60" i="14" s="1"/>
  <c r="L52" i="14"/>
  <c r="L91" i="14"/>
  <c r="M91" i="14" s="1"/>
  <c r="M52" i="14"/>
  <c r="L48" i="14"/>
  <c r="M48" i="14" s="1"/>
  <c r="M70" i="14"/>
  <c r="L38" i="14"/>
  <c r="M38" i="14" s="1"/>
  <c r="L30" i="14"/>
  <c r="M30" i="14" s="1"/>
  <c r="M62" i="14"/>
  <c r="L21" i="14"/>
  <c r="M21" i="14" s="1"/>
  <c r="L8" i="14"/>
  <c r="M6" i="14"/>
  <c r="L94" i="14"/>
  <c r="M94" i="14" s="1"/>
  <c r="L83" i="14"/>
  <c r="L75" i="14"/>
  <c r="M75" i="14" s="1"/>
  <c r="L67" i="14"/>
  <c r="M67" i="14" s="1"/>
  <c r="L59" i="14"/>
  <c r="L51" i="14"/>
  <c r="L89" i="14"/>
  <c r="M89" i="14" s="1"/>
  <c r="M83" i="14"/>
  <c r="L47" i="14"/>
  <c r="M47" i="14" s="1"/>
  <c r="M66" i="14"/>
  <c r="M49" i="14"/>
  <c r="L37" i="14"/>
  <c r="M37" i="14" s="1"/>
  <c r="L29" i="14"/>
  <c r="M29" i="14" s="1"/>
  <c r="M54" i="14"/>
  <c r="M3" i="14"/>
  <c r="M8" i="14"/>
  <c r="L7" i="14"/>
  <c r="L88" i="14"/>
  <c r="L80" i="14"/>
  <c r="M80" i="14" s="1"/>
  <c r="L72" i="14"/>
  <c r="L64" i="14"/>
  <c r="M64" i="14" s="1"/>
  <c r="L56" i="14"/>
  <c r="M56" i="14" s="1"/>
  <c r="M73" i="14"/>
  <c r="M72" i="14"/>
  <c r="M59" i="14"/>
  <c r="L95" i="14"/>
  <c r="M95" i="14" s="1"/>
  <c r="M43" i="14"/>
  <c r="L42" i="14"/>
  <c r="M42" i="14" s="1"/>
  <c r="L34" i="14"/>
  <c r="M34" i="14" s="1"/>
  <c r="L26" i="14"/>
  <c r="M26" i="14" s="1"/>
  <c r="L15" i="14"/>
  <c r="M15" i="14" s="1"/>
  <c r="L22" i="14"/>
  <c r="M22" i="14" s="1"/>
  <c r="L14" i="14"/>
  <c r="M14" i="14" s="1"/>
  <c r="L18" i="14"/>
  <c r="M18" i="14" s="1"/>
  <c r="M19" i="14"/>
  <c r="M17" i="14"/>
  <c r="M88" i="14"/>
  <c r="L87" i="14"/>
  <c r="M87" i="14" s="1"/>
  <c r="L79" i="14"/>
  <c r="M79" i="14" s="1"/>
  <c r="L71" i="14"/>
  <c r="M71" i="14" s="1"/>
  <c r="L63" i="14"/>
  <c r="M63" i="14" s="1"/>
  <c r="L55" i="14"/>
  <c r="M55" i="14" s="1"/>
  <c r="M65" i="14"/>
  <c r="M68" i="14"/>
  <c r="M51" i="14"/>
  <c r="M82" i="14"/>
  <c r="M41" i="14"/>
  <c r="L41" i="14"/>
  <c r="L33" i="14"/>
  <c r="M33" i="14" s="1"/>
  <c r="L25" i="14"/>
  <c r="M25" i="14" s="1"/>
  <c r="L11" i="14"/>
  <c r="M11" i="14" s="1"/>
  <c r="M7" i="14"/>
  <c r="K129" i="5"/>
  <c r="L129" i="5" s="1"/>
  <c r="I129" i="5"/>
  <c r="J15" i="6"/>
  <c r="G30" i="5" s="1"/>
  <c r="D30" i="5"/>
  <c r="J47" i="6"/>
  <c r="G82" i="5" s="1"/>
  <c r="D82" i="5"/>
  <c r="J87" i="6"/>
  <c r="G75" i="5" s="1"/>
  <c r="D75" i="5"/>
  <c r="K137" i="5"/>
  <c r="L137" i="5" s="1"/>
  <c r="J218" i="6"/>
  <c r="G119" i="5" s="1"/>
  <c r="D119" i="5"/>
  <c r="I115" i="5"/>
  <c r="K115" i="5"/>
  <c r="L115" i="5" s="1"/>
  <c r="L98" i="5"/>
  <c r="M98" i="5" s="1"/>
  <c r="J98" i="5"/>
  <c r="J753" i="6"/>
  <c r="J706" i="6"/>
  <c r="J690" i="6"/>
  <c r="J300" i="6"/>
  <c r="G151" i="5" s="1"/>
  <c r="F151" i="5"/>
  <c r="J297" i="6"/>
  <c r="G148" i="5" s="1"/>
  <c r="F148" i="5"/>
  <c r="J296" i="6"/>
  <c r="G147" i="5" s="1"/>
  <c r="H146" i="5" s="1"/>
  <c r="J232" i="6"/>
  <c r="G140" i="5" s="1"/>
  <c r="J20" i="6"/>
  <c r="G40" i="5" s="1"/>
  <c r="D40" i="5"/>
  <c r="J36" i="6"/>
  <c r="F51" i="5" s="1"/>
  <c r="D51" i="5"/>
  <c r="J48" i="6"/>
  <c r="G83" i="5" s="1"/>
  <c r="D83" i="5"/>
  <c r="J56" i="6"/>
  <c r="G62" i="5" s="1"/>
  <c r="D62" i="5"/>
  <c r="E62" i="5" s="1"/>
  <c r="J80" i="6"/>
  <c r="G77" i="5" s="1"/>
  <c r="D77" i="5"/>
  <c r="J84" i="6"/>
  <c r="G81" i="5" s="1"/>
  <c r="D81" i="5"/>
  <c r="J88" i="6"/>
  <c r="G80" i="5" s="1"/>
  <c r="D80" i="5"/>
  <c r="J789" i="6"/>
  <c r="J635" i="6"/>
  <c r="J619" i="6"/>
  <c r="J603" i="6"/>
  <c r="J774" i="6"/>
  <c r="J638" i="6"/>
  <c r="I130" i="5"/>
  <c r="K130" i="5"/>
  <c r="L130" i="5" s="1"/>
  <c r="J18" i="11"/>
  <c r="J47" i="11"/>
  <c r="J214" i="6"/>
  <c r="G118" i="5" s="1"/>
  <c r="D118" i="5"/>
  <c r="E116" i="5"/>
  <c r="J99" i="5"/>
  <c r="I99" i="5"/>
  <c r="L99" i="5"/>
  <c r="M99" i="5" s="1"/>
  <c r="J83" i="6"/>
  <c r="G76" i="5" s="1"/>
  <c r="D76" i="5"/>
  <c r="I150" i="5"/>
  <c r="K150" i="5"/>
  <c r="L150" i="5" s="1"/>
  <c r="H150" i="5"/>
  <c r="J230" i="6"/>
  <c r="G138" i="5" s="1"/>
  <c r="F138" i="5"/>
  <c r="F14" i="10"/>
  <c r="B25" i="10" s="1"/>
  <c r="F16" i="10"/>
  <c r="B27" i="10" s="1"/>
  <c r="F15" i="10"/>
  <c r="B26" i="10" s="1"/>
  <c r="F17" i="10"/>
  <c r="F13" i="10"/>
  <c r="B24" i="10" s="1"/>
  <c r="J166" i="6"/>
  <c r="H102" i="5" s="1"/>
  <c r="I98" i="5" s="1"/>
  <c r="E102" i="5"/>
  <c r="F102" i="5" s="1"/>
  <c r="J764" i="6"/>
  <c r="J660" i="6"/>
  <c r="J567" i="6"/>
  <c r="J510" i="6"/>
  <c r="J225" i="6"/>
  <c r="G128" i="5" s="1"/>
  <c r="F128" i="5"/>
  <c r="J9" i="6"/>
  <c r="D28" i="5"/>
  <c r="G2" i="14" a="1"/>
  <c r="G2" i="14" s="1"/>
  <c r="J17" i="6"/>
  <c r="G29" i="5" s="1"/>
  <c r="D29" i="5"/>
  <c r="E29" i="5" s="1"/>
  <c r="J33" i="6"/>
  <c r="F49" i="5" s="1"/>
  <c r="D49" i="5"/>
  <c r="D43" i="5" s="1"/>
  <c r="J45" i="6"/>
  <c r="G42" i="5" s="1"/>
  <c r="D42" i="5"/>
  <c r="J81" i="6"/>
  <c r="G74" i="5" s="1"/>
  <c r="D74" i="5"/>
  <c r="J85" i="6"/>
  <c r="G78" i="5" s="1"/>
  <c r="D78" i="5"/>
  <c r="J298" i="6"/>
  <c r="G149" i="5" s="1"/>
  <c r="F149" i="5"/>
  <c r="J703" i="6"/>
  <c r="J117" i="6"/>
  <c r="G65" i="5" s="1"/>
  <c r="J44" i="11"/>
  <c r="H15" i="10"/>
  <c r="H16" i="10"/>
  <c r="H14" i="10"/>
  <c r="I19" i="10"/>
  <c r="H17" i="10"/>
  <c r="J17" i="10" s="1"/>
  <c r="H13" i="10"/>
  <c r="J215" i="6"/>
  <c r="G117" i="5" s="1"/>
  <c r="H116" i="5" s="1"/>
  <c r="D117" i="5"/>
  <c r="E117" i="5" s="1"/>
  <c r="F99" i="5"/>
  <c r="K116" i="5"/>
  <c r="L116" i="5" s="1"/>
  <c r="I116" i="5"/>
  <c r="K14" i="11"/>
  <c r="K27" i="11"/>
  <c r="K39" i="11"/>
  <c r="K38" i="11"/>
  <c r="K33" i="11"/>
  <c r="K21" i="11"/>
  <c r="K16" i="11"/>
  <c r="K43" i="11"/>
  <c r="K22" i="11"/>
  <c r="K42" i="11"/>
  <c r="K24" i="11"/>
  <c r="K40" i="11"/>
  <c r="K25" i="11"/>
  <c r="K48" i="11"/>
  <c r="P48" i="11" s="1"/>
  <c r="K18" i="11"/>
  <c r="K32" i="11"/>
  <c r="K31" i="11"/>
  <c r="K47" i="11"/>
  <c r="P47" i="11" s="1"/>
  <c r="K26" i="11"/>
  <c r="K44" i="11"/>
  <c r="K23" i="11"/>
  <c r="K34" i="11"/>
  <c r="K15" i="11"/>
  <c r="K35" i="11"/>
  <c r="K17" i="11"/>
  <c r="K28" i="11"/>
  <c r="K49" i="11"/>
  <c r="K41" i="11"/>
  <c r="I12" i="6"/>
  <c r="I16" i="6"/>
  <c r="I20" i="6"/>
  <c r="I24" i="6"/>
  <c r="I28" i="6"/>
  <c r="I32" i="6"/>
  <c r="I36" i="6"/>
  <c r="I40" i="6"/>
  <c r="I44" i="6"/>
  <c r="I48" i="6"/>
  <c r="I52" i="6"/>
  <c r="I56" i="6"/>
  <c r="I60" i="6"/>
  <c r="I64" i="6"/>
  <c r="I68" i="6"/>
  <c r="I72" i="6"/>
  <c r="I76" i="6"/>
  <c r="I80" i="6"/>
  <c r="I84" i="6"/>
  <c r="I88" i="6"/>
  <c r="I92" i="6"/>
  <c r="I96" i="6"/>
  <c r="I100" i="6"/>
  <c r="I104" i="6"/>
  <c r="I108" i="6"/>
  <c r="I112" i="6"/>
  <c r="I116" i="6"/>
  <c r="I128" i="6"/>
  <c r="I132" i="6"/>
  <c r="I139" i="6"/>
  <c r="I143" i="6"/>
  <c r="I150" i="6"/>
  <c r="I154" i="6"/>
  <c r="I158" i="6"/>
  <c r="I162" i="6"/>
  <c r="I166" i="6"/>
  <c r="I170" i="6"/>
  <c r="I174" i="6"/>
  <c r="I178" i="6"/>
  <c r="I182" i="6"/>
  <c r="I186" i="6"/>
  <c r="I190" i="6"/>
  <c r="I194" i="6"/>
  <c r="I198" i="6"/>
  <c r="I122" i="6"/>
  <c r="I127" i="6"/>
  <c r="I144" i="6"/>
  <c r="I200" i="6"/>
  <c r="I204" i="6"/>
  <c r="I208" i="6"/>
  <c r="I212" i="6"/>
  <c r="I216" i="6"/>
  <c r="I306" i="6"/>
  <c r="I226" i="6"/>
  <c r="I234" i="6"/>
  <c r="I242" i="6"/>
  <c r="I250" i="6"/>
  <c r="I258" i="6"/>
  <c r="I266" i="6"/>
  <c r="I274" i="6"/>
  <c r="I282" i="6"/>
  <c r="I290" i="6"/>
  <c r="I298" i="6"/>
  <c r="I307" i="6"/>
  <c r="I225" i="6"/>
  <c r="I233" i="6"/>
  <c r="I241" i="6"/>
  <c r="I249" i="6"/>
  <c r="I257" i="6"/>
  <c r="I265" i="6"/>
  <c r="I273" i="6"/>
  <c r="I281" i="6"/>
  <c r="I289" i="6"/>
  <c r="I297" i="6"/>
  <c r="I305" i="6"/>
  <c r="I312" i="6"/>
  <c r="I316" i="6"/>
  <c r="I320" i="6"/>
  <c r="I324" i="6"/>
  <c r="I328" i="6"/>
  <c r="I332" i="6"/>
  <c r="I336" i="6"/>
  <c r="I340" i="6"/>
  <c r="I344" i="6"/>
  <c r="I348" i="6"/>
  <c r="I352" i="6"/>
  <c r="I356" i="6"/>
  <c r="I360" i="6"/>
  <c r="I364" i="6"/>
  <c r="I368" i="6"/>
  <c r="I372" i="6"/>
  <c r="I376" i="6"/>
  <c r="I380" i="6"/>
  <c r="I384" i="6"/>
  <c r="I388" i="6"/>
  <c r="I392" i="6"/>
  <c r="I396" i="6"/>
  <c r="I400" i="6"/>
  <c r="I404" i="6"/>
  <c r="I408" i="6"/>
  <c r="I412" i="6"/>
  <c r="I416" i="6"/>
  <c r="I420" i="6"/>
  <c r="I424" i="6"/>
  <c r="I428" i="6"/>
  <c r="I432" i="6"/>
  <c r="I436" i="6"/>
  <c r="I440" i="6"/>
  <c r="I450" i="6"/>
  <c r="I454" i="6"/>
  <c r="I458" i="6"/>
  <c r="I462" i="6"/>
  <c r="I466" i="6"/>
  <c r="I470" i="6"/>
  <c r="I474" i="6"/>
  <c r="I478" i="6"/>
  <c r="I482" i="6"/>
  <c r="I486" i="6"/>
  <c r="I490" i="6"/>
  <c r="I494" i="6"/>
  <c r="I498" i="6"/>
  <c r="I502" i="6"/>
  <c r="I506" i="6"/>
  <c r="I510" i="6"/>
  <c r="I514" i="6"/>
  <c r="I518" i="6"/>
  <c r="I522" i="6"/>
  <c r="I526" i="6"/>
  <c r="I530" i="6"/>
  <c r="I534" i="6"/>
  <c r="I445" i="6"/>
  <c r="I449" i="6"/>
  <c r="I540" i="6"/>
  <c r="I544" i="6"/>
  <c r="I548" i="6"/>
  <c r="I552" i="6"/>
  <c r="I556" i="6"/>
  <c r="I560" i="6"/>
  <c r="I564" i="6"/>
  <c r="I568" i="6"/>
  <c r="I572" i="6"/>
  <c r="I576" i="6"/>
  <c r="I580" i="6"/>
  <c r="I584" i="6"/>
  <c r="I589" i="6"/>
  <c r="I637" i="6"/>
  <c r="I594" i="6"/>
  <c r="I598" i="6"/>
  <c r="I602" i="6"/>
  <c r="I606" i="6"/>
  <c r="I610" i="6"/>
  <c r="I614" i="6"/>
  <c r="I618" i="6"/>
  <c r="I622" i="6"/>
  <c r="I626" i="6"/>
  <c r="I630" i="6"/>
  <c r="I634" i="6"/>
  <c r="I639" i="6"/>
  <c r="I642" i="6"/>
  <c r="I646" i="6"/>
  <c r="I650" i="6"/>
  <c r="I654" i="6"/>
  <c r="I658" i="6"/>
  <c r="I662" i="6"/>
  <c r="I666" i="6"/>
  <c r="I670" i="6"/>
  <c r="I674" i="6"/>
  <c r="I678" i="6"/>
  <c r="I682" i="6"/>
  <c r="I690" i="6"/>
  <c r="I694" i="6"/>
  <c r="I698" i="6"/>
  <c r="I702" i="6"/>
  <c r="I706" i="6"/>
  <c r="I687" i="6"/>
  <c r="I714" i="6"/>
  <c r="I718" i="6"/>
  <c r="I722" i="6"/>
  <c r="I726" i="6"/>
  <c r="I730" i="6"/>
  <c r="I712" i="6"/>
  <c r="I736" i="6"/>
  <c r="I740" i="6"/>
  <c r="I744" i="6"/>
  <c r="I749" i="6"/>
  <c r="I753" i="6"/>
  <c r="I757" i="6"/>
  <c r="I760" i="6"/>
  <c r="I764" i="6"/>
  <c r="I768" i="6"/>
  <c r="I774" i="6"/>
  <c r="I778" i="6"/>
  <c r="I771" i="6"/>
  <c r="I784" i="6"/>
  <c r="I787" i="6"/>
  <c r="I794" i="6"/>
  <c r="I800" i="6"/>
  <c r="I799" i="6"/>
  <c r="I804" i="6"/>
  <c r="I9" i="6"/>
  <c r="I13" i="6"/>
  <c r="I17" i="6"/>
  <c r="I21" i="6"/>
  <c r="I25" i="6"/>
  <c r="I29" i="6"/>
  <c r="I33" i="6"/>
  <c r="I37" i="6"/>
  <c r="I41" i="6"/>
  <c r="I45" i="6"/>
  <c r="I49" i="6"/>
  <c r="I53" i="6"/>
  <c r="I57" i="6"/>
  <c r="I61" i="6"/>
  <c r="I65" i="6"/>
  <c r="I69" i="6"/>
  <c r="I73" i="6"/>
  <c r="I77" i="6"/>
  <c r="I81" i="6"/>
  <c r="I85" i="6"/>
  <c r="I89" i="6"/>
  <c r="I93" i="6"/>
  <c r="I97" i="6"/>
  <c r="I101" i="6"/>
  <c r="I105" i="6"/>
  <c r="I109" i="6"/>
  <c r="I113" i="6"/>
  <c r="I119" i="6"/>
  <c r="I129" i="6"/>
  <c r="I133" i="6"/>
  <c r="I140" i="6"/>
  <c r="I145" i="6"/>
  <c r="I151" i="6"/>
  <c r="I155" i="6"/>
  <c r="I159" i="6"/>
  <c r="I163" i="6"/>
  <c r="I167" i="6"/>
  <c r="I171" i="6"/>
  <c r="I175" i="6"/>
  <c r="I179" i="6"/>
  <c r="I183" i="6"/>
  <c r="I187" i="6"/>
  <c r="I191" i="6"/>
  <c r="I195" i="6"/>
  <c r="I117" i="6"/>
  <c r="I124" i="6"/>
  <c r="I134" i="6"/>
  <c r="I146" i="6"/>
  <c r="I201" i="6"/>
  <c r="I205" i="6"/>
  <c r="I209" i="6"/>
  <c r="I213" i="6"/>
  <c r="I217" i="6"/>
  <c r="I220" i="6"/>
  <c r="I228" i="6"/>
  <c r="I236" i="6"/>
  <c r="I244" i="6"/>
  <c r="I252" i="6"/>
  <c r="I260" i="6"/>
  <c r="I268" i="6"/>
  <c r="I276" i="6"/>
  <c r="I284" i="6"/>
  <c r="I292" i="6"/>
  <c r="I300" i="6"/>
  <c r="I308" i="6"/>
  <c r="I227" i="6"/>
  <c r="I235" i="6"/>
  <c r="I243" i="6"/>
  <c r="I251" i="6"/>
  <c r="I259" i="6"/>
  <c r="I267" i="6"/>
  <c r="I275" i="6"/>
  <c r="I283" i="6"/>
  <c r="I291" i="6"/>
  <c r="I299" i="6"/>
  <c r="I309" i="6"/>
  <c r="I313" i="6"/>
  <c r="I317" i="6"/>
  <c r="I321" i="6"/>
  <c r="I325" i="6"/>
  <c r="I329" i="6"/>
  <c r="I333" i="6"/>
  <c r="I337" i="6"/>
  <c r="I341" i="6"/>
  <c r="I345" i="6"/>
  <c r="I349" i="6"/>
  <c r="I353" i="6"/>
  <c r="I357" i="6"/>
  <c r="I361" i="6"/>
  <c r="I365" i="6"/>
  <c r="I369" i="6"/>
  <c r="I373" i="6"/>
  <c r="I377" i="6"/>
  <c r="I381" i="6"/>
  <c r="I385" i="6"/>
  <c r="I389" i="6"/>
  <c r="I393" i="6"/>
  <c r="I397" i="6"/>
  <c r="I401" i="6"/>
  <c r="I405" i="6"/>
  <c r="I409" i="6"/>
  <c r="I413" i="6"/>
  <c r="I417" i="6"/>
  <c r="I421" i="6"/>
  <c r="I425" i="6"/>
  <c r="I429" i="6"/>
  <c r="I433" i="6"/>
  <c r="I437" i="6"/>
  <c r="I441" i="6"/>
  <c r="I451" i="6"/>
  <c r="I455" i="6"/>
  <c r="I459" i="6"/>
  <c r="I463" i="6"/>
  <c r="I467" i="6"/>
  <c r="I471" i="6"/>
  <c r="I475" i="6"/>
  <c r="I479" i="6"/>
  <c r="I483" i="6"/>
  <c r="I487" i="6"/>
  <c r="I491" i="6"/>
  <c r="I495" i="6"/>
  <c r="I499" i="6"/>
  <c r="I503" i="6"/>
  <c r="I507" i="6"/>
  <c r="I511" i="6"/>
  <c r="I515" i="6"/>
  <c r="I519" i="6"/>
  <c r="I523" i="6"/>
  <c r="I527" i="6"/>
  <c r="I531" i="6"/>
  <c r="I535" i="6"/>
  <c r="I446" i="6"/>
  <c r="I537" i="6"/>
  <c r="I541" i="6"/>
  <c r="I545" i="6"/>
  <c r="I549" i="6"/>
  <c r="I553" i="6"/>
  <c r="I557" i="6"/>
  <c r="I561" i="6"/>
  <c r="I565" i="6"/>
  <c r="I569" i="6"/>
  <c r="I573" i="6"/>
  <c r="I577" i="6"/>
  <c r="I581" i="6"/>
  <c r="I585" i="6"/>
  <c r="I591" i="6"/>
  <c r="I588" i="6"/>
  <c r="I636" i="6"/>
  <c r="I599" i="6"/>
  <c r="I603" i="6"/>
  <c r="I607" i="6"/>
  <c r="I611" i="6"/>
  <c r="I615" i="6"/>
  <c r="I619" i="6"/>
  <c r="I623" i="6"/>
  <c r="I627" i="6"/>
  <c r="I631" i="6"/>
  <c r="I635" i="6"/>
  <c r="I640" i="6"/>
  <c r="I643" i="6"/>
  <c r="I647" i="6"/>
  <c r="I651" i="6"/>
  <c r="I655" i="6"/>
  <c r="I659" i="6"/>
  <c r="I663" i="6"/>
  <c r="I667" i="6"/>
  <c r="I671" i="6"/>
  <c r="I675" i="6"/>
  <c r="I679" i="6"/>
  <c r="I683" i="6"/>
  <c r="I691" i="6"/>
  <c r="I695" i="6"/>
  <c r="I699" i="6"/>
  <c r="I703" i="6"/>
  <c r="I707" i="6"/>
  <c r="I688" i="6"/>
  <c r="I715" i="6"/>
  <c r="I719" i="6"/>
  <c r="I723" i="6"/>
  <c r="I727" i="6"/>
  <c r="I731" i="6"/>
  <c r="I733" i="6"/>
  <c r="I737" i="6"/>
  <c r="I741" i="6"/>
  <c r="I745" i="6"/>
  <c r="I750" i="6"/>
  <c r="I754" i="6"/>
  <c r="I758" i="6"/>
  <c r="I761" i="6"/>
  <c r="I765" i="6"/>
  <c r="I770" i="6"/>
  <c r="I775" i="6"/>
  <c r="I779" i="6"/>
  <c r="I781" i="6"/>
  <c r="I785" i="6"/>
  <c r="I788" i="6"/>
  <c r="I796" i="6"/>
  <c r="I802" i="6"/>
  <c r="I801" i="6"/>
  <c r="I10" i="6"/>
  <c r="I14" i="6"/>
  <c r="I18" i="6"/>
  <c r="I22" i="6"/>
  <c r="I26" i="6"/>
  <c r="I30" i="6"/>
  <c r="I34" i="6"/>
  <c r="I38" i="6"/>
  <c r="I42" i="6"/>
  <c r="I46" i="6"/>
  <c r="I50" i="6"/>
  <c r="I54" i="6"/>
  <c r="I58" i="6"/>
  <c r="I62" i="6"/>
  <c r="I66" i="6"/>
  <c r="I70" i="6"/>
  <c r="I74" i="6"/>
  <c r="I78" i="6"/>
  <c r="I82" i="6"/>
  <c r="I86" i="6"/>
  <c r="I90" i="6"/>
  <c r="I94" i="6"/>
  <c r="I98" i="6"/>
  <c r="I102" i="6"/>
  <c r="I106" i="6"/>
  <c r="I110" i="6"/>
  <c r="I114" i="6"/>
  <c r="I121" i="6"/>
  <c r="I130" i="6"/>
  <c r="I135" i="6"/>
  <c r="I141" i="6"/>
  <c r="I147" i="6"/>
  <c r="I152" i="6"/>
  <c r="I156" i="6"/>
  <c r="I160" i="6"/>
  <c r="I164" i="6"/>
  <c r="I168" i="6"/>
  <c r="I172" i="6"/>
  <c r="I176" i="6"/>
  <c r="I180" i="6"/>
  <c r="I184" i="6"/>
  <c r="I188" i="6"/>
  <c r="I192" i="6"/>
  <c r="I196" i="6"/>
  <c r="I118" i="6"/>
  <c r="I125" i="6"/>
  <c r="I136" i="6"/>
  <c r="I148" i="6"/>
  <c r="I202" i="6"/>
  <c r="I206" i="6"/>
  <c r="I210" i="6"/>
  <c r="I214" i="6"/>
  <c r="I218" i="6"/>
  <c r="I222" i="6"/>
  <c r="I230" i="6"/>
  <c r="I238" i="6"/>
  <c r="I246" i="6"/>
  <c r="I254" i="6"/>
  <c r="I262" i="6"/>
  <c r="I270" i="6"/>
  <c r="I278" i="6"/>
  <c r="I286" i="6"/>
  <c r="I294" i="6"/>
  <c r="I302" i="6"/>
  <c r="I221" i="6"/>
  <c r="I229" i="6"/>
  <c r="I237" i="6"/>
  <c r="I245" i="6"/>
  <c r="I253" i="6"/>
  <c r="I261" i="6"/>
  <c r="I269" i="6"/>
  <c r="I277" i="6"/>
  <c r="I285" i="6"/>
  <c r="I293" i="6"/>
  <c r="I301" i="6"/>
  <c r="I310" i="6"/>
  <c r="I314" i="6"/>
  <c r="I318" i="6"/>
  <c r="I322" i="6"/>
  <c r="I326" i="6"/>
  <c r="I330" i="6"/>
  <c r="I334" i="6"/>
  <c r="I338" i="6"/>
  <c r="I342" i="6"/>
  <c r="I346" i="6"/>
  <c r="I350" i="6"/>
  <c r="I354" i="6"/>
  <c r="I358" i="6"/>
  <c r="I362" i="6"/>
  <c r="I366" i="6"/>
  <c r="I370" i="6"/>
  <c r="I374" i="6"/>
  <c r="I378" i="6"/>
  <c r="I382" i="6"/>
  <c r="I386" i="6"/>
  <c r="I390" i="6"/>
  <c r="I394" i="6"/>
  <c r="I398" i="6"/>
  <c r="I402" i="6"/>
  <c r="I406" i="6"/>
  <c r="I410" i="6"/>
  <c r="I414" i="6"/>
  <c r="I418" i="6"/>
  <c r="I422" i="6"/>
  <c r="I426" i="6"/>
  <c r="I430" i="6"/>
  <c r="I434" i="6"/>
  <c r="I438" i="6"/>
  <c r="I442" i="6"/>
  <c r="I452" i="6"/>
  <c r="I456" i="6"/>
  <c r="I460" i="6"/>
  <c r="I464" i="6"/>
  <c r="I468" i="6"/>
  <c r="I472" i="6"/>
  <c r="I476" i="6"/>
  <c r="I480" i="6"/>
  <c r="I484" i="6"/>
  <c r="I488" i="6"/>
  <c r="I492" i="6"/>
  <c r="I496" i="6"/>
  <c r="I500" i="6"/>
  <c r="I504" i="6"/>
  <c r="I508" i="6"/>
  <c r="I512" i="6"/>
  <c r="I516" i="6"/>
  <c r="I520" i="6"/>
  <c r="I524" i="6"/>
  <c r="I528" i="6"/>
  <c r="I532" i="6"/>
  <c r="I536" i="6"/>
  <c r="I447" i="6"/>
  <c r="I538" i="6"/>
  <c r="I542" i="6"/>
  <c r="I546" i="6"/>
  <c r="I550" i="6"/>
  <c r="I554" i="6"/>
  <c r="I558" i="6"/>
  <c r="I562" i="6"/>
  <c r="I566" i="6"/>
  <c r="I570" i="6"/>
  <c r="I574" i="6"/>
  <c r="I578" i="6"/>
  <c r="I582" i="6"/>
  <c r="I586" i="6"/>
  <c r="I593" i="6"/>
  <c r="I590" i="6"/>
  <c r="I596" i="6"/>
  <c r="I600" i="6"/>
  <c r="I604" i="6"/>
  <c r="I608" i="6"/>
  <c r="I612" i="6"/>
  <c r="I616" i="6"/>
  <c r="I620" i="6"/>
  <c r="I624" i="6"/>
  <c r="I628" i="6"/>
  <c r="I632" i="6"/>
  <c r="I685" i="6"/>
  <c r="I641" i="6"/>
  <c r="I644" i="6"/>
  <c r="I648" i="6"/>
  <c r="I652" i="6"/>
  <c r="I656" i="6"/>
  <c r="I660" i="6"/>
  <c r="I664" i="6"/>
  <c r="I668" i="6"/>
  <c r="I672" i="6"/>
  <c r="I676" i="6"/>
  <c r="I680" i="6"/>
  <c r="I709" i="6"/>
  <c r="I692" i="6"/>
  <c r="I696" i="6"/>
  <c r="I700" i="6"/>
  <c r="I704" i="6"/>
  <c r="I708" i="6"/>
  <c r="I711" i="6"/>
  <c r="I716" i="6"/>
  <c r="I720" i="6"/>
  <c r="I724" i="6"/>
  <c r="I728" i="6"/>
  <c r="I732" i="6"/>
  <c r="I734" i="6"/>
  <c r="I738" i="6"/>
  <c r="I742" i="6"/>
  <c r="I746" i="6"/>
  <c r="I751" i="6"/>
  <c r="I755" i="6"/>
  <c r="I747" i="6"/>
  <c r="I762" i="6"/>
  <c r="I766" i="6"/>
  <c r="I772" i="6"/>
  <c r="I776" i="6"/>
  <c r="I780" i="6"/>
  <c r="I782" i="6"/>
  <c r="I786" i="6"/>
  <c r="I790" i="6"/>
  <c r="I789" i="6"/>
  <c r="I795" i="6"/>
  <c r="I798" i="6"/>
  <c r="I11" i="6"/>
  <c r="I15" i="6"/>
  <c r="I19" i="6"/>
  <c r="I23" i="6"/>
  <c r="I27" i="6"/>
  <c r="I31" i="6"/>
  <c r="I35" i="6"/>
  <c r="I39" i="6"/>
  <c r="I43" i="6"/>
  <c r="I47" i="6"/>
  <c r="I51" i="6"/>
  <c r="I55" i="6"/>
  <c r="I59" i="6"/>
  <c r="I63" i="6"/>
  <c r="I67" i="6"/>
  <c r="I71" i="6"/>
  <c r="I75" i="6"/>
  <c r="I79" i="6"/>
  <c r="I83" i="6"/>
  <c r="I87" i="6"/>
  <c r="I91" i="6"/>
  <c r="I95" i="6"/>
  <c r="I99" i="6"/>
  <c r="I103" i="6"/>
  <c r="I107" i="6"/>
  <c r="I111" i="6"/>
  <c r="I115" i="6"/>
  <c r="I123" i="6"/>
  <c r="I131" i="6"/>
  <c r="I138" i="6"/>
  <c r="I142" i="6"/>
  <c r="I149" i="6"/>
  <c r="I153" i="6"/>
  <c r="I157" i="6"/>
  <c r="I161" i="6"/>
  <c r="I165" i="6"/>
  <c r="I169" i="6"/>
  <c r="I173" i="6"/>
  <c r="I177" i="6"/>
  <c r="I181" i="6"/>
  <c r="I185" i="6"/>
  <c r="I189" i="6"/>
  <c r="I193" i="6"/>
  <c r="I197" i="6"/>
  <c r="I120" i="6"/>
  <c r="I126" i="6"/>
  <c r="I137" i="6"/>
  <c r="I199" i="6"/>
  <c r="I203" i="6"/>
  <c r="I207" i="6"/>
  <c r="I211" i="6"/>
  <c r="I215" i="6"/>
  <c r="I219" i="6"/>
  <c r="I224" i="6"/>
  <c r="I232" i="6"/>
  <c r="I240" i="6"/>
  <c r="I248" i="6"/>
  <c r="I256" i="6"/>
  <c r="I264" i="6"/>
  <c r="I272" i="6"/>
  <c r="I280" i="6"/>
  <c r="I288" i="6"/>
  <c r="I296" i="6"/>
  <c r="I304" i="6"/>
  <c r="I223" i="6"/>
  <c r="I231" i="6"/>
  <c r="I239" i="6"/>
  <c r="I247" i="6"/>
  <c r="I255" i="6"/>
  <c r="I263" i="6"/>
  <c r="I271" i="6"/>
  <c r="I279" i="6"/>
  <c r="I287" i="6"/>
  <c r="I295" i="6"/>
  <c r="I303" i="6"/>
  <c r="I311" i="6"/>
  <c r="I315" i="6"/>
  <c r="I319" i="6"/>
  <c r="I323" i="6"/>
  <c r="I327" i="6"/>
  <c r="I331" i="6"/>
  <c r="I335" i="6"/>
  <c r="I339" i="6"/>
  <c r="I343" i="6"/>
  <c r="I347" i="6"/>
  <c r="I351" i="6"/>
  <c r="I355" i="6"/>
  <c r="I359" i="6"/>
  <c r="I363" i="6"/>
  <c r="I367" i="6"/>
  <c r="I371" i="6"/>
  <c r="I375" i="6"/>
  <c r="I379" i="6"/>
  <c r="I383" i="6"/>
  <c r="I387" i="6"/>
  <c r="I391" i="6"/>
  <c r="I395" i="6"/>
  <c r="I399" i="6"/>
  <c r="I403" i="6"/>
  <c r="I407" i="6"/>
  <c r="I411" i="6"/>
  <c r="I415" i="6"/>
  <c r="I419" i="6"/>
  <c r="I423" i="6"/>
  <c r="I427" i="6"/>
  <c r="I431" i="6"/>
  <c r="I435" i="6"/>
  <c r="I439" i="6"/>
  <c r="I443" i="6"/>
  <c r="I453" i="6"/>
  <c r="I457" i="6"/>
  <c r="I461" i="6"/>
  <c r="I465" i="6"/>
  <c r="I469" i="6"/>
  <c r="I473" i="6"/>
  <c r="I477" i="6"/>
  <c r="I481" i="6"/>
  <c r="I485" i="6"/>
  <c r="I489" i="6"/>
  <c r="I493" i="6"/>
  <c r="I497" i="6"/>
  <c r="I501" i="6"/>
  <c r="I505" i="6"/>
  <c r="I509" i="6"/>
  <c r="I513" i="6"/>
  <c r="I517" i="6"/>
  <c r="I521" i="6"/>
  <c r="I525" i="6"/>
  <c r="I529" i="6"/>
  <c r="I533" i="6"/>
  <c r="I444" i="6"/>
  <c r="I448" i="6"/>
  <c r="I539" i="6"/>
  <c r="I543" i="6"/>
  <c r="I547" i="6"/>
  <c r="I551" i="6"/>
  <c r="I555" i="6"/>
  <c r="I559" i="6"/>
  <c r="I563" i="6"/>
  <c r="I567" i="6"/>
  <c r="I571" i="6"/>
  <c r="I575" i="6"/>
  <c r="I579" i="6"/>
  <c r="I583" i="6"/>
  <c r="I587" i="6"/>
  <c r="I595" i="6"/>
  <c r="I592" i="6"/>
  <c r="I597" i="6"/>
  <c r="I601" i="6"/>
  <c r="I605" i="6"/>
  <c r="I609" i="6"/>
  <c r="I613" i="6"/>
  <c r="I617" i="6"/>
  <c r="I621" i="6"/>
  <c r="I625" i="6"/>
  <c r="I629" i="6"/>
  <c r="I633" i="6"/>
  <c r="I638" i="6"/>
  <c r="I684" i="6"/>
  <c r="I645" i="6"/>
  <c r="I649" i="6"/>
  <c r="I653" i="6"/>
  <c r="I657" i="6"/>
  <c r="I661" i="6"/>
  <c r="I665" i="6"/>
  <c r="I669" i="6"/>
  <c r="I673" i="6"/>
  <c r="I677" i="6"/>
  <c r="I681" i="6"/>
  <c r="I689" i="6"/>
  <c r="I693" i="6"/>
  <c r="I697" i="6"/>
  <c r="I701" i="6"/>
  <c r="I705" i="6"/>
  <c r="I686" i="6"/>
  <c r="I713" i="6"/>
  <c r="I717" i="6"/>
  <c r="I721" i="6"/>
  <c r="I725" i="6"/>
  <c r="I729" i="6"/>
  <c r="I710" i="6"/>
  <c r="I735" i="6"/>
  <c r="I739" i="6"/>
  <c r="I743" i="6"/>
  <c r="I748" i="6"/>
  <c r="I752" i="6"/>
  <c r="I756" i="6"/>
  <c r="I759" i="6"/>
  <c r="I763" i="6"/>
  <c r="I767" i="6"/>
  <c r="I773" i="6"/>
  <c r="I777" i="6"/>
  <c r="I769" i="6"/>
  <c r="I783" i="6"/>
  <c r="I793" i="6"/>
  <c r="I792" i="6"/>
  <c r="I791" i="6"/>
  <c r="I797" i="6"/>
  <c r="I128" i="5" l="1"/>
  <c r="H128" i="5"/>
  <c r="K128" i="5"/>
  <c r="L128" i="5" s="1"/>
  <c r="K118" i="5"/>
  <c r="L118" i="5" s="1"/>
  <c r="I118" i="5"/>
  <c r="H118" i="5"/>
  <c r="H130" i="5"/>
  <c r="E80" i="5"/>
  <c r="E77" i="5"/>
  <c r="E89" i="5"/>
  <c r="E90" i="5" s="1"/>
  <c r="E83" i="5"/>
  <c r="E40" i="5"/>
  <c r="D89" i="5"/>
  <c r="D90" i="5" s="1"/>
  <c r="E82" i="5"/>
  <c r="H129" i="5"/>
  <c r="S2" i="14" a="1"/>
  <c r="S2" i="14" s="1"/>
  <c r="L2" i="14"/>
  <c r="M2" i="14" s="1"/>
  <c r="E115" i="5"/>
  <c r="L101" i="5"/>
  <c r="M101" i="5" s="1"/>
  <c r="J101" i="5"/>
  <c r="I101" i="5"/>
  <c r="H79" i="5"/>
  <c r="L79" i="5"/>
  <c r="M79" i="5" s="1"/>
  <c r="I79" i="5"/>
  <c r="J79" i="5" s="1"/>
  <c r="E44" i="5"/>
  <c r="L31" i="5"/>
  <c r="M31" i="5" s="1"/>
  <c r="I31" i="5"/>
  <c r="P28" i="11"/>
  <c r="D61" i="8"/>
  <c r="P34" i="11"/>
  <c r="D65" i="8"/>
  <c r="P42" i="11"/>
  <c r="D71" i="8"/>
  <c r="P21" i="11"/>
  <c r="D54" i="8"/>
  <c r="P27" i="11"/>
  <c r="D60" i="8"/>
  <c r="D26" i="10"/>
  <c r="C26" i="10" s="1"/>
  <c r="J15" i="10"/>
  <c r="A89" i="5"/>
  <c r="A90" i="5" s="1"/>
  <c r="E74" i="5"/>
  <c r="P17" i="11"/>
  <c r="Q17" i="11" s="1"/>
  <c r="D52" i="8"/>
  <c r="P23" i="11"/>
  <c r="D56" i="8"/>
  <c r="P31" i="11"/>
  <c r="D62" i="8"/>
  <c r="P25" i="11"/>
  <c r="D58" i="8"/>
  <c r="P22" i="11"/>
  <c r="Q22" i="11" s="1"/>
  <c r="D55" i="8"/>
  <c r="P33" i="11"/>
  <c r="D64" i="8"/>
  <c r="P14" i="11"/>
  <c r="Q44" i="11" s="1"/>
  <c r="D49" i="8"/>
  <c r="K14" i="10"/>
  <c r="K17" i="10"/>
  <c r="K15" i="10"/>
  <c r="K13" i="10"/>
  <c r="K16" i="10"/>
  <c r="K149" i="5"/>
  <c r="L149" i="5" s="1"/>
  <c r="I149" i="5"/>
  <c r="H149" i="5"/>
  <c r="I74" i="5"/>
  <c r="J74" i="5" s="1"/>
  <c r="L74" i="5"/>
  <c r="M74" i="5" s="1"/>
  <c r="H74" i="5"/>
  <c r="E28" i="5"/>
  <c r="H138" i="5"/>
  <c r="K138" i="5"/>
  <c r="L138" i="5" s="1"/>
  <c r="C89" i="5"/>
  <c r="C90" i="5" s="1"/>
  <c r="E76" i="5"/>
  <c r="L80" i="5"/>
  <c r="M80" i="5" s="1"/>
  <c r="H80" i="5"/>
  <c r="I80" i="5"/>
  <c r="J80" i="5" s="1"/>
  <c r="I77" i="5"/>
  <c r="J77" i="5" s="1"/>
  <c r="H77" i="5"/>
  <c r="L77" i="5"/>
  <c r="M77" i="5" s="1"/>
  <c r="I83" i="5"/>
  <c r="J83" i="5" s="1"/>
  <c r="L83" i="5"/>
  <c r="M83" i="5" s="1"/>
  <c r="H83" i="5"/>
  <c r="I40" i="5"/>
  <c r="L40" i="5"/>
  <c r="M40" i="5" s="1"/>
  <c r="I148" i="5"/>
  <c r="H148" i="5"/>
  <c r="K148" i="5"/>
  <c r="L148" i="5" s="1"/>
  <c r="E65" i="5"/>
  <c r="H137" i="5"/>
  <c r="L82" i="5"/>
  <c r="M82" i="5" s="1"/>
  <c r="H82" i="5"/>
  <c r="I82" i="5"/>
  <c r="J82" i="5" s="1"/>
  <c r="F98" i="5"/>
  <c r="A106" i="5"/>
  <c r="A109" i="5" s="1"/>
  <c r="B16" i="5" s="1"/>
  <c r="N90" i="4" s="1"/>
  <c r="F96" i="5"/>
  <c r="F97" i="5"/>
  <c r="F100" i="5"/>
  <c r="F103" i="5"/>
  <c r="E63" i="5"/>
  <c r="E61" i="5"/>
  <c r="B68" i="5" s="1"/>
  <c r="L44" i="5"/>
  <c r="M44" i="5" s="1"/>
  <c r="I44" i="5"/>
  <c r="H44" i="5"/>
  <c r="H139" i="5"/>
  <c r="E27" i="5"/>
  <c r="G43" i="5"/>
  <c r="E43" i="5"/>
  <c r="P41" i="11"/>
  <c r="D70" i="8"/>
  <c r="P35" i="11"/>
  <c r="D66" i="8"/>
  <c r="P44" i="11"/>
  <c r="D73" i="8"/>
  <c r="P32" i="11"/>
  <c r="D63" i="8"/>
  <c r="P40" i="11"/>
  <c r="D69" i="8"/>
  <c r="P43" i="11"/>
  <c r="D72" i="8"/>
  <c r="P38" i="11"/>
  <c r="D67" i="8"/>
  <c r="I117" i="5"/>
  <c r="H117" i="5"/>
  <c r="K117" i="5"/>
  <c r="L117" i="5" s="1"/>
  <c r="J14" i="10"/>
  <c r="D25" i="10"/>
  <c r="C25" i="10" s="1"/>
  <c r="I65" i="5"/>
  <c r="J65" i="5" s="1"/>
  <c r="L65" i="5"/>
  <c r="M65" i="5" s="1"/>
  <c r="H65" i="5"/>
  <c r="E78" i="5"/>
  <c r="E42" i="5"/>
  <c r="G28" i="5"/>
  <c r="H31" i="5" s="1"/>
  <c r="H2" i="14" a="1"/>
  <c r="I102" i="5"/>
  <c r="L102" i="5"/>
  <c r="M102" i="5" s="1"/>
  <c r="J102" i="5"/>
  <c r="I76" i="5"/>
  <c r="J76" i="5" s="1"/>
  <c r="L76" i="5"/>
  <c r="M76" i="5" s="1"/>
  <c r="H76" i="5"/>
  <c r="E81" i="5"/>
  <c r="B10" i="5"/>
  <c r="N59" i="4" s="1"/>
  <c r="K140" i="5"/>
  <c r="L140" i="5" s="1"/>
  <c r="H140" i="5"/>
  <c r="E119" i="5"/>
  <c r="B89" i="5"/>
  <c r="B90" i="5" s="1"/>
  <c r="E75" i="5"/>
  <c r="E30" i="5"/>
  <c r="J96" i="5"/>
  <c r="I96" i="5"/>
  <c r="L96" i="5"/>
  <c r="M96" i="5" s="1"/>
  <c r="I63" i="5"/>
  <c r="J63" i="5" s="1"/>
  <c r="H63" i="5"/>
  <c r="L63" i="5"/>
  <c r="M63" i="5" s="1"/>
  <c r="L61" i="5"/>
  <c r="M61" i="5" s="1"/>
  <c r="I61" i="5"/>
  <c r="J61" i="5" s="1"/>
  <c r="H61" i="5"/>
  <c r="E41" i="5"/>
  <c r="E64" i="5"/>
  <c r="I27" i="5"/>
  <c r="H27" i="5"/>
  <c r="L27" i="5"/>
  <c r="M27" i="5" s="1"/>
  <c r="P15" i="11"/>
  <c r="D50" i="8"/>
  <c r="P26" i="11"/>
  <c r="D59" i="8"/>
  <c r="P18" i="11"/>
  <c r="D53" i="8"/>
  <c r="P24" i="11"/>
  <c r="Q24" i="11" s="1"/>
  <c r="D57" i="8"/>
  <c r="P16" i="11"/>
  <c r="D51" i="8"/>
  <c r="P39" i="11"/>
  <c r="D68" i="8"/>
  <c r="D24" i="10"/>
  <c r="C24" i="10" s="1"/>
  <c r="J13" i="10"/>
  <c r="D27" i="10"/>
  <c r="C27" i="10" s="1"/>
  <c r="J16" i="10"/>
  <c r="I78" i="5"/>
  <c r="J78" i="5" s="1"/>
  <c r="L78" i="5"/>
  <c r="M78" i="5" s="1"/>
  <c r="H78" i="5"/>
  <c r="I42" i="5"/>
  <c r="H42" i="5"/>
  <c r="L42" i="5"/>
  <c r="M42" i="5" s="1"/>
  <c r="I29" i="5"/>
  <c r="L29" i="5"/>
  <c r="M29" i="5" s="1"/>
  <c r="E118" i="5"/>
  <c r="I81" i="5"/>
  <c r="J81" i="5" s="1"/>
  <c r="H81" i="5"/>
  <c r="L81" i="5"/>
  <c r="M81" i="5" s="1"/>
  <c r="I62" i="5"/>
  <c r="J62" i="5" s="1"/>
  <c r="L62" i="5"/>
  <c r="M62" i="5" s="1"/>
  <c r="H62" i="5"/>
  <c r="K147" i="5"/>
  <c r="L147" i="5" s="1"/>
  <c r="I147" i="5"/>
  <c r="H147" i="5"/>
  <c r="K151" i="5"/>
  <c r="L151" i="5" s="1"/>
  <c r="I151" i="5"/>
  <c r="H151" i="5"/>
  <c r="H115" i="5"/>
  <c r="I119" i="5"/>
  <c r="K119" i="5"/>
  <c r="L119" i="5" s="1"/>
  <c r="H119" i="5"/>
  <c r="L75" i="5"/>
  <c r="M75" i="5" s="1"/>
  <c r="I75" i="5"/>
  <c r="J75" i="5" s="1"/>
  <c r="B11" i="5" s="1"/>
  <c r="N63" i="4" s="1"/>
  <c r="H75" i="5"/>
  <c r="I30" i="5"/>
  <c r="H30" i="5"/>
  <c r="L30" i="5"/>
  <c r="M30" i="5" s="1"/>
  <c r="F101" i="5"/>
  <c r="I97" i="5"/>
  <c r="J103" i="5"/>
  <c r="I103" i="5"/>
  <c r="L103" i="5"/>
  <c r="M103" i="5" s="1"/>
  <c r="E79" i="5"/>
  <c r="L41" i="5"/>
  <c r="M41" i="5" s="1"/>
  <c r="I41" i="5"/>
  <c r="H41" i="5"/>
  <c r="K131" i="5"/>
  <c r="L131" i="5" s="1"/>
  <c r="I131" i="5"/>
  <c r="H131" i="5"/>
  <c r="E31" i="5"/>
  <c r="Q35" i="11"/>
  <c r="Q43" i="11"/>
  <c r="Q18" i="11"/>
  <c r="Q34" i="11"/>
  <c r="Q21" i="11"/>
  <c r="Q31" i="11"/>
  <c r="Q37" i="11"/>
  <c r="Q20" i="11"/>
  <c r="Q29" i="11"/>
  <c r="W11" i="14" l="1"/>
  <c r="X13" i="14"/>
  <c r="Y15" i="14"/>
  <c r="W9" i="14"/>
  <c r="W8" i="14"/>
  <c r="W15" i="14"/>
  <c r="W20" i="14"/>
  <c r="X22" i="14"/>
  <c r="X12" i="14"/>
  <c r="X8" i="14"/>
  <c r="X7" i="14"/>
  <c r="X11" i="14"/>
  <c r="Y7" i="14"/>
  <c r="W10" i="14"/>
  <c r="Y17" i="14"/>
  <c r="Y3" i="14"/>
  <c r="W13" i="14"/>
  <c r="X18" i="14"/>
  <c r="W22" i="14"/>
  <c r="W12" i="14"/>
  <c r="Y9" i="14"/>
  <c r="Y23" i="14"/>
  <c r="W3" i="14"/>
  <c r="W4" i="14"/>
  <c r="Y5" i="14"/>
  <c r="Y16" i="14"/>
  <c r="Y18" i="14"/>
  <c r="Y8" i="14"/>
  <c r="X4" i="14"/>
  <c r="X3" i="14"/>
  <c r="W17" i="14"/>
  <c r="Y19" i="14"/>
  <c r="X6" i="14"/>
  <c r="W6" i="14"/>
  <c r="X16" i="14"/>
  <c r="Y10" i="14"/>
  <c r="X17" i="14"/>
  <c r="X10" i="14"/>
  <c r="Y6" i="14"/>
  <c r="W19" i="14"/>
  <c r="X19" i="14"/>
  <c r="W18" i="14"/>
  <c r="Y12" i="14"/>
  <c r="W14" i="14"/>
  <c r="Y20" i="14"/>
  <c r="W16" i="14"/>
  <c r="Y14" i="14"/>
  <c r="Y13" i="14"/>
  <c r="Y4" i="14"/>
  <c r="X9" i="14"/>
  <c r="W7" i="14"/>
  <c r="X14" i="14"/>
  <c r="Y22" i="14"/>
  <c r="W5" i="14"/>
  <c r="W21" i="14"/>
  <c r="X20" i="14"/>
  <c r="X21" i="14"/>
  <c r="X5" i="14"/>
  <c r="Y11" i="14"/>
  <c r="X15" i="14"/>
  <c r="Y21" i="14"/>
  <c r="F68" i="8"/>
  <c r="P35" i="8"/>
  <c r="F57" i="8"/>
  <c r="P24" i="8"/>
  <c r="P26" i="8"/>
  <c r="F59" i="8"/>
  <c r="Q39" i="11"/>
  <c r="F64" i="8"/>
  <c r="P31" i="8"/>
  <c r="P25" i="8"/>
  <c r="F58" i="8"/>
  <c r="F56" i="8"/>
  <c r="P23" i="8"/>
  <c r="F60" i="8"/>
  <c r="P27" i="8"/>
  <c r="P38" i="8"/>
  <c r="F71" i="8"/>
  <c r="F61" i="8"/>
  <c r="P28" i="8"/>
  <c r="P34" i="8"/>
  <c r="F67" i="8"/>
  <c r="F69" i="8"/>
  <c r="P36" i="8"/>
  <c r="F73" i="8"/>
  <c r="P40" i="8"/>
  <c r="P37" i="8"/>
  <c r="F70" i="8"/>
  <c r="Q46" i="11"/>
  <c r="Q33" i="11"/>
  <c r="Q23" i="11"/>
  <c r="Q26" i="11"/>
  <c r="Q40" i="11"/>
  <c r="Q41" i="11"/>
  <c r="J42" i="5"/>
  <c r="J29" i="5"/>
  <c r="D68" i="5"/>
  <c r="C68" i="5"/>
  <c r="B6" i="5" s="1"/>
  <c r="N21" i="4" s="1"/>
  <c r="A68" i="5"/>
  <c r="H28" i="5"/>
  <c r="B34" i="5" s="1"/>
  <c r="L28" i="5"/>
  <c r="M28" i="5" s="1"/>
  <c r="I28" i="5"/>
  <c r="Q30" i="11"/>
  <c r="Q36" i="11"/>
  <c r="Q48" i="11"/>
  <c r="Q16" i="11"/>
  <c r="Q15" i="11"/>
  <c r="Q32" i="11"/>
  <c r="Q28" i="11"/>
  <c r="J43" i="5"/>
  <c r="J30" i="5"/>
  <c r="P18" i="8"/>
  <c r="F51" i="8"/>
  <c r="F53" i="8"/>
  <c r="P20" i="8"/>
  <c r="P17" i="8"/>
  <c r="F50" i="8"/>
  <c r="J40" i="5"/>
  <c r="J27" i="5"/>
  <c r="F72" i="8"/>
  <c r="P39" i="8"/>
  <c r="P30" i="8"/>
  <c r="F63" i="8"/>
  <c r="P33" i="8"/>
  <c r="F66" i="8"/>
  <c r="B9" i="5"/>
  <c r="N55" i="4" s="1"/>
  <c r="H2" i="14"/>
  <c r="AE18" i="14" s="1"/>
  <c r="K19" i="9" s="1"/>
  <c r="A19" i="9" s="1"/>
  <c r="AE23" i="14"/>
  <c r="K24" i="9" s="1"/>
  <c r="A24" i="9" s="1"/>
  <c r="AE51" i="14"/>
  <c r="K52" i="9" s="1"/>
  <c r="A52" i="9" s="1"/>
  <c r="AE49" i="14"/>
  <c r="K50" i="9" s="1"/>
  <c r="A50" i="9" s="1"/>
  <c r="AE45" i="14"/>
  <c r="K46" i="9" s="1"/>
  <c r="A46" i="9" s="1"/>
  <c r="AE43" i="14"/>
  <c r="K44" i="9" s="1"/>
  <c r="A44" i="9" s="1"/>
  <c r="AE39" i="14"/>
  <c r="K40" i="9" s="1"/>
  <c r="A40" i="9" s="1"/>
  <c r="AE35" i="14"/>
  <c r="K36" i="9" s="1"/>
  <c r="A36" i="9" s="1"/>
  <c r="AE31" i="14"/>
  <c r="K32" i="9" s="1"/>
  <c r="A32" i="9" s="1"/>
  <c r="AE27" i="14"/>
  <c r="K28" i="9" s="1"/>
  <c r="A28" i="9" s="1"/>
  <c r="AE19" i="14"/>
  <c r="K20" i="9" s="1"/>
  <c r="A20" i="9" s="1"/>
  <c r="AE20" i="14"/>
  <c r="K21" i="9" s="1"/>
  <c r="A21" i="9" s="1"/>
  <c r="AE48" i="14"/>
  <c r="K49" i="9" s="1"/>
  <c r="A49" i="9" s="1"/>
  <c r="AE42" i="14"/>
  <c r="K43" i="9" s="1"/>
  <c r="A43" i="9" s="1"/>
  <c r="AE38" i="14"/>
  <c r="K39" i="9" s="1"/>
  <c r="A39" i="9" s="1"/>
  <c r="AE34" i="14"/>
  <c r="K35" i="9" s="1"/>
  <c r="A35" i="9" s="1"/>
  <c r="AE30" i="14"/>
  <c r="K31" i="9" s="1"/>
  <c r="A31" i="9" s="1"/>
  <c r="AE26" i="14"/>
  <c r="K27" i="9" s="1"/>
  <c r="A27" i="9" s="1"/>
  <c r="AE22" i="14"/>
  <c r="K23" i="9" s="1"/>
  <c r="A23" i="9" s="1"/>
  <c r="AE21" i="14"/>
  <c r="K22" i="9" s="1"/>
  <c r="A22" i="9" s="1"/>
  <c r="AE47" i="14"/>
  <c r="K48" i="9" s="1"/>
  <c r="A48" i="9" s="1"/>
  <c r="AE44" i="14"/>
  <c r="K45" i="9" s="1"/>
  <c r="A45" i="9" s="1"/>
  <c r="AE36" i="14"/>
  <c r="K37" i="9" s="1"/>
  <c r="A37" i="9" s="1"/>
  <c r="AE46" i="14"/>
  <c r="K47" i="9" s="1"/>
  <c r="A47" i="9" s="1"/>
  <c r="AE41" i="14"/>
  <c r="K42" i="9" s="1"/>
  <c r="A42" i="9" s="1"/>
  <c r="AE33" i="14"/>
  <c r="K34" i="9" s="1"/>
  <c r="A34" i="9" s="1"/>
  <c r="AE25" i="14"/>
  <c r="K26" i="9" s="1"/>
  <c r="A26" i="9" s="1"/>
  <c r="AE40" i="14"/>
  <c r="K41" i="9" s="1"/>
  <c r="A41" i="9" s="1"/>
  <c r="AE32" i="14"/>
  <c r="K33" i="9" s="1"/>
  <c r="A33" i="9" s="1"/>
  <c r="AE24" i="14"/>
  <c r="K25" i="9" s="1"/>
  <c r="A25" i="9" s="1"/>
  <c r="AE50" i="14"/>
  <c r="K51" i="9" s="1"/>
  <c r="A51" i="9" s="1"/>
  <c r="AE37" i="14"/>
  <c r="K38" i="9" s="1"/>
  <c r="A38" i="9" s="1"/>
  <c r="AE29" i="14"/>
  <c r="K30" i="9" s="1"/>
  <c r="A30" i="9" s="1"/>
  <c r="AE28" i="14"/>
  <c r="K29" i="9" s="1"/>
  <c r="A29" i="9" s="1"/>
  <c r="AE52" i="14"/>
  <c r="K53" i="9" s="1"/>
  <c r="A53" i="9" s="1"/>
  <c r="Q19" i="11"/>
  <c r="Q42" i="11"/>
  <c r="A122" i="5"/>
  <c r="B122" i="5"/>
  <c r="Q45" i="11"/>
  <c r="Q14" i="11"/>
  <c r="Q25" i="11"/>
  <c r="Q27" i="11"/>
  <c r="Q47" i="11"/>
  <c r="Q38" i="11"/>
  <c r="H29" i="5"/>
  <c r="I43" i="5"/>
  <c r="L43" i="5"/>
  <c r="M43" i="5" s="1"/>
  <c r="H43" i="5"/>
  <c r="H40" i="5"/>
  <c r="F49" i="8"/>
  <c r="P16" i="8"/>
  <c r="P22" i="8"/>
  <c r="F55" i="8"/>
  <c r="P29" i="8"/>
  <c r="F62" i="8"/>
  <c r="F52" i="8"/>
  <c r="P19" i="8"/>
  <c r="P21" i="8"/>
  <c r="F54" i="8"/>
  <c r="F65" i="8"/>
  <c r="P32" i="8"/>
  <c r="J44" i="5"/>
  <c r="J31" i="5"/>
  <c r="B12" i="5"/>
  <c r="N68" i="4" s="1"/>
  <c r="B38" i="12"/>
  <c r="B36" i="12"/>
  <c r="B34" i="12"/>
  <c r="B39" i="12"/>
  <c r="B37" i="12"/>
  <c r="B35" i="12"/>
  <c r="B33" i="12"/>
  <c r="B32" i="12"/>
  <c r="B31" i="12"/>
  <c r="B24" i="12"/>
  <c r="B23" i="12"/>
  <c r="B16" i="12"/>
  <c r="B14" i="12"/>
  <c r="B26" i="12"/>
  <c r="B25" i="12"/>
  <c r="B18" i="12"/>
  <c r="B17" i="12"/>
  <c r="B28" i="12"/>
  <c r="B27" i="12"/>
  <c r="B20" i="12"/>
  <c r="B19" i="12"/>
  <c r="B15" i="12"/>
  <c r="B13" i="12"/>
  <c r="B30" i="12"/>
  <c r="B29" i="12"/>
  <c r="B22" i="12"/>
  <c r="B21" i="12"/>
  <c r="B55" i="5" l="1"/>
  <c r="A55" i="5"/>
  <c r="C55" i="5"/>
  <c r="B5" i="5" s="1"/>
  <c r="N17" i="4" s="1"/>
  <c r="Y24" i="14"/>
  <c r="A34" i="5"/>
  <c r="W24" i="14"/>
  <c r="J41" i="5"/>
  <c r="J28" i="5"/>
  <c r="C34" i="5"/>
  <c r="X24" i="14"/>
  <c r="B18" i="5"/>
  <c r="N98" i="4" s="1"/>
  <c r="A55" i="12"/>
  <c r="S15" i="12"/>
  <c r="D15" i="12"/>
  <c r="V15" i="12"/>
  <c r="R15" i="12"/>
  <c r="C15" i="12"/>
  <c r="U15" i="12"/>
  <c r="Q15" i="12"/>
  <c r="T15" i="12"/>
  <c r="P15" i="12"/>
  <c r="A77" i="12"/>
  <c r="S37" i="12"/>
  <c r="D37" i="12"/>
  <c r="U37" i="12"/>
  <c r="Q37" i="12"/>
  <c r="T37" i="12"/>
  <c r="P37" i="12"/>
  <c r="C37" i="12"/>
  <c r="V37" i="12"/>
  <c r="R37" i="12"/>
  <c r="A73" i="12"/>
  <c r="S33" i="12"/>
  <c r="D33" i="12"/>
  <c r="U33" i="12"/>
  <c r="Q33" i="12"/>
  <c r="T33" i="12"/>
  <c r="P33" i="12"/>
  <c r="V33" i="12"/>
  <c r="R33" i="12"/>
  <c r="C33" i="12"/>
  <c r="A63" i="12"/>
  <c r="T23" i="12"/>
  <c r="P23" i="12"/>
  <c r="R23" i="12"/>
  <c r="V23" i="12"/>
  <c r="Q23" i="12"/>
  <c r="U23" i="12"/>
  <c r="D23" i="12"/>
  <c r="S23" i="12"/>
  <c r="C23" i="12"/>
  <c r="A71" i="12"/>
  <c r="T31" i="12"/>
  <c r="P31" i="12"/>
  <c r="R31" i="12"/>
  <c r="V31" i="12"/>
  <c r="Q31" i="12"/>
  <c r="U31" i="12"/>
  <c r="D31" i="12"/>
  <c r="S31" i="12"/>
  <c r="C31" i="12"/>
  <c r="A60" i="12"/>
  <c r="V20" i="12"/>
  <c r="R20" i="12"/>
  <c r="C20" i="12"/>
  <c r="U20" i="12"/>
  <c r="P20" i="12"/>
  <c r="T20" i="12"/>
  <c r="D20" i="12"/>
  <c r="S20" i="12"/>
  <c r="Q20" i="12"/>
  <c r="A54" i="12"/>
  <c r="U14" i="12"/>
  <c r="Q14" i="12"/>
  <c r="T14" i="12"/>
  <c r="P14" i="12"/>
  <c r="S14" i="12"/>
  <c r="D14" i="12"/>
  <c r="V14" i="12"/>
  <c r="R14" i="12"/>
  <c r="C14" i="12"/>
  <c r="A65" i="12"/>
  <c r="T25" i="12"/>
  <c r="P25" i="12"/>
  <c r="S25" i="12"/>
  <c r="C25" i="12"/>
  <c r="R25" i="12"/>
  <c r="V25" i="12"/>
  <c r="Q25" i="12"/>
  <c r="U25" i="12"/>
  <c r="D25" i="12"/>
  <c r="A53" i="12"/>
  <c r="S13" i="12"/>
  <c r="D13" i="12"/>
  <c r="V13" i="12"/>
  <c r="R13" i="12"/>
  <c r="C13" i="12"/>
  <c r="U13" i="12"/>
  <c r="Q13" i="12"/>
  <c r="T13" i="12"/>
  <c r="P13" i="12"/>
  <c r="A67" i="12"/>
  <c r="T27" i="12"/>
  <c r="P27" i="12"/>
  <c r="U27" i="12"/>
  <c r="D27" i="12"/>
  <c r="S27" i="12"/>
  <c r="C27" i="12"/>
  <c r="R27" i="12"/>
  <c r="V27" i="12"/>
  <c r="Q27" i="12"/>
  <c r="A57" i="12"/>
  <c r="T17" i="12"/>
  <c r="P17" i="12"/>
  <c r="S17" i="12"/>
  <c r="C17" i="12"/>
  <c r="R17" i="12"/>
  <c r="V17" i="12"/>
  <c r="Q17" i="12"/>
  <c r="U17" i="12"/>
  <c r="D17" i="12"/>
  <c r="A74" i="12"/>
  <c r="U34" i="12"/>
  <c r="Q34" i="12"/>
  <c r="S34" i="12"/>
  <c r="D34" i="12"/>
  <c r="V34" i="12"/>
  <c r="R34" i="12"/>
  <c r="C34" i="12"/>
  <c r="T34" i="12"/>
  <c r="P34" i="12"/>
  <c r="A66" i="12"/>
  <c r="V26" i="12"/>
  <c r="R26" i="12"/>
  <c r="C26" i="12"/>
  <c r="T26" i="12"/>
  <c r="D26" i="12"/>
  <c r="S26" i="12"/>
  <c r="Q26" i="12"/>
  <c r="U26" i="12"/>
  <c r="P26" i="12"/>
  <c r="A75" i="12"/>
  <c r="S35" i="12"/>
  <c r="D35" i="12"/>
  <c r="U35" i="12"/>
  <c r="Q35" i="12"/>
  <c r="T35" i="12"/>
  <c r="P35" i="12"/>
  <c r="R35" i="12"/>
  <c r="C35" i="12"/>
  <c r="V35" i="12"/>
  <c r="A61" i="12"/>
  <c r="T21" i="12"/>
  <c r="P21" i="12"/>
  <c r="V21" i="12"/>
  <c r="Q21" i="12"/>
  <c r="U21" i="12"/>
  <c r="D21" i="12"/>
  <c r="S21" i="12"/>
  <c r="C21" i="12"/>
  <c r="R21" i="12"/>
  <c r="A78" i="12"/>
  <c r="U38" i="12"/>
  <c r="Q38" i="12"/>
  <c r="S38" i="12"/>
  <c r="D38" i="12"/>
  <c r="V38" i="12"/>
  <c r="R38" i="12"/>
  <c r="C38" i="12"/>
  <c r="T38" i="12"/>
  <c r="P38" i="12"/>
  <c r="A64" i="12"/>
  <c r="V24" i="12"/>
  <c r="R24" i="12"/>
  <c r="C24" i="12"/>
  <c r="S24" i="12"/>
  <c r="Q24" i="12"/>
  <c r="U24" i="12"/>
  <c r="P24" i="12"/>
  <c r="T24" i="12"/>
  <c r="D24" i="12"/>
  <c r="A58" i="12"/>
  <c r="V18" i="12"/>
  <c r="R18" i="12"/>
  <c r="C18" i="12"/>
  <c r="T18" i="12"/>
  <c r="D18" i="12"/>
  <c r="S18" i="12"/>
  <c r="Q18" i="12"/>
  <c r="U18" i="12"/>
  <c r="P18" i="12"/>
  <c r="A69" i="12"/>
  <c r="T29" i="12"/>
  <c r="P29" i="12"/>
  <c r="V29" i="12"/>
  <c r="Q29" i="12"/>
  <c r="U29" i="12"/>
  <c r="D29" i="12"/>
  <c r="S29" i="12"/>
  <c r="C29" i="12"/>
  <c r="R29" i="12"/>
  <c r="A59" i="12"/>
  <c r="T19" i="12"/>
  <c r="P19" i="12"/>
  <c r="U19" i="12"/>
  <c r="D19" i="12"/>
  <c r="S19" i="12"/>
  <c r="C19" i="12"/>
  <c r="R19" i="12"/>
  <c r="V19" i="12"/>
  <c r="Q19" i="12"/>
  <c r="A56" i="12"/>
  <c r="V16" i="12"/>
  <c r="R16" i="12"/>
  <c r="C16" i="12"/>
  <c r="S16" i="12"/>
  <c r="Q16" i="12"/>
  <c r="U16" i="12"/>
  <c r="P16" i="12"/>
  <c r="T16" i="12"/>
  <c r="D16" i="12"/>
  <c r="A68" i="12"/>
  <c r="V28" i="12"/>
  <c r="R28" i="12"/>
  <c r="C28" i="12"/>
  <c r="U28" i="12"/>
  <c r="P28" i="12"/>
  <c r="T28" i="12"/>
  <c r="D28" i="12"/>
  <c r="S28" i="12"/>
  <c r="Q28" i="12"/>
  <c r="A62" i="12"/>
  <c r="V22" i="12"/>
  <c r="R22" i="12"/>
  <c r="C22" i="12"/>
  <c r="Q22" i="12"/>
  <c r="U22" i="12"/>
  <c r="P22" i="12"/>
  <c r="T22" i="12"/>
  <c r="D22" i="12"/>
  <c r="S22" i="12"/>
  <c r="A79" i="12"/>
  <c r="S39" i="12"/>
  <c r="D39" i="12"/>
  <c r="U39" i="12"/>
  <c r="Q39" i="12"/>
  <c r="T39" i="12"/>
  <c r="P39" i="12"/>
  <c r="V39" i="12"/>
  <c r="R39" i="12"/>
  <c r="C39" i="12"/>
  <c r="A72" i="12"/>
  <c r="U32" i="12"/>
  <c r="V32" i="12"/>
  <c r="R32" i="12"/>
  <c r="C32" i="12"/>
  <c r="S32" i="12"/>
  <c r="Q32" i="12"/>
  <c r="P32" i="12"/>
  <c r="T32" i="12"/>
  <c r="D32" i="12"/>
  <c r="A76" i="12"/>
  <c r="U36" i="12"/>
  <c r="Q36" i="12"/>
  <c r="S36" i="12"/>
  <c r="D36" i="12"/>
  <c r="V36" i="12"/>
  <c r="R36" i="12"/>
  <c r="C36" i="12"/>
  <c r="T36" i="12"/>
  <c r="P36" i="12"/>
  <c r="A70" i="12"/>
  <c r="V30" i="12"/>
  <c r="R30" i="12"/>
  <c r="C30" i="12"/>
  <c r="Q30" i="12"/>
  <c r="U30" i="12"/>
  <c r="P30" i="12"/>
  <c r="T30" i="12"/>
  <c r="D30" i="12"/>
  <c r="S30" i="12"/>
  <c r="B4" i="5" l="1"/>
  <c r="N13" i="4" s="1"/>
  <c r="AB70" i="12"/>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Y62" i="12"/>
  <c r="U62" i="12"/>
  <c r="Q62" i="12"/>
  <c r="M62" i="12"/>
  <c r="I62" i="12"/>
  <c r="E62" i="12"/>
  <c r="AB62" i="12"/>
  <c r="X62" i="12"/>
  <c r="T62" i="12"/>
  <c r="P62" i="12"/>
  <c r="L62" i="12"/>
  <c r="H62" i="12"/>
  <c r="D62" i="12"/>
  <c r="AA62" i="12"/>
  <c r="W62" i="12"/>
  <c r="S62" i="12"/>
  <c r="O62" i="12"/>
  <c r="K62" i="12"/>
  <c r="G62" i="12"/>
  <c r="C62" i="12"/>
  <c r="Z62" i="12"/>
  <c r="V62" i="12"/>
  <c r="R62" i="12"/>
  <c r="N62" i="12"/>
  <c r="J62" i="12"/>
  <c r="F62" i="12"/>
  <c r="B62" i="12"/>
  <c r="AB69" i="12"/>
  <c r="X69" i="12"/>
  <c r="T69" i="12"/>
  <c r="P69" i="12"/>
  <c r="L69" i="12"/>
  <c r="H69" i="12"/>
  <c r="D69" i="12"/>
  <c r="AA69" i="12"/>
  <c r="W69" i="12"/>
  <c r="S69" i="12"/>
  <c r="O69" i="12"/>
  <c r="K69" i="12"/>
  <c r="G69" i="12"/>
  <c r="C69" i="12"/>
  <c r="Z69" i="12"/>
  <c r="V69" i="12"/>
  <c r="R69" i="12"/>
  <c r="N69" i="12"/>
  <c r="J69" i="12"/>
  <c r="F69" i="12"/>
  <c r="B69" i="12"/>
  <c r="Y69" i="12"/>
  <c r="I69" i="12"/>
  <c r="U69" i="12"/>
  <c r="E69" i="12"/>
  <c r="Q69" i="12"/>
  <c r="M69" i="12"/>
  <c r="Y61" i="12"/>
  <c r="U61" i="12"/>
  <c r="Q61" i="12"/>
  <c r="M61" i="12"/>
  <c r="I61" i="12"/>
  <c r="E61" i="12"/>
  <c r="AB61" i="12"/>
  <c r="X61" i="12"/>
  <c r="T61" i="12"/>
  <c r="P61" i="12"/>
  <c r="L61" i="12"/>
  <c r="H61" i="12"/>
  <c r="D61" i="12"/>
  <c r="AA61" i="12"/>
  <c r="W61" i="12"/>
  <c r="S61" i="12"/>
  <c r="O61" i="12"/>
  <c r="K61" i="12"/>
  <c r="G61" i="12"/>
  <c r="C61" i="12"/>
  <c r="Z61" i="12"/>
  <c r="V61" i="12"/>
  <c r="R61" i="12"/>
  <c r="N61" i="12"/>
  <c r="J61" i="12"/>
  <c r="F61" i="12"/>
  <c r="B61" i="12"/>
  <c r="Y57" i="12"/>
  <c r="U57" i="12"/>
  <c r="Q57" i="12"/>
  <c r="M57" i="12"/>
  <c r="I57" i="12"/>
  <c r="E57" i="12"/>
  <c r="AB57" i="12"/>
  <c r="X57" i="12"/>
  <c r="T57" i="12"/>
  <c r="P57" i="12"/>
  <c r="L57" i="12"/>
  <c r="H57" i="12"/>
  <c r="D57" i="12"/>
  <c r="AA57" i="12"/>
  <c r="W57" i="12"/>
  <c r="S57" i="12"/>
  <c r="O57" i="12"/>
  <c r="K57" i="12"/>
  <c r="G57" i="12"/>
  <c r="C57" i="12"/>
  <c r="Z57" i="12"/>
  <c r="V57" i="12"/>
  <c r="R57" i="12"/>
  <c r="N57" i="12"/>
  <c r="J57" i="12"/>
  <c r="F57" i="12"/>
  <c r="B57" i="12"/>
  <c r="Y54" i="12"/>
  <c r="U54" i="12"/>
  <c r="Q54" i="12"/>
  <c r="M54" i="12"/>
  <c r="I54" i="12"/>
  <c r="E54" i="12"/>
  <c r="AB54" i="12"/>
  <c r="X54" i="12"/>
  <c r="T54" i="12"/>
  <c r="P54" i="12"/>
  <c r="L54" i="12"/>
  <c r="H54" i="12"/>
  <c r="D54" i="12"/>
  <c r="AA54" i="12"/>
  <c r="W54" i="12"/>
  <c r="S54" i="12"/>
  <c r="O54" i="12"/>
  <c r="K54" i="12"/>
  <c r="G54" i="12"/>
  <c r="C54" i="12"/>
  <c r="Z54" i="12"/>
  <c r="V54" i="12"/>
  <c r="R54" i="12"/>
  <c r="N54" i="12"/>
  <c r="J54" i="12"/>
  <c r="F54" i="12"/>
  <c r="B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Y59" i="12"/>
  <c r="U59" i="12"/>
  <c r="Q59" i="12"/>
  <c r="M59" i="12"/>
  <c r="I59" i="12"/>
  <c r="E59" i="12"/>
  <c r="AB59" i="12"/>
  <c r="X59" i="12"/>
  <c r="T59" i="12"/>
  <c r="P59" i="12"/>
  <c r="L59" i="12"/>
  <c r="H59" i="12"/>
  <c r="D59" i="12"/>
  <c r="AA59" i="12"/>
  <c r="W59" i="12"/>
  <c r="S59" i="12"/>
  <c r="O59" i="12"/>
  <c r="K59" i="12"/>
  <c r="G59" i="12"/>
  <c r="C59" i="12"/>
  <c r="Z59" i="12"/>
  <c r="V59" i="12"/>
  <c r="R59" i="12"/>
  <c r="N59" i="12"/>
  <c r="J59" i="12"/>
  <c r="F59" i="12"/>
  <c r="B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Y65" i="12"/>
  <c r="U65" i="12"/>
  <c r="Q65" i="12"/>
  <c r="M65" i="12"/>
  <c r="I65" i="12"/>
  <c r="E65" i="12"/>
  <c r="AB65" i="12"/>
  <c r="X65" i="12"/>
  <c r="T65" i="12"/>
  <c r="P65" i="12"/>
  <c r="L65" i="12"/>
  <c r="H65" i="12"/>
  <c r="D65" i="12"/>
  <c r="AA65" i="12"/>
  <c r="W65" i="12"/>
  <c r="S65" i="12"/>
  <c r="O65" i="12"/>
  <c r="K65" i="12"/>
  <c r="G65" i="12"/>
  <c r="C65" i="12"/>
  <c r="Z65" i="12"/>
  <c r="V65" i="12"/>
  <c r="R65" i="12"/>
  <c r="N65" i="12"/>
  <c r="J65" i="12"/>
  <c r="F65" i="12"/>
  <c r="B65" i="12"/>
  <c r="Y63" i="12"/>
  <c r="U63" i="12"/>
  <c r="Q63" i="12"/>
  <c r="M63" i="12"/>
  <c r="I63" i="12"/>
  <c r="E63" i="12"/>
  <c r="AB63" i="12"/>
  <c r="X63" i="12"/>
  <c r="T63" i="12"/>
  <c r="P63" i="12"/>
  <c r="L63" i="12"/>
  <c r="H63" i="12"/>
  <c r="D63" i="12"/>
  <c r="AA63" i="12"/>
  <c r="W63" i="12"/>
  <c r="S63" i="12"/>
  <c r="O63" i="12"/>
  <c r="K63" i="12"/>
  <c r="G63" i="12"/>
  <c r="C63" i="12"/>
  <c r="Z63" i="12"/>
  <c r="V63" i="12"/>
  <c r="R63" i="12"/>
  <c r="N63" i="12"/>
  <c r="J63" i="12"/>
  <c r="F63" i="12"/>
  <c r="B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Y56" i="12"/>
  <c r="U56" i="12"/>
  <c r="Q56" i="12"/>
  <c r="AB56" i="12"/>
  <c r="X56" i="12"/>
  <c r="T56" i="12"/>
  <c r="P56" i="12"/>
  <c r="AA56" i="12"/>
  <c r="W56" i="12"/>
  <c r="S56" i="12"/>
  <c r="O56" i="12"/>
  <c r="Z56" i="12"/>
  <c r="V56" i="12"/>
  <c r="R56" i="12"/>
  <c r="N56" i="12"/>
  <c r="M56" i="12"/>
  <c r="I56" i="12"/>
  <c r="E56" i="12"/>
  <c r="L56" i="12"/>
  <c r="H56" i="12"/>
  <c r="D56" i="12"/>
  <c r="K56" i="12"/>
  <c r="G56" i="12"/>
  <c r="C56" i="12"/>
  <c r="J56" i="12"/>
  <c r="F56" i="12"/>
  <c r="B56" i="12"/>
  <c r="Y64" i="12"/>
  <c r="U64" i="12"/>
  <c r="Q64" i="12"/>
  <c r="M64" i="12"/>
  <c r="I64" i="12"/>
  <c r="E64" i="12"/>
  <c r="AB64" i="12"/>
  <c r="X64" i="12"/>
  <c r="T64" i="12"/>
  <c r="P64" i="12"/>
  <c r="L64" i="12"/>
  <c r="H64" i="12"/>
  <c r="D64" i="12"/>
  <c r="AA64" i="12"/>
  <c r="W64" i="12"/>
  <c r="S64" i="12"/>
  <c r="O64" i="12"/>
  <c r="K64" i="12"/>
  <c r="G64" i="12"/>
  <c r="C64" i="12"/>
  <c r="Z64" i="12"/>
  <c r="V64" i="12"/>
  <c r="R64" i="12"/>
  <c r="N64" i="12"/>
  <c r="J64" i="12"/>
  <c r="F64" i="12"/>
  <c r="B64" i="12"/>
  <c r="Y66" i="12"/>
  <c r="U66" i="12"/>
  <c r="Q66" i="12"/>
  <c r="M66" i="12"/>
  <c r="I66" i="12"/>
  <c r="E66" i="12"/>
  <c r="AB66" i="12"/>
  <c r="X66" i="12"/>
  <c r="T66" i="12"/>
  <c r="P66" i="12"/>
  <c r="L66" i="12"/>
  <c r="H66" i="12"/>
  <c r="D66" i="12"/>
  <c r="AA66" i="12"/>
  <c r="W66" i="12"/>
  <c r="S66" i="12"/>
  <c r="O66" i="12"/>
  <c r="K66" i="12"/>
  <c r="G66" i="12"/>
  <c r="C66" i="12"/>
  <c r="Z66" i="12"/>
  <c r="V66" i="12"/>
  <c r="R66" i="12"/>
  <c r="N66" i="12"/>
  <c r="J66" i="12"/>
  <c r="F66" i="12"/>
  <c r="B66" i="12"/>
  <c r="R41" i="12"/>
  <c r="T41" i="12" s="1"/>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Y55" i="12"/>
  <c r="U55" i="12"/>
  <c r="Q55" i="12"/>
  <c r="M55" i="12"/>
  <c r="I55" i="12"/>
  <c r="E55" i="12"/>
  <c r="AB55" i="12"/>
  <c r="X55" i="12"/>
  <c r="T55" i="12"/>
  <c r="P55" i="12"/>
  <c r="L55" i="12"/>
  <c r="H55" i="12"/>
  <c r="D55" i="12"/>
  <c r="AA55" i="12"/>
  <c r="W55" i="12"/>
  <c r="S55" i="12"/>
  <c r="O55" i="12"/>
  <c r="K55" i="12"/>
  <c r="G55" i="12"/>
  <c r="C55" i="12"/>
  <c r="Z55" i="12"/>
  <c r="V55" i="12"/>
  <c r="R55" i="12"/>
  <c r="N55" i="12"/>
  <c r="J55" i="12"/>
  <c r="F55" i="12"/>
  <c r="B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V68" i="12"/>
  <c r="U68" i="12"/>
  <c r="M68" i="12"/>
  <c r="E68" i="12"/>
  <c r="R68" i="12"/>
  <c r="J68" i="12"/>
  <c r="B68" i="12"/>
  <c r="Q68" i="12"/>
  <c r="I68" i="12"/>
  <c r="Y68" i="12"/>
  <c r="N68" i="12"/>
  <c r="F68" i="12"/>
  <c r="Y58" i="12"/>
  <c r="U58" i="12"/>
  <c r="Q58" i="12"/>
  <c r="M58" i="12"/>
  <c r="I58" i="12"/>
  <c r="E58" i="12"/>
  <c r="AB58" i="12"/>
  <c r="X58" i="12"/>
  <c r="T58" i="12"/>
  <c r="P58" i="12"/>
  <c r="L58" i="12"/>
  <c r="H58" i="12"/>
  <c r="D58" i="12"/>
  <c r="AA58" i="12"/>
  <c r="W58" i="12"/>
  <c r="S58" i="12"/>
  <c r="O58" i="12"/>
  <c r="K58" i="12"/>
  <c r="G58" i="12"/>
  <c r="C58" i="12"/>
  <c r="Z58" i="12"/>
  <c r="V58" i="12"/>
  <c r="R58" i="12"/>
  <c r="N58" i="12"/>
  <c r="J58" i="12"/>
  <c r="F58" i="12"/>
  <c r="B5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Y67" i="12"/>
  <c r="U67" i="12"/>
  <c r="Q67" i="12"/>
  <c r="M67" i="12"/>
  <c r="I67" i="12"/>
  <c r="E67" i="12"/>
  <c r="X67" i="12"/>
  <c r="T67" i="12"/>
  <c r="P67" i="12"/>
  <c r="L67" i="12"/>
  <c r="H67" i="12"/>
  <c r="D67" i="12"/>
  <c r="W67" i="12"/>
  <c r="S67" i="12"/>
  <c r="O67" i="12"/>
  <c r="K67" i="12"/>
  <c r="G67" i="12"/>
  <c r="C67" i="12"/>
  <c r="Z67" i="12"/>
  <c r="V67" i="12"/>
  <c r="R67" i="12"/>
  <c r="N67" i="12"/>
  <c r="J67" i="12"/>
  <c r="F67" i="12"/>
  <c r="B67" i="12"/>
  <c r="Y60" i="12"/>
  <c r="U60" i="12"/>
  <c r="Q60" i="12"/>
  <c r="M60" i="12"/>
  <c r="I60" i="12"/>
  <c r="E60" i="12"/>
  <c r="AB60" i="12"/>
  <c r="X60" i="12"/>
  <c r="T60" i="12"/>
  <c r="P60" i="12"/>
  <c r="L60" i="12"/>
  <c r="H60" i="12"/>
  <c r="D60" i="12"/>
  <c r="AA60" i="12"/>
  <c r="W60" i="12"/>
  <c r="S60" i="12"/>
  <c r="O60" i="12"/>
  <c r="K60" i="12"/>
  <c r="G60" i="12"/>
  <c r="C60" i="12"/>
  <c r="Z60" i="12"/>
  <c r="V60" i="12"/>
  <c r="R60" i="12"/>
  <c r="N60" i="12"/>
  <c r="J60" i="12"/>
  <c r="F60" i="12"/>
  <c r="B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<sst xmlns="http://schemas.openxmlformats.org/spreadsheetml/2006/main" count="9581" uniqueCount="1808">
  <si>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</si>
  <si>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</si>
  <si>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</si>
  <si>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</si>
  <si>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</si>
  <si>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</si>
  <si>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</si>
  <si>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</si>
  <si>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</si>
  <si>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</si>
  <si>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</si>
  <si>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</si>
  <si>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</si>
  <si>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</si>
  <si>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</si>
  <si>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</si>
  <si>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</si>
  <si>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</si>
  <si>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</si>
  <si>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</si>
  <si>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</si>
  <si>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</si>
  <si>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</si>
  <si>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</si>
  <si>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</si>
  <si>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</si>
  <si>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</si>
  <si>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</si>
  <si>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</si>
  <si>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</si>
  <si>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</si>
  <si>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</si>
  <si>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</si>
  <si>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</si>
  <si>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</si>
  <si>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</si>
  <si>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</si>
  <si>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</si>
  <si>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</si>
  <si>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</si>
  <si>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</si>
  <si>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</si>
  <si>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</si>
  <si>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</si>
  <si>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</si>
  <si>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</si>
  <si>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</si>
  <si>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</si>
  <si>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</si>
  <si>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</si>
  <si>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</si>
  <si>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</si>
  <si>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</si>
  <si>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</si>
  <si>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</si>
  <si>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</si>
  <si>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</si>
  <si>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</si>
  <si>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</si>
  <si>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</si>
  <si>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</si>
  <si>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</si>
  <si>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</si>
  <si>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</si>
  <si>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</si>
  <si>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</si>
  <si>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</si>
  <si>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</si>
  <si>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</si>
  <si>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</si>
  <si>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</si>
  <si>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</si>
  <si>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</si>
  <si>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</si>
  <si>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</si>
  <si>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</si>
  <si>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</si>
  <si>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</si>
  <si>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</si>
  <si>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</si>
  <si>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</si>
  <si>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</si>
  <si>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</si>
  <si>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</si>
  <si>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</si>
  <si>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</si>
  <si>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</si>
  <si>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</si>
  <si>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</si>
  <si>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</si>
  <si>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</si>
  <si>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</si>
  <si>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</si>
  <si>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</si>
  <si>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</si>
  <si>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</si>
  <si>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</si>
  <si>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</si>
  <si>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</si>
  <si>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</si>
  <si>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</si>
  <si>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</si>
  <si>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</si>
  <si>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</si>
  <si>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</si>
  <si>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</si>
  <si>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</si>
  <si>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</si>
  <si>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</si>
  <si>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</si>
  <si>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</si>
  <si>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</si>
  <si>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</si>
  <si>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</si>
  <si>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</si>
  <si>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</si>
  <si>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</si>
  <si>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</si>
  <si>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</si>
  <si>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</si>
  <si>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</si>
  <si>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</si>
  <si>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</si>
  <si>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</si>
  <si>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</si>
  <si>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</si>
  <si>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</si>
  <si>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</si>
  <si>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</si>
  <si>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</si>
  <si>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</si>
  <si>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</si>
  <si>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</si>
  <si>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</si>
  <si>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</si>
  <si>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</si>
  <si>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</si>
  <si>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</si>
  <si>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</si>
  <si>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</si>
  <si>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</si>
  <si>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</si>
  <si>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</si>
  <si>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</si>
  <si>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</si>
  <si>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</si>
  <si>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</si>
  <si>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</si>
  <si>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</si>
  <si>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</si>
  <si>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</si>
  <si>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</si>
  <si>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</si>
  <si>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</si>
  <si>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</si>
  <si>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</si>
  <si>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</si>
  <si>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</si>
  <si>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</si>
  <si>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</si>
  <si>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</si>
  <si>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</si>
  <si>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</si>
  <si>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</si>
  <si>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</si>
  <si>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</si>
  <si>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</si>
  <si>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</si>
  <si>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</si>
  <si>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</si>
  <si>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</si>
  <si>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</si>
  <si>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</si>
  <si>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</si>
  <si>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</si>
  <si>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</si>
  <si>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</si>
  <si>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</si>
  <si>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</si>
  <si>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</si>
  <si>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</si>
  <si>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</si>
  <si>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</si>
  <si>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</si>
  <si>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</si>
  <si>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</si>
  <si>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</si>
  <si>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</si>
  <si>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</si>
  <si>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</si>
  <si>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</si>
  <si>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</si>
  <si>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</si>
  <si>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</si>
  <si>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</si>
  <si>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</si>
  <si>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</si>
  <si>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</si>
  <si>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</si>
  <si>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</si>
  <si>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</si>
  <si>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</si>
  <si>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</si>
  <si>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</si>
  <si>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</si>
  <si>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</si>
  <si>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</si>
  <si>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</si>
  <si>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</si>
  <si>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</si>
  <si>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</si>
  <si>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</si>
  <si>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</si>
  <si>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</si>
  <si>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</si>
  <si>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</si>
  <si>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</si>
  <si>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</si>
  <si>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</si>
  <si>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</si>
  <si>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</si>
  <si>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</si>
  <si>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</si>
  <si>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</si>
  <si>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</si>
  <si>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</si>
  <si>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</si>
  <si>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</si>
  <si>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</si>
  <si>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</si>
  <si>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</si>
  <si>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</si>
  <si>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</si>
  <si>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</si>
  <si>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</si>
  <si>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</si>
  <si>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</si>
  <si>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</si>
  <si>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</si>
  <si>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</si>
  <si>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</si>
  <si>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</si>
  <si>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</si>
  <si>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</si>
  <si>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</si>
  <si>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</si>
  <si>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</si>
  <si>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</si>
  <si>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</si>
  <si>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</si>
  <si>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</si>
  <si>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</si>
  <si>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</si>
  <si>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</si>
  <si>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</si>
  <si>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</si>
  <si>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</si>
  <si>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</si>
  <si>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</si>
  <si>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</si>
  <si>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</si>
  <si>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</si>
  <si>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</si>
  <si>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</si>
  <si>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</si>
  <si>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</si>
  <si>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</si>
  <si>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</si>
  <si>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</si>
  <si>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</si>
  <si>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</si>
  <si>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</si>
  <si>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</si>
  <si>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</si>
  <si>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</si>
  <si>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</si>
  <si>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</si>
  <si>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</si>
  <si>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</si>
  <si>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</si>
  <si>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</si>
  <si>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</si>
  <si>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</si>
  <si>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</si>
  <si>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</si>
  <si>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</si>
  <si>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</si>
  <si>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</si>
  <si>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</si>
  <si>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</si>
  <si>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</si>
  <si>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</si>
  <si>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</si>
  <si>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</si>
  <si>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</si>
  <si>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</si>
  <si>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</si>
  <si>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</si>
  <si>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</si>
  <si>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</si>
  <si>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</si>
  <si>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</si>
  <si>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</si>
  <si>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</si>
  <si>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</si>
  <si>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</si>
  <si>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</si>
  <si>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</si>
  <si>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</si>
  <si>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</si>
  <si>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</si>
  <si>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</si>
  <si>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</si>
  <si>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</si>
  <si>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</si>
  <si>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</si>
  <si>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</si>
  <si>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</si>
  <si>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</si>
  <si>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</si>
  <si>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</si>
  <si>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</si>
  <si>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</si>
  <si>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</si>
  <si>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</si>
  <si>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</si>
  <si>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</si>
  <si>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</si>
  <si>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</si>
  <si>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</si>
  <si>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</si>
  <si>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</si>
  <si>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</si>
  <si>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</si>
  <si>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</si>
  <si>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</si>
  <si>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</si>
  <si>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</si>
  <si>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</si>
  <si>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</si>
  <si>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</si>
  <si>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</si>
  <si>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</si>
  <si>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</si>
  <si>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</si>
  <si>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</si>
  <si>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</si>
  <si>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</si>
  <si>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</si>
  <si>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</si>
  <si>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</si>
  <si>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</si>
  <si>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</si>
  <si>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</si>
  <si>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</si>
  <si>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</si>
  <si>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</si>
  <si>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</si>
  <si>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</si>
  <si>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</si>
  <si>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</si>
  <si>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</si>
  <si>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</si>
  <si>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</si>
  <si>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</si>
  <si>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</si>
  <si>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</si>
  <si>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</si>
  <si>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</si>
  <si>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</si>
  <si>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</si>
  <si>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</si>
  <si>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</si>
  <si>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</si>
  <si>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</si>
  <si>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</si>
  <si>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</si>
  <si>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</si>
  <si>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</si>
  <si>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</si>
  <si>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</si>
  <si>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</si>
  <si>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</si>
  <si>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</si>
  <si>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</si>
  <si>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</si>
  <si>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</si>
  <si>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</si>
  <si>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</si>
  <si>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</si>
  <si>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</si>
  <si>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</si>
  <si>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</si>
  <si>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</si>
  <si>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</si>
  <si>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</si>
  <si>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</si>
  <si>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</si>
  <si>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</si>
  <si>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</si>
  <si>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</si>
  <si>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</si>
  <si>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</si>
  <si>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</si>
  <si>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</si>
  <si>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</si>
  <si>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</si>
  <si>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</si>
  <si>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</si>
  <si>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</si>
  <si>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</si>
  <si>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</si>
  <si>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</si>
  <si>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</si>
  <si>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</si>
  <si>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</si>
  <si>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</si>
  <si>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</si>
  <si>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</si>
  <si>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</si>
  <si>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</si>
  <si>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</si>
  <si>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</si>
  <si>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</si>
  <si>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</si>
  <si>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</si>
  <si>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</si>
  <si>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</si>
  <si>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</si>
  <si>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</si>
  <si>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</si>
  <si>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</si>
  <si>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</si>
  <si>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</si>
  <si>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</si>
  <si>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</si>
  <si>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</si>
  <si>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</si>
  <si>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</si>
  <si>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</si>
  <si>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</si>
  <si>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</si>
  <si>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</si>
  <si>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</si>
  <si>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</si>
  <si>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</si>
  <si>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</si>
  <si>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</si>
  <si>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</si>
  <si>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</si>
  <si>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</si>
  <si>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</si>
  <si>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</si>
  <si>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</si>
  <si>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</si>
  <si>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</si>
  <si>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</si>
  <si>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</si>
  <si>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</si>
  <si>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</si>
  <si>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</si>
  <si>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</si>
  <si>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</si>
  <si>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</si>
  <si>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</si>
  <si>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</si>
  <si>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</si>
  <si>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</si>
  <si>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</si>
  <si>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</si>
  <si>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</si>
  <si>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</si>
  <si>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</si>
  <si>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</si>
  <si>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</si>
  <si>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</si>
  <si>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</si>
  <si>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</si>
  <si>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</si>
  <si>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</si>
  <si>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</si>
  <si>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</si>
  <si>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</si>
  <si>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</si>
  <si>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</si>
  <si>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</si>
  <si>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</si>
  <si>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</si>
  <si>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</si>
  <si>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</si>
  <si>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</si>
  <si>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</si>
  <si>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</si>
  <si>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</si>
  <si>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</si>
  <si>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</si>
  <si>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</si>
  <si>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</si>
  <si>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</si>
  <si>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</si>
  <si>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</si>
  <si>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</si>
  <si>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</si>
  <si>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</si>
  <si>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</si>
  <si>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</si>
  <si>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</si>
  <si>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</si>
  <si>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</si>
  <si>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</si>
  <si>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</si>
  <si>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</si>
  <si>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</si>
  <si>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</si>
  <si>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</si>
  <si>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</si>
  <si>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</si>
  <si>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</si>
  <si>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</si>
  <si>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</si>
  <si>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</si>
  <si>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</si>
  <si>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</si>
  <si>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</si>
  <si>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</si>
  <si>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</si>
  <si>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</si>
  <si>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</si>
  <si>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</si>
  <si>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</si>
  <si>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</si>
  <si>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</si>
  <si>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</si>
  <si>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</si>
  <si>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</si>
  <si>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</si>
  <si>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</si>
  <si>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</si>
  <si>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</si>
  <si>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</si>
  <si>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</si>
  <si>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</si>
  <si>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</si>
  <si>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</si>
  <si>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</si>
  <si>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</si>
  <si>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</si>
  <si>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</si>
  <si>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</si>
  <si>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</si>
  <si>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</si>
  <si>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</si>
  <si>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</si>
  <si>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</si>
  <si>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</si>
  <si>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</si>
  <si>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</si>
  <si>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</si>
  <si>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</si>
  <si>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</si>
  <si>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</si>
  <si>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</si>
  <si>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</si>
  <si>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</si>
  <si>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</si>
  <si>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</si>
  <si>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</si>
  <si>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</si>
  <si>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</si>
  <si>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</si>
  <si>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</si>
  <si>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</si>
  <si>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</si>
  <si>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</si>
  <si>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</si>
  <si>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</si>
  <si>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</si>
  <si>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</si>
  <si>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</si>
  <si>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</si>
  <si>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</si>
  <si>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</si>
  <si>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</si>
  <si>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</si>
  <si>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</si>
  <si>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</si>
  <si>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</si>
  <si>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</si>
  <si>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</si>
  <si>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</si>
  <si>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</si>
  <si>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</si>
  <si>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</si>
  <si>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</si>
  <si>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</si>
  <si>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</si>
  <si>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</si>
  <si>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</si>
  <si>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</si>
  <si>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</si>
  <si>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</si>
  <si>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</si>
  <si>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</si>
  <si>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</si>
  <si>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</si>
  <si>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</si>
  <si>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</si>
  <si>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</si>
  <si>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</si>
  <si>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</si>
  <si>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</si>
  <si>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</si>
  <si>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</si>
  <si>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</si>
  <si>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</si>
  <si>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</si>
  <si>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</si>
  <si>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</si>
  <si>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</si>
  <si>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</si>
  <si>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</si>
  <si>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</si>
  <si>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</si>
  <si>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</si>
  <si>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</si>
  <si>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</si>
  <si>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</si>
  <si>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</si>
  <si>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</si>
  <si>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</si>
  <si>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</si>
  <si>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</si>
  <si>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</si>
  <si>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</si>
  <si>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</si>
  <si>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</si>
  <si>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</si>
  <si>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</si>
  <si>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</si>
  <si>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</si>
  <si>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</si>
  <si>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</si>
  <si>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</si>
  <si>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</si>
  <si>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</si>
  <si>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</si>
  <si>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</si>
  <si>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</si>
  <si>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</si>
  <si>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</si>
  <si>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</si>
  <si>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</si>
  <si>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</si>
  <si>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</si>
  <si>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</si>
  <si>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</si>
  <si>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</si>
  <si>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</si>
  <si>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</si>
  <si>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</si>
  <si>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</si>
  <si>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</si>
  <si>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</si>
  <si>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</si>
  <si>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</si>
  <si>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</si>
  <si>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</si>
  <si>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</si>
  <si>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</si>
  <si>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</si>
  <si>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</si>
  <si>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</si>
  <si>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</si>
  <si>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</si>
  <si>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</si>
  <si>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</si>
  <si>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</si>
  <si>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</si>
  <si>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</si>
  <si>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</si>
  <si>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</si>
  <si>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</si>
  <si>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</si>
  <si>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</si>
  <si>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</si>
  <si>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</si>
  <si>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</si>
  <si>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</si>
  <si>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</si>
  <si>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</si>
  <si>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</si>
  <si>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</si>
  <si>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</si>
  <si>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</si>
  <si>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</si>
  <si>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</si>
  <si>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</si>
  <si>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</si>
  <si>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</si>
  <si>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</si>
  <si>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</si>
  <si>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</si>
  <si>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</si>
  <si>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</si>
  <si>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</si>
  <si>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</si>
  <si>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</si>
  <si>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</si>
  <si>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</si>
  <si>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</si>
  <si>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</si>
  <si>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</si>
  <si>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</si>
  <si>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</si>
  <si>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</si>
  <si>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</si>
  <si>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</si>
  <si>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</si>
  <si>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</si>
  <si>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</si>
  <si>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</si>
  <si>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</si>
  <si>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</si>
  <si>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</si>
  <si>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</si>
  <si>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</si>
  <si>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</si>
  <si>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</si>
  <si>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</si>
  <si>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</si>
  <si>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</si>
  <si>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</si>
  <si>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</si>
  <si>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</si>
  <si>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</si>
  <si>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</si>
  <si>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</si>
  <si>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</si>
  <si>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</si>
  <si>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</si>
  <si>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</si>
  <si>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</si>
  <si>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</si>
  <si>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</si>
  <si>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</si>
  <si>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</si>
  <si>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</si>
  <si>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</si>
  <si>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</si>
  <si>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</si>
  <si>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</si>
  <si>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</si>
  <si>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</si>
  <si>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</si>
  <si>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</si>
  <si>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</si>
  <si>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</si>
  <si>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</si>
  <si>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</si>
  <si>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</si>
  <si>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</si>
  <si>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</si>
  <si>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</si>
  <si>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</si>
  <si>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</si>
  <si>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</si>
  <si>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</si>
  <si>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</si>
  <si>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</si>
  <si>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</si>
  <si>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</si>
  <si>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</si>
  <si>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</si>
  <si>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</si>
  <si>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</si>
  <si>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</si>
  <si>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</si>
  <si>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</si>
  <si>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</si>
  <si>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</si>
  <si>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</si>
  <si>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</si>
  <si>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</si>
  <si>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</si>
  <si>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</si>
  <si>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</si>
  <si>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</si>
  <si>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</si>
  <si>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</si>
  <si>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</si>
  <si>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</si>
  <si>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</si>
  <si>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</si>
  <si>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</si>
  <si>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</si>
  <si>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</si>
  <si>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</si>
  <si>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</si>
  <si>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</si>
  <si>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</si>
  <si>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</si>
  <si>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</si>
  <si>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</si>
  <si>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</si>
  <si>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</si>
  <si>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</si>
  <si>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</si>
  <si>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</si>
  <si>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</si>
  <si>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</si>
  <si>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</si>
  <si>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</si>
  <si>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</si>
  <si>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</si>
  <si>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</si>
  <si>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</si>
  <si>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</si>
  <si>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</si>
  <si>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</si>
  <si>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</si>
  <si>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</si>
  <si>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</si>
  <si>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</si>
  <si>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</si>
  <si>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</si>
  <si>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</si>
  <si>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</si>
  <si>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</si>
  <si>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</si>
  <si>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</si>
  <si>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</si>
  <si>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</si>
  <si>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</si>
  <si>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</si>
  <si>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</si>
  <si>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</si>
  <si>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</si>
  <si>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</si>
  <si>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</si>
  <si>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</si>
  <si>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</si>
  <si>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</si>
  <si>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</si>
  <si>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</si>
  <si>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</si>
  <si>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</si>
  <si>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</si>
  <si>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</si>
  <si>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</si>
  <si>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</si>
  <si>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</si>
  <si>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</si>
  <si>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</si>
  <si>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</si>
  <si>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</si>
  <si>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</si>
  <si>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</si>
  <si>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</si>
  <si>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</si>
  <si>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</si>
  <si>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</si>
  <si>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</si>
  <si>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</si>
  <si>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</si>
  <si>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</si>
  <si>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</si>
  <si>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</si>
  <si>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</si>
  <si>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</si>
  <si>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</si>
  <si>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</si>
  <si>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</si>
  <si>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</si>
  <si>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</si>
  <si>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</si>
  <si>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</si>
  <si>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</si>
  <si>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</si>
  <si>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</si>
  <si>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</si>
  <si>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</si>
  <si>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</si>
  <si>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</si>
  <si>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</si>
  <si>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</si>
  <si>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</si>
  <si>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</si>
  <si>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</si>
  <si>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</si>
  <si>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</si>
  <si>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</si>
  <si>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</si>
  <si>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</si>
  <si>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</si>
  <si>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</si>
  <si>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</si>
  <si>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</si>
  <si>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</si>
  <si>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</si>
  <si>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</si>
  <si>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</si>
  <si>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</si>
  <si>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</si>
  <si>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</si>
  <si>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</si>
  <si>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</si>
  <si>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</si>
  <si>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</si>
  <si>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</si>
  <si>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</si>
  <si>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</si>
  <si>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</si>
  <si>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</si>
  <si>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</si>
  <si>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</si>
  <si>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</si>
  <si>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</si>
  <si>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</si>
  <si>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</si>
  <si>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</si>
  <si>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</si>
  <si>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</si>
  <si>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</si>
  <si>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</si>
  <si>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</si>
  <si>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</si>
  <si>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</si>
  <si>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</si>
  <si>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</si>
  <si>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</si>
  <si>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</si>
  <si>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</si>
  <si>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</si>
  <si>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</si>
  <si>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</si>
  <si>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</si>
  <si>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</si>
  <si>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</si>
  <si>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</si>
  <si>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</si>
  <si>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</si>
  <si>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</si>
  <si>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</si>
  <si>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</si>
  <si>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</si>
  <si>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</si>
  <si>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</si>
  <si>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</si>
  <si>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</si>
  <si>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</si>
  <si>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</si>
  <si>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</si>
  <si>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</si>
  <si>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</si>
  <si>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</si>
  <si>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</si>
  <si>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</si>
  <si>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</si>
  <si>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</si>
  <si>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</si>
  <si>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</si>
  <si>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</si>
  <si>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</si>
  <si>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</si>
  <si>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</si>
  <si>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</si>
  <si>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</si>
  <si>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</si>
  <si>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</si>
  <si>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</si>
  <si>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</si>
  <si>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</si>
  <si>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</si>
  <si>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</si>
  <si>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</si>
  <si>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</si>
  <si>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</si>
  <si>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</si>
  <si>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</si>
  <si>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</si>
  <si>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</si>
  <si>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</si>
  <si>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</si>
  <si>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</si>
  <si>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</si>
  <si>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</si>
  <si>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</si>
  <si>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</si>
  <si>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</si>
  <si>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</si>
  <si>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</si>
  <si>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</si>
  <si>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</si>
  <si>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</si>
  <si>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</si>
  <si>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</si>
  <si>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</si>
  <si>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</si>
  <si>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</si>
  <si>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</si>
  <si>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</si>
  <si>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</si>
  <si>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</si>
  <si>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</si>
  <si>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</si>
  <si>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</si>
  <si>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</si>
  <si>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</si>
  <si>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</si>
  <si>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</si>
  <si>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</si>
  <si>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</si>
  <si>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</si>
  <si>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</si>
  <si>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</si>
  <si>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</si>
  <si>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</si>
  <si>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</si>
  <si>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</si>
  <si>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</si>
  <si>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</si>
  <si>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</si>
  <si>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</si>
  <si>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</si>
  <si>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</si>
  <si>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</si>
  <si>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</si>
  <si>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</si>
  <si>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</si>
  <si>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</si>
  <si>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</si>
  <si>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</si>
  <si>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</si>
  <si>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</si>
  <si>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</si>
  <si>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</si>
  <si>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</si>
  <si>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</si>
  <si>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</si>
  <si>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</si>
  <si>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</si>
  <si>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</si>
  <si>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</si>
  <si>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</si>
  <si>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</si>
  <si>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</si>
  <si>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</si>
  <si>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</si>
  <si>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</si>
  <si>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</si>
  <si>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</si>
  <si>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</si>
  <si>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</si>
  <si>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</si>
  <si>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</si>
  <si>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</si>
  <si>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</si>
  <si>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</si>
  <si>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</si>
  <si>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</si>
  <si>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</si>
  <si>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</si>
  <si>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</si>
  <si>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</si>
  <si>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</si>
  <si>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</si>
  <si>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</si>
  <si>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</si>
  <si>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</si>
  <si>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</si>
  <si>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</si>
  <si>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</si>
  <si>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</si>
  <si>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</si>
  <si>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</si>
  <si>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</si>
  <si>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</si>
  <si>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</si>
  <si>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</si>
  <si>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</si>
  <si>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</si>
  <si>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</si>
  <si>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</si>
  <si>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</si>
  <si>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</si>
  <si>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</si>
  <si>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</si>
  <si>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</si>
  <si>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</si>
  <si>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</si>
  <si>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</si>
  <si>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</si>
  <si>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</si>
  <si>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</si>
  <si>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</si>
  <si>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</si>
  <si>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</si>
  <si>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</si>
  <si>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</si>
  <si>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</si>
  <si>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</si>
  <si>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</si>
  <si>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</si>
  <si>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</si>
  <si>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</si>
  <si>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</si>
  <si>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</si>
  <si>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</si>
  <si>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</si>
  <si>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</si>
  <si>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</si>
  <si>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</si>
  <si>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</si>
  <si>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</si>
  <si>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</si>
  <si>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</si>
  <si>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</si>
  <si>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</si>
  <si>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</si>
  <si>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</si>
  <si>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</si>
  <si>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</si>
  <si>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</si>
  <si>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</si>
  <si>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</si>
  <si>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</si>
  <si>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</si>
  <si>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</si>
  <si>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</si>
  <si>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</si>
  <si>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</si>
  <si>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</si>
  <si>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</si>
  <si>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</si>
  <si>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</si>
  <si>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</si>
  <si>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</si>
  <si>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</si>
  <si>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</si>
  <si>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</si>
  <si>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</si>
  <si>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</si>
  <si>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</si>
  <si>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</si>
  <si>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</si>
  <si>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</si>
  <si>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</si>
  <si>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</si>
  <si>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</si>
  <si>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</si>
  <si>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</si>
  <si>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</si>
  <si>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</si>
  <si>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</si>
  <si>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</si>
  <si>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</si>
  <si>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</si>
  <si>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</si>
  <si>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</si>
  <si>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</si>
  <si>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</si>
  <si>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</si>
  <si>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</si>
  <si>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</si>
  <si>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</si>
  <si>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</si>
  <si>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</si>
  <si>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</si>
  <si>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</si>
  <si>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</si>
  <si>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</si>
  <si>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</si>
  <si>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</si>
  <si>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</si>
  <si>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</si>
  <si>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</si>
  <si>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</si>
  <si>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</si>
  <si>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</si>
  <si>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</si>
  <si>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</si>
  <si>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</si>
  <si>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</si>
  <si>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</si>
  <si>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</si>
  <si>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</si>
  <si>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</si>
  <si>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</si>
  <si>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</si>
  <si>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</si>
  <si>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</si>
  <si>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</si>
  <si>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</si>
  <si>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</si>
  <si>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</si>
  <si>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</si>
  <si>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</si>
  <si>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</si>
  <si>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</si>
  <si>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</si>
  <si>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</si>
  <si>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</si>
  <si>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</si>
  <si>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</si>
  <si>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</si>
  <si>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</si>
  <si>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</si>
  <si>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</si>
  <si>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</si>
  <si>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</si>
  <si>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</si>
  <si>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</si>
  <si>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</si>
  <si>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</si>
  <si>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</si>
  <si>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</si>
  <si>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</si>
  <si>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</si>
  <si>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</si>
  <si>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</si>
  <si>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</si>
  <si>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</si>
  <si>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</si>
  <si>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</si>
  <si>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</si>
  <si>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</si>
  <si>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</si>
  <si>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</si>
  <si>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</si>
  <si>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</si>
  <si>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</si>
  <si>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</si>
  <si>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</si>
  <si>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</si>
  <si>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</si>
  <si>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</si>
  <si>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</si>
  <si>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</si>
  <si>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</si>
  <si>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</si>
  <si>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</si>
  <si>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</si>
  <si>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</si>
  <si>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</si>
  <si>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</si>
  <si>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</si>
  <si>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</si>
  <si>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</si>
  <si>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</si>
  <si>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</si>
  <si>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</si>
  <si>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</si>
  <si>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</si>
  <si>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</si>
  <si>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</si>
  <si>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</si>
  <si>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</si>
  <si>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</si>
  <si>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</si>
  <si>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</si>
  <si>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</si>
  <si>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</si>
  <si>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</si>
  <si>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</si>
  <si>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</si>
  <si>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</si>
  <si>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</si>
  <si>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</si>
  <si>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</si>
  <si>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</si>
  <si>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</si>
  <si>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</si>
  <si>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</si>
  <si>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</si>
  <si>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</si>
  <si>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</si>
  <si>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</si>
  <si>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</si>
  <si>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</si>
  <si>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</si>
  <si>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</si>
  <si>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</si>
  <si>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</si>
  <si>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</si>
  <si>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</si>
  <si>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</si>
  <si>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</si>
  <si>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</si>
  <si>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</si>
  <si>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</si>
  <si>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</si>
  <si>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</si>
  <si>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</si>
  <si>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</si>
  <si>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</si>
  <si>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</si>
  <si>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</si>
  <si>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</si>
  <si>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</si>
  <si>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</si>
  <si>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</si>
  <si>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</si>
  <si>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</si>
  <si>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</si>
  <si>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</si>
  <si>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</si>
  <si>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</si>
  <si>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</si>
  <si>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</si>
  <si>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</si>
  <si>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</si>
  <si>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</si>
  <si>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</si>
  <si>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</si>
  <si>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</si>
  <si>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</si>
  <si>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</si>
  <si>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</si>
  <si>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</si>
  <si>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</si>
  <si>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</si>
  <si>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</si>
  <si>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</si>
  <si>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</si>
  <si>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</si>
  <si>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</si>
  <si>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</si>
  <si>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</si>
  <si>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</si>
  <si>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</si>
  <si>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</si>
  <si>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</si>
  <si>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</si>
  <si>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</si>
  <si>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</si>
  <si>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</si>
  <si>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</si>
  <si>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</si>
  <si>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</si>
  <si>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</si>
  <si>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</si>
  <si>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</si>
  <si>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</si>
  <si>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</si>
  <si>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</si>
  <si>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</si>
  <si>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</si>
  <si>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</si>
  <si>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</si>
  <si>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</si>
  <si>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</si>
  <si>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</si>
  <si>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</si>
  <si>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</si>
  <si>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</si>
  <si>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</si>
  <si>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</si>
  <si>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</si>
  <si>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</si>
  <si>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</si>
  <si>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</si>
  <si>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</si>
  <si>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</si>
  <si>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</si>
  <si>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</si>
  <si>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</si>
  <si>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</si>
  <si>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</si>
  <si>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</si>
  <si>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</si>
  <si>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</si>
  <si>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</si>
  <si>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</si>
  <si>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</si>
  <si>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</si>
  <si>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</si>
  <si>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</si>
  <si>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</si>
  <si>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</si>
  <si>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</si>
  <si>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</si>
  <si>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</si>
  <si>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</si>
  <si>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</si>
  <si>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</si>
  <si>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</si>
  <si>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</si>
  <si>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</si>
  <si>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</si>
  <si>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</si>
  <si>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</si>
  <si>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</si>
  <si>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</si>
  <si>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</si>
  <si>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</si>
  <si>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</si>
  <si>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</si>
  <si>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</si>
  <si>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</si>
  <si>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</si>
  <si>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</si>
  <si>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</si>
  <si>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</si>
  <si>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</si>
  <si>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</si>
  <si>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</si>
  <si>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</si>
  <si>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</si>
  <si>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</si>
  <si>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</si>
  <si>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</si>
  <si>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</si>
  <si>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</si>
  <si>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</si>
  <si>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</si>
  <si>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</si>
  <si>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</si>
  <si>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</si>
  <si>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</si>
  <si>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</si>
  <si>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</si>
  <si>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</si>
  <si>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</si>
  <si>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</si>
  <si>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</si>
  <si>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</si>
  <si>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</si>
  <si>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</si>
  <si>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</si>
  <si>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</si>
  <si>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</si>
  <si>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</si>
  <si>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</si>
  <si>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</si>
  <si>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</si>
  <si>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</si>
  <si>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</si>
  <si>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</si>
  <si>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</si>
  <si>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</si>
  <si>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</si>
  <si>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</si>
  <si>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</si>
  <si>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</si>
  <si>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</si>
  <si>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</si>
  <si>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</si>
  <si>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</si>
  <si>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</si>
  <si>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</si>
  <si>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</si>
  <si>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</si>
  <si>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</si>
  <si>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</si>
  <si>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</si>
  <si>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</si>
  <si>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</si>
  <si>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</si>
  <si>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</si>
  <si>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</si>
  <si>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</si>
  <si>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</si>
  <si>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</si>
  <si>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</si>
  <si>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</si>
  <si>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</si>
  <si>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</si>
  <si>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</si>
  <si>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</si>
  <si>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</si>
  <si>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</si>
  <si>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</si>
  <si>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</si>
  <si>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</si>
  <si>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</si>
  <si>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</si>
  <si>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</si>
  <si>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</si>
  <si>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</si>
  <si>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</si>
  <si>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</si>
  <si>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</si>
  <si>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</si>
  <si>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</si>
  <si>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</si>
  <si>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</si>
  <si>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</si>
  <si>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</si>
  <si>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</si>
  <si>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</si>
  <si>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</si>
  <si>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</si>
  <si>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</si>
  <si>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</si>
  <si>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</si>
  <si>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</si>
  <si>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</si>
  <si>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</si>
  <si>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</si>
  <si>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</si>
  <si>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</si>
  <si>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</si>
  <si>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</si>
  <si>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</si>
  <si>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</si>
  <si>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</si>
  <si>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</si>
  <si>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</si>
  <si>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</si>
  <si>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</si>
  <si>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</si>
  <si>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</si>
  <si>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</si>
  <si>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</si>
  <si>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</si>
  <si>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</si>
  <si>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</si>
  <si>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</si>
  <si>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</si>
  <si>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</si>
  <si>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</si>
  <si>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</si>
  <si>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</si>
  <si>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</si>
  <si>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</si>
  <si>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</si>
  <si>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</si>
  <si>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</si>
  <si>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</si>
  <si>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</si>
  <si>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</si>
  <si>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</si>
  <si>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</si>
  <si>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</si>
  <si>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</si>
  <si>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</si>
  <si>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</si>
  <si>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</si>
  <si>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</si>
  <si>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</si>
  <si>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</si>
  <si>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</si>
  <si>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</si>
  <si>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</si>
  <si>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</si>
  <si>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</si>
  <si>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</si>
  <si>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</si>
  <si>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</si>
  <si>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</si>
  <si>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</si>
  <si>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</si>
  <si>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</si>
  <si>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</si>
  <si>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</si>
  <si>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</si>
  <si>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</si>
  <si>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</si>
  <si>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</si>
  <si>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</si>
  <si>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</si>
  <si>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</si>
  <si>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</si>
  <si>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</si>
  <si>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</si>
  <si>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</si>
  <si>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</si>
  <si>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</si>
  <si>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</si>
  <si>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</si>
  <si>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</si>
  <si>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</si>
  <si>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</si>
  <si>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</si>
  <si>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</si>
  <si>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</si>
  <si>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</si>
  <si>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</si>
  <si>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</si>
  <si>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</si>
  <si>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</si>
  <si>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</si>
  <si>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</si>
  <si>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</si>
  <si>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</si>
  <si>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</si>
  <si>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</si>
  <si>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</si>
  <si>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</si>
  <si>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</si>
  <si>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</si>
  <si>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</si>
  <si>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</si>
  <si>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</si>
  <si>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</si>
  <si>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</si>
  <si>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</si>
  <si>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</si>
  <si>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</si>
  <si>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</si>
  <si>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</si>
  <si>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</si>
  <si>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</si>
  <si>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</si>
  <si>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</si>
  <si>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</si>
  <si>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</si>
  <si>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</si>
  <si>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</si>
  <si>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</si>
  <si>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</si>
  <si>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</si>
  <si>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</si>
  <si>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</si>
  <si>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</si>
  <si>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</si>
  <si>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</si>
  <si>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</si>
  <si>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</si>
  <si>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</si>
  <si>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</si>
  <si>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</si>
  <si>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</si>
  <si>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</si>
  <si>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</si>
  <si>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</si>
  <si>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</si>
  <si>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</si>
  <si>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</si>
  <si>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</si>
  <si>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</si>
  <si>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</si>
  <si>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</si>
  <si>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</si>
  <si>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</si>
  <si>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</si>
  <si>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</si>
  <si>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</si>
  <si>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</si>
  <si>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</si>
  <si>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</si>
  <si>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</si>
  <si>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</si>
  <si>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</si>
  <si>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</si>
  <si>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</si>
  <si>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</si>
  <si>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</si>
  <si>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</si>
  <si>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</si>
  <si>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</si>
  <si>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</si>
  <si>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</si>
  <si>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</si>
  <si>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</si>
  <si>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</si>
  <si>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</si>
  <si>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</si>
  <si>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</si>
  <si>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</si>
  <si>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</si>
  <si>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</si>
  <si>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</si>
  <si>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</si>
  <si>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</si>
  <si>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</si>
  <si>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</si>
  <si>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</si>
  <si>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</si>
  <si>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</si>
  <si>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</si>
  <si>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</si>
  <si>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</si>
  <si>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</si>
  <si>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</si>
  <si>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</si>
  <si>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</si>
  <si>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</si>
  <si>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</si>
  <si>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</si>
  <si>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</si>
  <si>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</si>
  <si>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</si>
  <si>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</si>
  <si>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</si>
  <si>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</si>
  <si>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</si>
  <si>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</si>
  <si>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</si>
  <si>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</si>
  <si>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</si>
  <si>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</si>
  <si>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</si>
  <si>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</si>
  <si>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</si>
  <si>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</si>
  <si>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</si>
  <si>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</si>
  <si>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</si>
  <si>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</si>
  <si>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</si>
  <si>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</si>
  <si>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</si>
  <si>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</si>
  <si>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</si>
  <si>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</si>
  <si>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</si>
  <si>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</si>
  <si>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</si>
  <si>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</si>
  <si>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</si>
  <si>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</si>
  <si>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</si>
  <si>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</si>
  <si>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</si>
  <si>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</si>
  <si>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</si>
  <si>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</si>
  <si>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</si>
  <si>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</si>
  <si>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</si>
  <si>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</si>
  <si>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</si>
  <si>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</si>
  <si>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</si>
  <si>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</si>
  <si>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</si>
  <si>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</si>
  <si>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</si>
  <si>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</si>
  <si>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</si>
  <si>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</si>
  <si>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</si>
  <si>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</si>
  <si>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</si>
  <si>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</si>
  <si>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</si>
  <si>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</si>
  <si>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</si>
  <si>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</si>
  <si>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</si>
  <si>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</si>
  <si>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</si>
  <si>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</si>
  <si>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</si>
  <si>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</si>
  <si>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</si>
  <si>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</si>
  <si>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</si>
  <si>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</si>
  <si>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</si>
  <si>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</si>
  <si>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</si>
  <si>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</si>
  <si>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</si>
  <si>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</si>
  <si>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</si>
  <si>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</si>
  <si>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</si>
  <si>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</si>
  <si>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</si>
  <si>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</si>
  <si>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</si>
  <si>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</si>
  <si>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</si>
  <si>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</si>
  <si>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</si>
  <si>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</si>
  <si>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</si>
  <si>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</si>
  <si>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</si>
  <si>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</si>
  <si>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</si>
  <si>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</si>
  <si>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</si>
  <si>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</si>
  <si>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</si>
  <si>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</si>
  <si>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</si>
  <si>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</si>
  <si>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</si>
  <si>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</si>
  <si>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</si>
  <si>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</si>
  <si>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</si>
  <si>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</si>
  <si>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</si>
  <si>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</si>
  <si>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</si>
  <si>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</si>
  <si>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</si>
  <si>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</si>
  <si>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</si>
  <si>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</si>
  <si>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</si>
  <si>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</si>
  <si>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</si>
  <si>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</si>
  <si>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</si>
  <si>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</si>
  <si>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</si>
  <si>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</si>
  <si>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</si>
  <si>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</si>
  <si>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</si>
  <si>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Whitby Park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</si>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</sst>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69A629B5-3DD9-4B0E-95E6-454E6D92847D}"/>
    <cellStyle name="Bad 2" xfId="7" xr:uid="{FDD076F3-0DD1-49E6-85EE-338E2BD60234}"/>
    <cellStyle name="Calculation 2" xfId="10" xr:uid="{77601E2A-B1C8-4331-8800-BCDEEDE74458}"/>
    <cellStyle name="Normal" xfId="0" builtinId="0"/>
    <cellStyle name="Normal 10" xfId="8" xr:uid="{F9C11BE1-7EDE-4751-9EB5-9643503BA72E}"/>
    <cellStyle name="Normal 2" xfId="1" xr:uid="{58F7CF81-41EA-4C08-968D-6E09601E74BE}"/>
    <cellStyle name="Normal 2 2" xfId="2" xr:uid="{D815B84B-672D-4476-9719-5419BA25D461}"/>
    <cellStyle name="Normal 2 3" xfId="11" xr:uid="{8E876997-289C-48E2-AD6A-099E23F18FC4}"/>
    <cellStyle name="Normal 6" xfId="6" xr:uid="{3462E8FA-03BA-48B0-9723-991C1C88641F}"/>
    <cellStyle name="Normal 7" xfId="4" xr:uid="{6176FB70-6EF6-4940-A96D-D608C4915894}"/>
    <cellStyle name="Percent 2" xfId="3" xr:uid="{51DD897E-F1A1-45FA-A916-5708E90BEC29}"/>
    <cellStyle name="Percent 3" xfId="5" xr:uid="{9E9569E7-D941-43B6-8A16-53434B17C36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ED6-4ABC-8968-0447572C6DA0}"/>
              </c:ext>
            </c:extLst>
          </c:dPt>
          <c:dPt>
            <c:idx val="1"/>
            <c:bubble3D val="0"/>
            <c:spPr>
              <a:solidFill>
                <a:srgbClr val="F7EBD9"/>
              </a:solidFill>
            </c:spPr>
            <c:extLst>
              <c:ext xmlns:c16="http://schemas.microsoft.com/office/drawing/2014/chart" uri="{C3380CC4-5D6E-409C-BE32-E72D297353CC}">
                <c16:uniqueId val="{00000003-DED6-4ABC-8968-0447572C6DA0}"/>
              </c:ext>
            </c:extLst>
          </c:dPt>
          <c:val>
            <c:numRef>
              <c:f>'Data - Overview'!$D$89:$D$90</c:f>
              <c:numCache>
                <c:formatCode>0%</c:formatCode>
                <c:ptCount val="2"/>
                <c:pt idx="0">
                  <c:v>0.28607142857142853</c:v>
                </c:pt>
                <c:pt idx="1">
                  <c:v>0.71392857142857147</c:v>
                </c:pt>
              </c:numCache>
            </c:numRef>
          </c:val>
          <c:extLst>
            <c:ext xmlns:c16="http://schemas.microsoft.com/office/drawing/2014/chart" uri="{C3380CC4-5D6E-409C-BE32-E72D297353CC}">
              <c16:uniqueId val="{00000004-DED6-4ABC-8968-0447572C6DA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9EF-49EF-9834-F83B2D23C756}"/>
              </c:ext>
            </c:extLst>
          </c:dPt>
          <c:dPt>
            <c:idx val="1"/>
            <c:bubble3D val="0"/>
            <c:spPr>
              <a:solidFill>
                <a:srgbClr val="6C6F71"/>
              </a:solidFill>
            </c:spPr>
            <c:extLst>
              <c:ext xmlns:c16="http://schemas.microsoft.com/office/drawing/2014/chart" uri="{C3380CC4-5D6E-409C-BE32-E72D297353CC}">
                <c16:uniqueId val="{00000003-19EF-49EF-9834-F83B2D23C756}"/>
              </c:ext>
            </c:extLst>
          </c:dPt>
          <c:dPt>
            <c:idx val="2"/>
            <c:bubble3D val="0"/>
            <c:spPr>
              <a:solidFill>
                <a:srgbClr val="7A19C1"/>
              </a:solidFill>
            </c:spPr>
            <c:extLst>
              <c:ext xmlns:c16="http://schemas.microsoft.com/office/drawing/2014/chart" uri="{C3380CC4-5D6E-409C-BE32-E72D297353CC}">
                <c16:uniqueId val="{00000005-19EF-49EF-9834-F83B2D23C756}"/>
              </c:ext>
            </c:extLst>
          </c:dPt>
          <c:dPt>
            <c:idx val="3"/>
            <c:bubble3D val="0"/>
            <c:spPr>
              <a:solidFill>
                <a:srgbClr val="8CC119"/>
              </a:solidFill>
            </c:spPr>
            <c:extLst>
              <c:ext xmlns:c16="http://schemas.microsoft.com/office/drawing/2014/chart" uri="{C3380CC4-5D6E-409C-BE32-E72D297353CC}">
                <c16:uniqueId val="{00000007-19EF-49EF-9834-F83B2D23C756}"/>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9EF-49EF-9834-F83B2D23C756}"/>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9EF-49EF-9834-F83B2D23C756}"/>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9EF-49EF-9834-F83B2D23C756}"/>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9EF-49EF-9834-F83B2D23C756}"/>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9EF-49EF-9834-F83B2D23C756}"/>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98</c:v>
                </c:pt>
                <c:pt idx="2">
                  <c:v>2 
Index: 99</c:v>
                </c:pt>
                <c:pt idx="3">
                  <c:v>3+ 
Index: 93</c:v>
                </c:pt>
              </c:strCache>
            </c:strRef>
          </c:cat>
          <c:val>
            <c:numRef>
              <c:f>'Data - Overview'!$D$128:$D$131</c:f>
              <c:numCache>
                <c:formatCode>0%</c:formatCode>
                <c:ptCount val="4"/>
                <c:pt idx="0">
                  <c:v>0.73211904761904767</c:v>
                </c:pt>
                <c:pt idx="1">
                  <c:v>0.12400793650793653</c:v>
                </c:pt>
                <c:pt idx="2">
                  <c:v>0.10653174603174603</c:v>
                </c:pt>
                <c:pt idx="3">
                  <c:v>3.7555555555555557E-2</c:v>
                </c:pt>
              </c:numCache>
            </c:numRef>
          </c:val>
          <c:extLst>
            <c:ext xmlns:c16="http://schemas.microsoft.com/office/drawing/2014/chart" uri="{C3380CC4-5D6E-409C-BE32-E72D297353CC}">
              <c16:uniqueId val="{00000009-19EF-49EF-9834-F83B2D23C756}"/>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4A0-4378-AB67-88FBC7A0387E}"/>
              </c:ext>
            </c:extLst>
          </c:dPt>
          <c:dPt>
            <c:idx val="1"/>
            <c:bubble3D val="0"/>
            <c:spPr>
              <a:solidFill>
                <a:srgbClr val="6C6F71"/>
              </a:solidFill>
            </c:spPr>
            <c:extLst>
              <c:ext xmlns:c16="http://schemas.microsoft.com/office/drawing/2014/chart" uri="{C3380CC4-5D6E-409C-BE32-E72D297353CC}">
                <c16:uniqueId val="{00000003-54A0-4378-AB67-88FBC7A0387E}"/>
              </c:ext>
            </c:extLst>
          </c:dPt>
          <c:dPt>
            <c:idx val="2"/>
            <c:bubble3D val="0"/>
            <c:spPr>
              <a:solidFill>
                <a:srgbClr val="7A19C1"/>
              </a:solidFill>
            </c:spPr>
            <c:extLst>
              <c:ext xmlns:c16="http://schemas.microsoft.com/office/drawing/2014/chart" uri="{C3380CC4-5D6E-409C-BE32-E72D297353CC}">
                <c16:uniqueId val="{00000005-54A0-4378-AB67-88FBC7A0387E}"/>
              </c:ext>
            </c:extLst>
          </c:dPt>
          <c:dPt>
            <c:idx val="3"/>
            <c:bubble3D val="0"/>
            <c:spPr>
              <a:solidFill>
                <a:srgbClr val="8CC119"/>
              </a:solidFill>
            </c:spPr>
            <c:extLst>
              <c:ext xmlns:c16="http://schemas.microsoft.com/office/drawing/2014/chart" uri="{C3380CC4-5D6E-409C-BE32-E72D297353CC}">
                <c16:uniqueId val="{00000007-54A0-4378-AB67-88FBC7A0387E}"/>
              </c:ext>
            </c:extLst>
          </c:dPt>
          <c:dPt>
            <c:idx val="4"/>
            <c:bubble3D val="0"/>
            <c:spPr>
              <a:solidFill>
                <a:srgbClr val="EBC61C"/>
              </a:solidFill>
            </c:spPr>
            <c:extLst>
              <c:ext xmlns:c16="http://schemas.microsoft.com/office/drawing/2014/chart" uri="{C3380CC4-5D6E-409C-BE32-E72D297353CC}">
                <c16:uniqueId val="{00000009-54A0-4378-AB67-88FBC7A0387E}"/>
              </c:ext>
            </c:extLst>
          </c:dPt>
          <c:dPt>
            <c:idx val="5"/>
            <c:bubble3D val="0"/>
            <c:spPr>
              <a:solidFill>
                <a:srgbClr val="1964C1"/>
              </a:solidFill>
            </c:spPr>
            <c:extLst>
              <c:ext xmlns:c16="http://schemas.microsoft.com/office/drawing/2014/chart" uri="{C3380CC4-5D6E-409C-BE32-E72D297353CC}">
                <c16:uniqueId val="{0000000B-54A0-4378-AB67-88FBC7A0387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4A0-4378-AB67-88FBC7A0387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4A0-4378-AB67-88FBC7A0387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4A0-4378-AB67-88FBC7A0387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4A0-4378-AB67-88FBC7A0387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54A0-4378-AB67-88FBC7A0387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54A0-4378-AB67-88FBC7A0387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105</c:v>
                </c:pt>
                <c:pt idx="1">
                  <c:v>20k - 40k 
Index: 106</c:v>
                </c:pt>
                <c:pt idx="2">
                  <c:v>40k - 60k 
Index: 105</c:v>
                </c:pt>
                <c:pt idx="3">
                  <c:v>60k - 80k 
Index: 100</c:v>
                </c:pt>
                <c:pt idx="4">
                  <c:v>80k - 100k 
Index: 89</c:v>
                </c:pt>
                <c:pt idx="5">
                  <c:v>100k+ 
Index: 70</c:v>
                </c:pt>
              </c:strCache>
            </c:strRef>
          </c:cat>
          <c:val>
            <c:numRef>
              <c:f>'Data - Overview'!$D$146:$D$151</c:f>
              <c:numCache>
                <c:formatCode>0%</c:formatCode>
                <c:ptCount val="6"/>
                <c:pt idx="0">
                  <c:v>0.16933333333333336</c:v>
                </c:pt>
                <c:pt idx="1">
                  <c:v>0.33056349206349217</c:v>
                </c:pt>
                <c:pt idx="2">
                  <c:v>0.22288095238095237</c:v>
                </c:pt>
                <c:pt idx="3">
                  <c:v>0.14275396825396824</c:v>
                </c:pt>
                <c:pt idx="4">
                  <c:v>6.7230158730158723E-2</c:v>
                </c:pt>
                <c:pt idx="5">
                  <c:v>6.7722222222222211E-2</c:v>
                </c:pt>
              </c:numCache>
            </c:numRef>
          </c:val>
          <c:extLst>
            <c:ext xmlns:c16="http://schemas.microsoft.com/office/drawing/2014/chart" uri="{C3380CC4-5D6E-409C-BE32-E72D297353CC}">
              <c16:uniqueId val="{0000000C-54A0-4378-AB67-88FBC7A0387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5.1396825396825392E-2</c:v>
                </c:pt>
                <c:pt idx="1">
                  <c:v>0.14784920634920634</c:v>
                </c:pt>
                <c:pt idx="2">
                  <c:v>6.5841269841269853E-2</c:v>
                </c:pt>
                <c:pt idx="3">
                  <c:v>0.11696031746031745</c:v>
                </c:pt>
                <c:pt idx="4">
                  <c:v>0.18079365079365084</c:v>
                </c:pt>
                <c:pt idx="5">
                  <c:v>0.21054761904761904</c:v>
                </c:pt>
                <c:pt idx="6">
                  <c:v>0.12052380952380952</c:v>
                </c:pt>
                <c:pt idx="7">
                  <c:v>0.10612698412698413</c:v>
                </c:pt>
              </c:numCache>
            </c:numRef>
          </c:val>
          <c:extLst>
            <c:ext xmlns:c16="http://schemas.microsoft.com/office/drawing/2014/chart" uri="{C3380CC4-5D6E-409C-BE32-E72D297353CC}">
              <c16:uniqueId val="{00000000-98B9-4101-983C-10AF4E8DFFF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0.30989682539682545</c:v>
                </c:pt>
              </c:numCache>
            </c:numRef>
          </c:val>
          <c:extLst>
            <c:ext xmlns:c16="http://schemas.microsoft.com/office/drawing/2014/chart" uri="{C3380CC4-5D6E-409C-BE32-E72D297353CC}">
              <c16:uniqueId val="{00000000-20B7-433D-A144-BE7F01B58690}"/>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20B7-433D-A144-BE7F01B58690}"/>
              </c:ext>
            </c:extLst>
          </c:dPt>
          <c:val>
            <c:numRef>
              <c:f>'Data - Overview'!$D$116</c:f>
              <c:numCache>
                <c:formatCode>0%</c:formatCode>
                <c:ptCount val="1"/>
                <c:pt idx="0">
                  <c:v>0.18341269841269844</c:v>
                </c:pt>
              </c:numCache>
            </c:numRef>
          </c:val>
          <c:extLst>
            <c:ext xmlns:c16="http://schemas.microsoft.com/office/drawing/2014/chart" uri="{C3380CC4-5D6E-409C-BE32-E72D297353CC}">
              <c16:uniqueId val="{00000003-20B7-433D-A144-BE7F01B58690}"/>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2.8103174603174599E-2</c:v>
                </c:pt>
              </c:numCache>
            </c:numRef>
          </c:val>
          <c:extLst>
            <c:ext xmlns:c16="http://schemas.microsoft.com/office/drawing/2014/chart" uri="{C3380CC4-5D6E-409C-BE32-E72D297353CC}">
              <c16:uniqueId val="{00000004-20B7-433D-A144-BE7F01B58690}"/>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0.16490476190476186</c:v>
                </c:pt>
              </c:numCache>
            </c:numRef>
          </c:val>
          <c:extLst>
            <c:ext xmlns:c16="http://schemas.microsoft.com/office/drawing/2014/chart" uri="{C3380CC4-5D6E-409C-BE32-E72D297353CC}">
              <c16:uniqueId val="{00000005-20B7-433D-A144-BE7F01B58690}"/>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0.3136984126984127</c:v>
                </c:pt>
              </c:numCache>
            </c:numRef>
          </c:val>
          <c:extLst>
            <c:ext xmlns:c16="http://schemas.microsoft.com/office/drawing/2014/chart" uri="{C3380CC4-5D6E-409C-BE32-E72D297353CC}">
              <c16:uniqueId val="{00000006-20B7-433D-A144-BE7F01B58690}"/>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AAD4-4128-BCA0-560B6611DD4A}"/>
              </c:ext>
            </c:extLst>
          </c:dPt>
          <c:dPt>
            <c:idx val="1"/>
            <c:bubble3D val="0"/>
            <c:spPr>
              <a:solidFill>
                <a:srgbClr val="DBE6C4"/>
              </a:solidFill>
            </c:spPr>
            <c:extLst>
              <c:ext xmlns:c16="http://schemas.microsoft.com/office/drawing/2014/chart" uri="{C3380CC4-5D6E-409C-BE32-E72D297353CC}">
                <c16:uniqueId val="{00000003-AAD4-4128-BCA0-560B6611DD4A}"/>
              </c:ext>
            </c:extLst>
          </c:dPt>
          <c:val>
            <c:numRef>
              <c:f>'Data - Overview'!$A$89:$A$90</c:f>
              <c:numCache>
                <c:formatCode>0%</c:formatCode>
                <c:ptCount val="2"/>
                <c:pt idx="0">
                  <c:v>0.37165873015873024</c:v>
                </c:pt>
                <c:pt idx="1">
                  <c:v>0.62834126984126981</c:v>
                </c:pt>
              </c:numCache>
            </c:numRef>
          </c:val>
          <c:extLst>
            <c:ext xmlns:c16="http://schemas.microsoft.com/office/drawing/2014/chart" uri="{C3380CC4-5D6E-409C-BE32-E72D297353CC}">
              <c16:uniqueId val="{00000004-AAD4-4128-BCA0-560B6611DD4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4AD8-4527-970D-AF29A3ACBC91}"/>
              </c:ext>
            </c:extLst>
          </c:dPt>
          <c:dPt>
            <c:idx val="1"/>
            <c:bubble3D val="0"/>
            <c:spPr>
              <a:solidFill>
                <a:schemeClr val="accent2">
                  <a:lumMod val="20000"/>
                  <a:lumOff val="80000"/>
                </a:schemeClr>
              </a:solidFill>
            </c:spPr>
            <c:extLst>
              <c:ext xmlns:c16="http://schemas.microsoft.com/office/drawing/2014/chart" uri="{C3380CC4-5D6E-409C-BE32-E72D297353CC}">
                <c16:uniqueId val="{00000003-4AD8-4527-970D-AF29A3ACBC91}"/>
              </c:ext>
            </c:extLst>
          </c:dPt>
          <c:val>
            <c:numRef>
              <c:f>'Data - Overview'!$A$89:$A$90</c:f>
              <c:numCache>
                <c:formatCode>0%</c:formatCode>
                <c:ptCount val="2"/>
                <c:pt idx="0">
                  <c:v>0.37165873015873024</c:v>
                </c:pt>
                <c:pt idx="1">
                  <c:v>0.62834126984126981</c:v>
                </c:pt>
              </c:numCache>
            </c:numRef>
          </c:val>
          <c:extLst>
            <c:ext xmlns:c16="http://schemas.microsoft.com/office/drawing/2014/chart" uri="{C3380CC4-5D6E-409C-BE32-E72D297353CC}">
              <c16:uniqueId val="{00000004-4AD8-4527-970D-AF29A3ACBC9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471-4F81-9E18-FAD50E0E73E1}"/>
              </c:ext>
            </c:extLst>
          </c:dPt>
          <c:dPt>
            <c:idx val="1"/>
            <c:bubble3D val="0"/>
            <c:spPr>
              <a:solidFill>
                <a:srgbClr val="F7EBD9"/>
              </a:solidFill>
            </c:spPr>
            <c:extLst>
              <c:ext xmlns:c16="http://schemas.microsoft.com/office/drawing/2014/chart" uri="{C3380CC4-5D6E-409C-BE32-E72D297353CC}">
                <c16:uniqueId val="{00000003-6471-4F81-9E18-FAD50E0E73E1}"/>
              </c:ext>
            </c:extLst>
          </c:dPt>
          <c:val>
            <c:numRef>
              <c:f>'Data - Overview'!$E$89:$E$90</c:f>
              <c:numCache>
                <c:formatCode>0%</c:formatCode>
                <c:ptCount val="2"/>
                <c:pt idx="0">
                  <c:v>0.41240476190476189</c:v>
                </c:pt>
                <c:pt idx="1">
                  <c:v>0.58759523809523806</c:v>
                </c:pt>
              </c:numCache>
            </c:numRef>
          </c:val>
          <c:extLst>
            <c:ext xmlns:c16="http://schemas.microsoft.com/office/drawing/2014/chart" uri="{C3380CC4-5D6E-409C-BE32-E72D297353CC}">
              <c16:uniqueId val="{00000004-6471-4F81-9E18-FAD50E0E73E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D37A-48E3-91EE-A56FE9757A5E}"/>
              </c:ext>
            </c:extLst>
          </c:dPt>
          <c:dPt>
            <c:idx val="1"/>
            <c:bubble3D val="0"/>
            <c:extLst>
              <c:ext xmlns:c16="http://schemas.microsoft.com/office/drawing/2014/chart" uri="{C3380CC4-5D6E-409C-BE32-E72D297353CC}">
                <c16:uniqueId val="{00000002-D37A-48E3-91EE-A56FE9757A5E}"/>
              </c:ext>
            </c:extLst>
          </c:dPt>
          <c:val>
            <c:numRef>
              <c:f>'Data - Overview'!$C$89:$C$90</c:f>
              <c:numCache>
                <c:formatCode>0%</c:formatCode>
                <c:ptCount val="2"/>
                <c:pt idx="0">
                  <c:v>0.12930952380952382</c:v>
                </c:pt>
                <c:pt idx="1">
                  <c:v>0.87069047619047613</c:v>
                </c:pt>
              </c:numCache>
            </c:numRef>
          </c:val>
          <c:extLst>
            <c:ext xmlns:c16="http://schemas.microsoft.com/office/drawing/2014/chart" uri="{C3380CC4-5D6E-409C-BE32-E72D297353CC}">
              <c16:uniqueId val="{00000003-D37A-48E3-91EE-A56FE9757A5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0.19009523809523804</c:v>
                </c:pt>
              </c:numCache>
            </c:numRef>
          </c:val>
          <c:extLst>
            <c:ext xmlns:c16="http://schemas.microsoft.com/office/drawing/2014/chart" uri="{C3380CC4-5D6E-409C-BE32-E72D297353CC}">
              <c16:uniqueId val="{00000000-BF09-405D-B401-72DD5C018F49}"/>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BF09-405D-B401-72DD5C018F49}"/>
              </c:ext>
            </c:extLst>
          </c:dPt>
          <c:val>
            <c:numRef>
              <c:f>'Data - Overview'!$D$138</c:f>
              <c:numCache>
                <c:formatCode>0%</c:formatCode>
                <c:ptCount val="1"/>
                <c:pt idx="0">
                  <c:v>0.39955555555555555</c:v>
                </c:pt>
              </c:numCache>
            </c:numRef>
          </c:val>
          <c:extLst>
            <c:ext xmlns:c16="http://schemas.microsoft.com/office/drawing/2014/chart" uri="{C3380CC4-5D6E-409C-BE32-E72D297353CC}">
              <c16:uniqueId val="{00000003-BF09-405D-B401-72DD5C018F49}"/>
            </c:ext>
          </c:extLst>
        </c:ser>
        <c:ser>
          <c:idx val="1"/>
          <c:order val="2"/>
          <c:spPr>
            <a:solidFill>
              <a:srgbClr val="1964C1"/>
            </a:solidFill>
          </c:spPr>
          <c:invertIfNegative val="0"/>
          <c:val>
            <c:numRef>
              <c:f>'Data - Overview'!$D$139</c:f>
              <c:numCache>
                <c:formatCode>0%</c:formatCode>
                <c:ptCount val="1"/>
                <c:pt idx="0">
                  <c:v>0.33932539682539681</c:v>
                </c:pt>
              </c:numCache>
            </c:numRef>
          </c:val>
          <c:extLst>
            <c:ext xmlns:c16="http://schemas.microsoft.com/office/drawing/2014/chart" uri="{C3380CC4-5D6E-409C-BE32-E72D297353CC}">
              <c16:uniqueId val="{00000004-BF09-405D-B401-72DD5C018F49}"/>
            </c:ext>
          </c:extLst>
        </c:ser>
        <c:ser>
          <c:idx val="0"/>
          <c:order val="3"/>
          <c:spPr>
            <a:solidFill>
              <a:srgbClr val="7D38BA"/>
            </a:solidFill>
          </c:spPr>
          <c:invertIfNegative val="0"/>
          <c:val>
            <c:numRef>
              <c:f>'Data - Overview'!$D$140</c:f>
              <c:numCache>
                <c:formatCode>0%</c:formatCode>
                <c:ptCount val="1"/>
                <c:pt idx="0">
                  <c:v>7.0738095238095239E-2</c:v>
                </c:pt>
              </c:numCache>
            </c:numRef>
          </c:val>
          <c:extLst>
            <c:ext xmlns:c16="http://schemas.microsoft.com/office/drawing/2014/chart" uri="{C3380CC4-5D6E-409C-BE32-E72D297353CC}">
              <c16:uniqueId val="{00000005-BF09-405D-B401-72DD5C018F49}"/>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9C4E-42DD-B463-792B317EB29A}"/>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9C4E-42DD-B463-792B317EB29A}"/>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9C4E-42DD-B463-792B317EB29A}"/>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9C4E-42DD-B463-792B317EB29A}"/>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9C4E-42DD-B463-792B317EB29A}"/>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9C4E-42DD-B463-792B317EB29A}"/>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9C4E-42DD-B463-792B317EB29A}"/>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9C4E-42DD-B463-792B317EB29A}"/>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9C4E-42DD-B463-792B317EB29A}"/>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9C4E-42DD-B463-792B317EB29A}"/>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9C4E-42DD-B463-792B317EB29A}"/>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9C4E-42DD-B463-792B317EB29A}"/>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9C4E-42DD-B463-792B317EB29A}"/>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9C4E-42DD-B463-792B317EB29A}"/>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9C4E-42DD-B463-792B317EB29A}"/>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9C4E-42DD-B463-792B317EB29A}"/>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9C4E-42DD-B463-792B317EB29A}"/>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9C4E-42DD-B463-792B317EB29A}"/>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9C4E-42DD-B463-792B317EB29A}"/>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9C4E-42DD-B463-792B317EB29A}"/>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9C4E-42DD-B463-792B317EB29A}"/>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9C4E-42DD-B463-792B317EB29A}"/>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9C4E-42DD-B463-792B317EB29A}"/>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9C4E-42DD-B463-792B317EB29A}"/>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9C4E-42DD-B463-792B317EB29A}"/>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{2F4776E7-FC87-4968-A99C-A433EA8CC24E}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9C4E-42DD-B463-792B317EB29A}"/>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{2FD27E5D-E20B-40E5-8629-FAB93CEBF648}</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9C4E-42DD-B463-792B317EB29A}"/>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{BE5EDA5C-BA29-4336-826F-A045FEBEAA10}</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9C4E-42DD-B463-792B317EB29A}"/>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{8F4F3A3B-7B59-4232-B505-4ACB3F9011EE}</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9C4E-42DD-B463-792B317EB29A}"/>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{BE0EF618-4E78-46F3-8F9B-12B0DB579FB4}</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9C4E-42DD-B463-792B317EB29A}"/>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{E2BF572D-D49D-4109-B992-92DAF06F5EB5}</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9C4E-42DD-B463-792B317EB29A}"/>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{8ABA4AC7-AB61-4578-9A44-327027FA871F}</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9C4E-42DD-B463-792B317EB29A}"/>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{C38E11D4-C761-48D0-B963-D6806E4B1E98}</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9C4E-42DD-B463-792B317EB29A}"/>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{79FA90CC-6FDF-4DA0-B0F4-BF6D4161D95C}</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9C4E-42DD-B463-792B317EB29A}"/>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{0C8989C8-C081-4432-A2E6-8628405E9C13}</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9C4E-42DD-B463-792B317EB29A}"/>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{0A52BECD-BFD0-4BFE-A33C-0FFA8164F3BD}</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9C4E-42DD-B463-792B317EB29A}"/>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{F4603C60-D627-4815-8013-9DC76230A5AB}</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9C4E-42DD-B463-792B317EB29A}"/>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{2029915E-7B0E-4928-8F08-B8B74167CA44}</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9C4E-42DD-B463-792B317EB29A}"/>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{8D8DE9DC-279E-48C1-AC88-B549E94050EC}</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9C4E-42DD-B463-792B317EB29A}"/>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{3F878624-E109-4497-8623-CA5439E54A0F}</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9C4E-42DD-B463-792B317EB29A}"/>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{504EAF21-729E-4508-8F15-DAD596AD3735}</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9C4E-42DD-B463-792B317EB29A}"/>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{2B70B018-9743-4157-88A7-7A3472E6DD41}</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9C4E-42DD-B463-792B317EB29A}"/>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{0D9BAA07-AAB6-4E67-8433-8A954C677A17}</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9C4E-42DD-B463-792B317EB29A}"/>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{B58373C0-9F77-4FC7-95BB-0E4A07D9EC4C}</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9C4E-42DD-B463-792B317EB29A}"/>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{811BAEBB-94FA-4027-BF51-2BD4F32E8168}</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9C4E-42DD-B463-792B317EB29A}"/>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{FCC15105-B76E-4B50-BE15-5E9A0E0374AA}</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9C4E-42DD-B463-792B317EB29A}"/>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{F571A831-5D64-40BC-97F4-FDA9D4FA2903}</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9C4E-42DD-B463-792B317EB29A}"/>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{42AEA9F1-95DC-4D77-B0A8-B37535A66AD5}</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9C4E-42DD-B463-792B317EB29A}"/>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{9FCD22B9-EB49-41AE-A09C-1D901FFBC5F4}</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9C4E-42DD-B463-792B317EB29A}"/>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{BCFE5715-D8D4-4E33-BBDF-16B9ECA00AAF}</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9C4E-42DD-B463-792B317EB29A}"/>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7.8125E-3</c:v>
                </c:pt>
                <c:pt idx="1">
                  <c:v>0</c:v>
                </c:pt>
                <c:pt idx="2">
                  <c:v>0</c:v>
                </c:pt>
                <c:pt idx="3">
                  <c:v>0.1</c:v>
                </c:pt>
                <c:pt idx="4">
                  <c:v>0</c:v>
                </c:pt>
                <c:pt idx="5">
                  <c:v>0</c:v>
                </c:pt>
                <c:pt idx="6">
                  <c:v>0</c:v>
                </c:pt>
                <c:pt idx="7">
                  <c:v>0</c:v>
                </c:pt>
                <c:pt idx="8">
                  <c:v>0.1</c:v>
                </c:pt>
                <c:pt idx="9">
                  <c:v>2.34375E-2</c:v>
                </c:pt>
                <c:pt idx="10">
                  <c:v>3.90625E-2</c:v>
                </c:pt>
                <c:pt idx="11">
                  <c:v>2.34375E-2</c:v>
                </c:pt>
                <c:pt idx="12">
                  <c:v>0</c:v>
                </c:pt>
                <c:pt idx="13">
                  <c:v>5.46875E-2</c:v>
                </c:pt>
                <c:pt idx="14">
                  <c:v>0</c:v>
                </c:pt>
                <c:pt idx="15">
                  <c:v>0.1</c:v>
                </c:pt>
                <c:pt idx="16">
                  <c:v>0.1</c:v>
                </c:pt>
                <c:pt idx="17">
                  <c:v>0</c:v>
                </c:pt>
                <c:pt idx="18">
                  <c:v>7.8125E-3</c:v>
                </c:pt>
                <c:pt idx="19">
                  <c:v>0.1</c:v>
                </c:pt>
                <c:pt idx="20">
                  <c:v>2.34375E-2</c:v>
                </c:pt>
                <c:pt idx="21">
                  <c:v>0</c:v>
                </c:pt>
                <c:pt idx="22">
                  <c:v>3.90625E-2</c:v>
                </c:pt>
                <c:pt idx="23">
                  <c:v>0</c:v>
                </c:pt>
                <c:pt idx="24">
                  <c:v>2.34375E-2</c:v>
                </c:pt>
              </c:numCache>
            </c:numRef>
          </c:xVal>
          <c:yVal>
            <c:numRef>
              <c:f>'Customer View Chart'!$F$49:$F$73</c:f>
              <c:numCache>
                <c:formatCode>0</c:formatCode>
                <c:ptCount val="25"/>
                <c:pt idx="0">
                  <c:v>71.870255149194605</c:v>
                </c:pt>
                <c:pt idx="1">
                  <c:v>0</c:v>
                </c:pt>
                <c:pt idx="2">
                  <c:v>0</c:v>
                </c:pt>
                <c:pt idx="3">
                  <c:v>200</c:v>
                </c:pt>
                <c:pt idx="4">
                  <c:v>0</c:v>
                </c:pt>
                <c:pt idx="5">
                  <c:v>0</c:v>
                </c:pt>
                <c:pt idx="6">
                  <c:v>0</c:v>
                </c:pt>
                <c:pt idx="7">
                  <c:v>0</c:v>
                </c:pt>
                <c:pt idx="8">
                  <c:v>200</c:v>
                </c:pt>
                <c:pt idx="9">
                  <c:v>67.772075759462155</c:v>
                </c:pt>
                <c:pt idx="10">
                  <c:v>196.48617979353162</c:v>
                </c:pt>
                <c:pt idx="11">
                  <c:v>129.97739075931233</c:v>
                </c:pt>
                <c:pt idx="12">
                  <c:v>0</c:v>
                </c:pt>
                <c:pt idx="13">
                  <c:v>145.38028185806945</c:v>
                </c:pt>
                <c:pt idx="14">
                  <c:v>0</c:v>
                </c:pt>
                <c:pt idx="15">
                  <c:v>200</c:v>
                </c:pt>
                <c:pt idx="16">
                  <c:v>200</c:v>
                </c:pt>
                <c:pt idx="17">
                  <c:v>0</c:v>
                </c:pt>
                <c:pt idx="18">
                  <c:v>5.5712577784373529</c:v>
                </c:pt>
                <c:pt idx="19">
                  <c:v>184.45762861784405</c:v>
                </c:pt>
                <c:pt idx="20">
                  <c:v>155.43841019417476</c:v>
                </c:pt>
                <c:pt idx="21">
                  <c:v>0</c:v>
                </c:pt>
                <c:pt idx="22">
                  <c:v>89.155089180424525</c:v>
                </c:pt>
                <c:pt idx="23">
                  <c:v>0</c:v>
                </c:pt>
                <c:pt idx="24">
                  <c:v>35.126606528285656</c:v>
                </c:pt>
              </c:numCache>
            </c:numRef>
          </c:yVal>
          <c:smooth val="0"/>
          <c:extLst>
            <c:ext xmlns:c16="http://schemas.microsoft.com/office/drawing/2014/chart" uri="{C3380CC4-5D6E-409C-BE32-E72D297353CC}">
              <c16:uniqueId val="{00000019-9C4E-42DD-B463-792B317EB29A}"/>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98.257335411028279</c:v>
                </c:pt>
                <c:pt idx="1">
                  <c:v>98.235246997640019</c:v>
                </c:pt>
                <c:pt idx="2">
                  <c:v>99.140704628777172</c:v>
                </c:pt>
                <c:pt idx="3">
                  <c:v>102.89942108251056</c:v>
                </c:pt>
                <c:pt idx="4">
                  <c:v>103.70771441567857</c:v>
                </c:pt>
                <c:pt idx="5">
                  <c:v>104.06272788075242</c:v>
                </c:pt>
                <c:pt idx="6">
                  <c:v>93.925567992754154</c:v>
                </c:pt>
                <c:pt idx="7">
                  <c:v>104.2238724666083</c:v>
                </c:pt>
                <c:pt idx="8">
                  <c:v>98.429870552627378</c:v>
                </c:pt>
                <c:pt idx="9">
                  <c:v>103.8080577409275</c:v>
                </c:pt>
                <c:pt idx="10">
                  <c:v>100.06684359155942</c:v>
                </c:pt>
                <c:pt idx="11">
                  <c:v>102.31255858358372</c:v>
                </c:pt>
                <c:pt idx="12">
                  <c:v>98.746185503913892</c:v>
                </c:pt>
                <c:pt idx="13">
                  <c:v>98.300218795554088</c:v>
                </c:pt>
                <c:pt idx="14">
                  <c:v>100.22698549400022</c:v>
                </c:pt>
                <c:pt idx="15">
                  <c:v>105.82989996583332</c:v>
                </c:pt>
                <c:pt idx="16">
                  <c:v>102.37251308028124</c:v>
                </c:pt>
                <c:pt idx="17">
                  <c:v>103.00838932653133</c:v>
                </c:pt>
                <c:pt idx="18">
                  <c:v>99.401020651716792</c:v>
                </c:pt>
                <c:pt idx="19">
                  <c:v>92.394787368723968</c:v>
                </c:pt>
                <c:pt idx="20">
                  <c:v>95.252657621135597</c:v>
                </c:pt>
                <c:pt idx="21">
                  <c:v>72.167942962767356</c:v>
                </c:pt>
                <c:pt idx="22">
                  <c:v>105.86425848004737</c:v>
                </c:pt>
                <c:pt idx="23">
                  <c:v>93.25492499036956</c:v>
                </c:pt>
                <c:pt idx="24">
                  <c:v>99.667609004160056</c:v>
                </c:pt>
                <c:pt idx="25">
                  <c:v>104.31821428569651</c:v>
                </c:pt>
                <c:pt idx="26">
                  <c:v>95.794700605049016</c:v>
                </c:pt>
                <c:pt idx="27">
                  <c:v>100</c:v>
                </c:pt>
                <c:pt idx="28">
                  <c:v>99.797346828616355</c:v>
                </c:pt>
                <c:pt idx="29">
                  <c:v>97.667412191884267</c:v>
                </c:pt>
                <c:pt idx="30">
                  <c:v>89.216174006173333</c:v>
                </c:pt>
                <c:pt idx="31">
                  <c:v>102.79896294369098</c:v>
                </c:pt>
                <c:pt idx="32">
                  <c:v>97.250178158146909</c:v>
                </c:pt>
                <c:pt idx="33">
                  <c:v>98.8312745296397</c:v>
                </c:pt>
                <c:pt idx="34">
                  <c:v>103.57264470324179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8B23-4A0D-8972-6AF3848CCF06}"/>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67AE-42FD-BB4F-4C265ACC6AEC}"/>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9F54-44F7-8335-22903E402341}"/>
              </c:ext>
            </c:extLst>
          </c:dPt>
          <c:dPt>
            <c:idx val="1"/>
            <c:invertIfNegative val="0"/>
            <c:bubble3D val="0"/>
            <c:spPr>
              <a:solidFill>
                <a:srgbClr val="89756E"/>
              </a:solidFill>
            </c:spPr>
            <c:extLst>
              <c:ext xmlns:c16="http://schemas.microsoft.com/office/drawing/2014/chart" uri="{C3380CC4-5D6E-409C-BE32-E72D297353CC}">
                <c16:uniqueId val="{00000003-9F54-44F7-8335-22903E402341}"/>
              </c:ext>
            </c:extLst>
          </c:dPt>
          <c:dPt>
            <c:idx val="2"/>
            <c:invertIfNegative val="0"/>
            <c:bubble3D val="0"/>
            <c:spPr>
              <a:solidFill>
                <a:srgbClr val="30499F"/>
              </a:solidFill>
            </c:spPr>
            <c:extLst>
              <c:ext xmlns:c16="http://schemas.microsoft.com/office/drawing/2014/chart" uri="{C3380CC4-5D6E-409C-BE32-E72D297353CC}">
                <c16:uniqueId val="{00000005-9F54-44F7-8335-22903E402341}"/>
              </c:ext>
            </c:extLst>
          </c:dPt>
          <c:dPt>
            <c:idx val="3"/>
            <c:invertIfNegative val="0"/>
            <c:bubble3D val="0"/>
            <c:spPr>
              <a:solidFill>
                <a:srgbClr val="C1C630"/>
              </a:solidFill>
            </c:spPr>
            <c:extLst>
              <c:ext xmlns:c16="http://schemas.microsoft.com/office/drawing/2014/chart" uri="{C3380CC4-5D6E-409C-BE32-E72D297353CC}">
                <c16:uniqueId val="{00000007-9F54-44F7-8335-22903E402341}"/>
              </c:ext>
            </c:extLst>
          </c:dPt>
          <c:dPt>
            <c:idx val="4"/>
            <c:invertIfNegative val="0"/>
            <c:bubble3D val="0"/>
            <c:spPr>
              <a:solidFill>
                <a:srgbClr val="AB347D"/>
              </a:solidFill>
            </c:spPr>
            <c:extLst>
              <c:ext xmlns:c16="http://schemas.microsoft.com/office/drawing/2014/chart" uri="{C3380CC4-5D6E-409C-BE32-E72D297353CC}">
                <c16:uniqueId val="{00000009-9F54-44F7-8335-22903E402341}"/>
              </c:ext>
            </c:extLst>
          </c:dPt>
          <c:val>
            <c:numRef>
              <c:f>'Wellbeing Acorn Group'!$K$13:$K$17</c:f>
              <c:numCache>
                <c:formatCode>0</c:formatCode>
                <c:ptCount val="5"/>
                <c:pt idx="0">
                  <c:v>97.987755550317175</c:v>
                </c:pt>
                <c:pt idx="1">
                  <c:v>109.89104925810034</c:v>
                </c:pt>
                <c:pt idx="2">
                  <c:v>183.33348176118551</c:v>
                </c:pt>
                <c:pt idx="3">
                  <c:v>52.835616189051329</c:v>
                </c:pt>
                <c:pt idx="4">
                  <c:v>135.30830536912754</c:v>
                </c:pt>
              </c:numCache>
            </c:numRef>
          </c:val>
          <c:extLst>
            <c:ext xmlns:c16="http://schemas.microsoft.com/office/drawing/2014/chart" uri="{C3380CC4-5D6E-409C-BE32-E72D297353CC}">
              <c16:uniqueId val="{0000000A-9F54-44F7-8335-22903E402341}"/>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7AD4-4B67-A4C7-999BA987B8C2}"/>
              </c:ext>
            </c:extLst>
          </c:dPt>
          <c:dPt>
            <c:idx val="1"/>
            <c:invertIfNegative val="0"/>
            <c:bubble3D val="0"/>
            <c:spPr>
              <a:solidFill>
                <a:srgbClr val="89756E"/>
              </a:solidFill>
            </c:spPr>
            <c:extLst>
              <c:ext xmlns:c16="http://schemas.microsoft.com/office/drawing/2014/chart" uri="{C3380CC4-5D6E-409C-BE32-E72D297353CC}">
                <c16:uniqueId val="{00000003-7AD4-4B67-A4C7-999BA987B8C2}"/>
              </c:ext>
            </c:extLst>
          </c:dPt>
          <c:dPt>
            <c:idx val="2"/>
            <c:invertIfNegative val="0"/>
            <c:bubble3D val="0"/>
            <c:spPr>
              <a:solidFill>
                <a:srgbClr val="30499F"/>
              </a:solidFill>
            </c:spPr>
            <c:extLst>
              <c:ext xmlns:c16="http://schemas.microsoft.com/office/drawing/2014/chart" uri="{C3380CC4-5D6E-409C-BE32-E72D297353CC}">
                <c16:uniqueId val="{00000005-7AD4-4B67-A4C7-999BA987B8C2}"/>
              </c:ext>
            </c:extLst>
          </c:dPt>
          <c:dPt>
            <c:idx val="3"/>
            <c:invertIfNegative val="0"/>
            <c:bubble3D val="0"/>
            <c:spPr>
              <a:solidFill>
                <a:srgbClr val="C1C630"/>
              </a:solidFill>
            </c:spPr>
            <c:extLst>
              <c:ext xmlns:c16="http://schemas.microsoft.com/office/drawing/2014/chart" uri="{C3380CC4-5D6E-409C-BE32-E72D297353CC}">
                <c16:uniqueId val="{00000007-7AD4-4B67-A4C7-999BA987B8C2}"/>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0.1640625</c:v>
                </c:pt>
                <c:pt idx="1">
                  <c:v>0.1875</c:v>
                </c:pt>
                <c:pt idx="2">
                  <c:v>0.40625</c:v>
                </c:pt>
                <c:pt idx="3">
                  <c:v>0.2265625</c:v>
                </c:pt>
              </c:numCache>
            </c:numRef>
          </c:val>
          <c:extLst>
            <c:ext xmlns:c16="http://schemas.microsoft.com/office/drawing/2014/chart" uri="{C3380CC4-5D6E-409C-BE32-E72D297353CC}">
              <c16:uniqueId val="{00000008-7AD4-4B67-A4C7-999BA987B8C2}"/>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7AD4-4B67-A4C7-999BA987B8C2}"/>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71.870255149194605</c:v>
                </c:pt>
                <c:pt idx="1">
                  <c:v>0</c:v>
                </c:pt>
                <c:pt idx="2">
                  <c:v>0</c:v>
                </c:pt>
                <c:pt idx="3">
                  <c:v>383.07200035186486</c:v>
                </c:pt>
                <c:pt idx="4">
                  <c:v>0</c:v>
                </c:pt>
              </c:numCache>
            </c:numRef>
          </c:val>
          <c:extLst>
            <c:ext xmlns:c16="http://schemas.microsoft.com/office/drawing/2014/chart" uri="{C3380CC4-5D6E-409C-BE32-E72D297353CC}">
              <c16:uniqueId val="{00000000-72DA-401F-8E82-D9D5ABCE1671}"/>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216.57859651404786</c:v>
                </c:pt>
                <c:pt idx="4">
                  <c:v>67.772075759462155</c:v>
                </c:pt>
                <c:pt idx="5">
                  <c:v>196.48617979353162</c:v>
                </c:pt>
                <c:pt idx="6">
                  <c:v>129.97739075931233</c:v>
                </c:pt>
                <c:pt idx="7">
                  <c:v>0</c:v>
                </c:pt>
              </c:numCache>
            </c:numRef>
          </c:val>
          <c:extLst>
            <c:ext xmlns:c16="http://schemas.microsoft.com/office/drawing/2014/chart" uri="{C3380CC4-5D6E-409C-BE32-E72D297353CC}">
              <c16:uniqueId val="{00000000-7FA7-4235-ADAB-B972B05788B2}"/>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145.38028185806945</c:v>
                </c:pt>
                <c:pt idx="1">
                  <c:v>0</c:v>
                </c:pt>
                <c:pt idx="2">
                  <c:v>254.96836245929427</c:v>
                </c:pt>
                <c:pt idx="3">
                  <c:v>246.933948890485</c:v>
                </c:pt>
                <c:pt idx="4">
                  <c:v>0</c:v>
                </c:pt>
              </c:numCache>
            </c:numRef>
          </c:val>
          <c:extLst>
            <c:ext xmlns:c16="http://schemas.microsoft.com/office/drawing/2014/chart" uri="{C3380CC4-5D6E-409C-BE32-E72D297353CC}">
              <c16:uniqueId val="{00000000-26BB-4804-ABE7-E8B338EBEAF1}"/>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5.5712577784373529</c:v>
                </c:pt>
                <c:pt idx="1">
                  <c:v>184.45762861784405</c:v>
                </c:pt>
                <c:pt idx="2">
                  <c:v>155.43841019417476</c:v>
                </c:pt>
                <c:pt idx="3">
                  <c:v>0</c:v>
                </c:pt>
                <c:pt idx="4">
                  <c:v>89.155089180424525</c:v>
                </c:pt>
                <c:pt idx="5">
                  <c:v>0</c:v>
                </c:pt>
                <c:pt idx="6">
                  <c:v>35.126606528285656</c:v>
                </c:pt>
              </c:numCache>
            </c:numRef>
          </c:val>
          <c:extLst>
            <c:ext xmlns:c16="http://schemas.microsoft.com/office/drawing/2014/chart" uri="{C3380CC4-5D6E-409C-BE32-E72D297353CC}">
              <c16:uniqueId val="{00000000-86B2-4DC9-ADE1-E65CBA0675BF}"/>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143.7784766244057</c:v>
                </c:pt>
                <c:pt idx="2">
                  <c:v>0</c:v>
                </c:pt>
              </c:numCache>
            </c:numRef>
          </c:val>
          <c:extLst>
            <c:ext xmlns:c16="http://schemas.microsoft.com/office/drawing/2014/chart" uri="{C3380CC4-5D6E-409C-BE32-E72D297353CC}">
              <c16:uniqueId val="{00000000-BB89-4399-A259-45218BF1E6AA}"/>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383.07200035186486</c:v>
                </c:pt>
                <c:pt idx="1">
                  <c:v>254.96836245929427</c:v>
                </c:pt>
                <c:pt idx="2">
                  <c:v>246.933948890485</c:v>
                </c:pt>
                <c:pt idx="3">
                  <c:v>216.57859651404786</c:v>
                </c:pt>
                <c:pt idx="4">
                  <c:v>196.48617979353162</c:v>
                </c:pt>
                <c:pt idx="5">
                  <c:v>184.45762861784405</c:v>
                </c:pt>
                <c:pt idx="6">
                  <c:v>155.43841019417476</c:v>
                </c:pt>
                <c:pt idx="7">
                  <c:v>145.38028185806945</c:v>
                </c:pt>
                <c:pt idx="8">
                  <c:v>143.7784766244057</c:v>
                </c:pt>
                <c:pt idx="9">
                  <c:v>129.97739075931233</c:v>
                </c:pt>
                <c:pt idx="10">
                  <c:v>89.155089180424525</c:v>
                </c:pt>
                <c:pt idx="11">
                  <c:v>71.870255149194605</c:v>
                </c:pt>
                <c:pt idx="12">
                  <c:v>67.772075759462155</c:v>
                </c:pt>
                <c:pt idx="13">
                  <c:v>35.126606528285656</c:v>
                </c:pt>
                <c:pt idx="14">
                  <c:v>5.5712577784373529</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E9B8-42F8-84B2-B60257EA6861}"/>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B4D7736-2C3F-4BFE-BB2A-16E43F4765DA}"/>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BEADF072-360C-43BE-8ED0-A2B99FDB6D51}"/>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782363B3-0215-4022-B914-98A9EC45CE83}"/>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A589C7F8-8E7F-4F5F-8DB2-333610BD20E9}"/>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91EDBEC0-1528-411C-A4DD-CC681DE01A6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0A5393D8-DB48-4843-BA8E-E1B50DB9683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7C5B9EF8-0255-4C07-86C2-7DCBC897BF26}"/>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838A219-8A81-4B41-9DCF-6609020B7B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0EB2559-E01D-456C-8D0F-B42EA018DF83}"/>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6C342F08-0A20-4BD3-9ACC-CB2FE67C7D63}"/>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1E71EE5F-FA24-4F95-BE9D-9EF0BEAB5EC8}"/>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96C5EA3-FC92-48B8-A9DB-3C196C29677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0AC28240-BC85-4717-8190-20F9BE5BB9E9}"/>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00418866-2BA6-4878-B0A6-96AD8D215191}"/>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E7BE310-E934-4EE6-8962-0E82A8EF0AD7}"/>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ABEF3A57-B079-481E-94AA-F0B8E70DCCEA}"/>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75AA99F-3543-4C61-98A7-688B85FD0632}"/>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8B590627-2A88-4414-8A34-563E2C7BE2F8}"/>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FB79D9F-DF38-441D-8A65-3137FB0371D5}"/>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9DFE9EE3-F42F-49B7-8D96-446536C24095}"/>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C382747D-1871-4CF9-84A4-FE4DF9B478ED}"/>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E92263F1-2EC3-4A74-9016-1794B29BC78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A7528F55-FF0B-4D1F-A146-2CC823EEDE5F}"/>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08C97CD-BA4B-4916-836B-032EDEB255C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8384B030-DF44-45FF-9850-4C67D8443E1B}"/>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061A89CD-D800-4A7A-B6A1-52C159676893}"/>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740ED23E-299F-416A-B121-1971517D342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127B4F58-C947-4E31-BDF5-2568792D6B08}"/>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C16E8FEA-6146-41E6-88E9-F463E5D838C3}"/>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4064E51D-6A28-441A-9C55-68684811E9D0}"/>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414B28CE-AE10-44CE-9070-26BC8750E154}"/>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38C7896B-5F43-474F-A302-F7A3DE0877DF}"/>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D23DAE69-AA2C-4DDF-AF2E-E3F8355F4340}"/>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8CB0D502-C700-4034-9848-3C46807190D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F540D478-13AF-42C2-8BCF-8FC22C332DE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45E2AC4E-AE95-4E12-AC36-EEE189E5DD5F}"/>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713F989D-EC8F-466B-B12E-189E24EC56BF}"/>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407FE71A-9934-4764-82D0-09E88E01C541}"/>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B36D9B8-B7A6-4AB0-94BD-A75D98A3DD2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416687E5-0D86-457E-899F-5299B1FA78F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31572CB4-CF41-4C39-8F2F-AE4B98476C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D8CB220B-98F7-4A43-B8F2-207D3E5E02F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ED863E3-4AB5-4509-9DC5-1F24EA4D1BE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EE30B961-872C-458D-B2CB-EEEC64389C7C}"/>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4F0411C3-4434-4A8B-B32C-178AAA37CA90}"/>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22E14451-0C27-4C06-8BFB-6E18CB5A4E6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4330F3BA-3E05-4A18-A564-AED0C3B1486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C29535EA-2156-4FED-9D9C-10CA4AB6C39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0480A56F-F0A7-47A6-B8EA-E35FECB1C2E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37C2EF2-3150-4D5B-A807-B0EFBED38D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9B63797-4C83-49CC-8909-8955C7A2AAA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0BE226B0-ED34-4187-A220-66B698AA06D0}"/>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5066361-0F5B-4A69-9741-B3E7458DCF4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98A7166-1859-4C91-A312-9D1FA1DF44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D9F35F49-FF31-40AB-82D2-DC90555A0996}"/>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81AC3157-C2D5-413F-93D5-F49A0D24A211}"/>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50E77B7C-30BC-46D9-9185-24C161ED02C1}"/>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35073244-F73C-459A-9933-9A680E892DCA}"/>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F3CFEF3B-3DC4-4995-A1CF-BBA14DB7678A}"/>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944A9D17-409F-4D5C-BFDD-D0912D56B333}"/>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12E7280-D9C3-4B8A-A36F-30FE91A4715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41EFD42-F9AC-489A-8FD4-DC881413AA18}"/>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5E97DCD-93C3-409E-928A-09C62671710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2F25527-1E20-4346-8A33-C4D404E745C1}"/>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1B044FF-8158-4D7D-9B55-2AAE7C5C7139}"/>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7CB671C-5B43-4D68-B696-028A67A812B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02CD254-35BB-4D6F-91E2-300EF070C7B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C5BB6BC-C02B-4D05-A2D6-6EE5E918C2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FFBD70AC-569D-48BA-8EF9-B9304CF3782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A891ADB2-C281-4614-83AD-1958FFC098C4}"/>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0E237009-300F-48C8-9EFE-052ABF8BF5AA}"/>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ED8E5384-0421-4638-8CF9-48153ADF700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32CAB99A-B74B-45EB-AA11-73A9B04AED56}"/>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D62585F1-7CEB-4711-9248-73A253B2A28A}"/>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12F2C048-8274-479A-A4A6-2721C7D52965}"/>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3EA15D1C-C1D9-4890-9A8F-3773DEEAEC04}"/>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BC33A3D0-5C62-4B20-896C-B56C7DBC11D4}"/>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EB1F619B-2FCA-4F02-89F2-EA55025614F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A455BF6A-4BB0-4AA8-8FDC-1CB4CCCC8D01}"/>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B830C3D3-99D0-4E0D-8394-912F2BADE32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8E868FF-EA28-47A4-8410-9393C85050C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4568C9BF-836C-4CF1-BB12-07E6E40132D4}"/>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C32D9BDD-2D98-4371-95F9-13C7E422B917}"/>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AAA3F650-7FEB-4220-97D6-8A6156B41D7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E896BDCD-6F5D-4128-A93C-2E310260E47E}"/>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A1159818-C71F-421C-B658-BD730A1B5387}"/>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05EF904B-4B14-4721-B761-B1E43C3239D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BFE98F73-9629-41D5-9CE1-2D0D3C318DB2}"/>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73D90EFA-B2D1-4EDD-9815-2372DA743C05}"/>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CCD894EB-F7C0-4EB7-BCF7-2A02E9AF85FE}"/>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5CA53EBD-DEBC-4D3A-BC81-30E58E339C9D}"/>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7F16E024-29D4-40C1-8821-2351C8486028}"/>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CC65D6B7-A60F-4A29-8A24-25FDB2D5A05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483A8A75-DF0F-4781-9B1D-FFBCEEF3D355}"/>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017807A-1ED9-42FB-80B3-6D1AE36B475B}"/>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935E1D39-FC12-4C4C-B4CD-30E40188A5F6}"/>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99</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A217867E-E3FC-43A3-8CAF-FCF9BAC3D741}"/>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98</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C9D3B0D3-8853-4582-8A9C-46B327B37E4B}"/>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98</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04F33BD2-AEB7-4265-A0E6-766A3EA1579D}"/>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94</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0D58BC2E-82DE-469E-979A-4DD124E56EAD}"/>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B6689D4A-5EF3-470F-AA28-160A4AEB05EA}"/>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2C1D4344-1F45-410B-9920-9B036DAED00A}"/>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04B6B47-A560-4647-9282-4EE75D56D15A}"/>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83030E44-087B-4D67-8AE9-475C2263DFDE}"/>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02DE5834-94DC-4324-94F5-C2DC0631A085}"/>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174C1E00-03B6-417C-8EDE-AEAFB930E80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0C9A38B9-7000-4178-9835-C9D8E6E18A87}"/>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9C5DF534-D35E-4C68-BAA8-A0C95E85CDBB}"/>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036265F5-89E7-4210-BCC1-38C801E779CB}"/>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6D3700C8-3257-496C-974C-D9D148ABF3F7}"/>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35D60AD5-67AA-4DCF-AFB7-708B35B76523}"/>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92C69248-F5CA-42A3-B9AA-9BED43029852}"/>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2126B67B-B90F-4A90-BCE4-F9182DCED63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06F440EF-760C-4FFC-B712-0D6D2F23755E}"/>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D2D4E6B-91BF-47D6-AF03-5C8C62A3BC86}"/>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C8688764-E339-49AB-9853-5412D7915A7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D450BD3B-9265-4735-B37D-816CB8D58A6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EDC2016B-1D9C-490F-B831-A57498E0589C}"/>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A06F0EB2-525F-4027-9FD8-F1FE7616CCB2}"/>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7BA9F0FD-8EA8-410B-8C61-5B2D6F9FB97E}"/>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733888CD-A075-4D0F-8823-BE183FC1E6C0}"/>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C2D1A7C2-B106-45C9-A73C-EF35AB821384}"/>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CFE25101-90EB-4F1D-8981-CC12D41CC7D7}"/>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8BE3D661-30DD-4A76-82A1-A3B8D5F3A36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6E231D50-9890-44AC-B495-D5FF1C1327F0}"/>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0DB79252-B84E-440B-97F3-42D6601B3082}"/>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FB95726-D05F-4B54-BAF6-6B32502E5AD9}"/>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15624EC1-EAE3-4291-8DE3-B4362DAA5270}"/>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2B11729A-7AF1-4620-B6F0-5E2254380049}"/>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105</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463A09C0-AAB4-44CB-B8D4-7A614D5845AD}"/>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1F3151EB-A44E-4C5C-8DB8-D7EE8B24F426}"/>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93F57118-1552-48BA-953F-4647DBD90F02}"/>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104</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9BC40B7C-0012-483C-9A9D-6E854A6DE764}"/>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8EF88D3-C035-4635-8E1D-CA2950F49D3B}"/>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6ACD69F2-0857-4600-A89F-E778DA3F2D45}"/>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6369E0AB-EED5-4840-ABE4-C45AB7508044}"/>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73820E7E-CC9A-4B73-84BB-419880733690}"/>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0FD601DB-F9A7-46FE-8989-AB92A33025E0}"/>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98</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D5F21432-C629-4573-868D-85057C7EFD80}"/>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7657C323-5E4B-4618-B9A5-3BF36E19B366}"/>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8%</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C7DFACC1-3A31-41B8-A0B5-6AA3F853FDFF}"/>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97</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6B3924FC-FD1C-4B0D-A1AE-AAB365FAC6C6}"/>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AEE40758-5E9B-4FDF-8D49-B8E04CBF3479}"/>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22%</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88AFF049-9AD2-4081-B716-EBDCEE6C33FE}"/>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97032B5E-042F-46FF-B86F-9556DB0BED5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AFE70F79-9EE3-49B7-9080-11E33F228144}"/>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355BD949-EF74-4DDE-99BB-C72E58450242}"/>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98</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6CD0397F-53F4-4BC5-8AA5-0FF43266AFF8}"/>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2E992668-0E8E-4FF1-AD03-B517CD7C69C8}"/>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1C83199B-1846-438D-AF38-1774E4F09E7E}"/>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12811B15-BF69-458E-A9F9-40953EEDDB01}"/>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06F86957-6E07-4049-AA38-444288F8C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8AC1ED0-6923-4544-82D0-47332C5BF20C}"/>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78D91EF-C5B6-44DB-B088-5177AF5E88F4}"/>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37%</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5FBB14BF-108A-46E1-8340-37D22EEAFB03}"/>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101</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0519C144-CFD1-446B-B3D1-FAC5F4CF321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49CA248B-1691-4114-ABBF-018F340A2455}"/>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39%</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59849DC3-6C90-4D8D-A1AE-F6AB5A24EE7A}"/>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102</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29B79BD8-31E3-40DB-ADDC-425787F978B2}"/>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2617BE85-3D8C-46CD-A45D-2684591EEBAA}"/>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13%</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E028238E-A3F5-46CA-9AF2-600DDC643F13}"/>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97</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EEEF880F-310F-4398-8E2A-1C4F2B7C5FA3}"/>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6992E9DC-40F1-48FF-B06E-BB14E2D2761A}"/>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67F3E4D3-A29B-47DA-9927-E0E795FE00A2}"/>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FF984299-82E6-4B1E-A33D-CBC1A1CED5A4}"/>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0E2FF688-4591-49AA-8B2E-37B9E7AC8E46}"/>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426A623C-0216-429B-A1C6-5C91A7C68DE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0812F6C0-27DF-46BD-A8F6-C94CF3DCDB39}"/>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72461291-3AD7-4BB5-A7D1-12257AC647A5}"/>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0B9840E1-92DF-40A9-A874-B922261A3172}"/>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8479EA00-A6DD-48F3-A033-6EBE8D75BA00}"/>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A3F01016-E0F8-4712-A11F-794A55D89D38}"/>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2E82B5AB-5F2D-4DB1-8170-C02935832F8D}"/>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3136B011-C605-4EE2-AC48-84CCB73B52A6}"/>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C6A20ECF-273E-4CFA-BF64-5A30FF2BB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C99D9F59-8118-4171-9ECE-59C5CE5A18BA}"/>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2502E280-2947-4952-B777-12D75F77159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4881C596-253E-4221-9B8F-52FBF6A035F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78C58787-BFA5-4270-80FA-4BA978685A2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90778486-3311-4B31-9A57-E1CA57CE02F5}"/>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2ADAB6E2-5997-4C71-9760-EE415D178329}"/>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1B514AB4-8464-4736-B5A1-80C2CB273F0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BE14461F-DA17-44EF-A910-A69A9EA094B4}"/>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27944AA3-1723-4AFB-ACAF-ED8D040E9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FF601ED7-15D2-4C24-989D-8326AF5D1E1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66EB8FA2-A387-4003-87BE-B8E9FD062476}"/>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B2DABCDA-253D-4E92-B775-1878FE89536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9EA5006D-A50E-4263-BF97-5A35AB809D2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E9C2E793-273E-40B0-AA41-6717A875FEC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AE339CC7-34D8-4B41-81DB-BE1D3273430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25F109C8-3ADE-4286-83F2-25E29D86DA75}"/>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7D9A4D4-0D81-46C9-86E9-C67CA6C6425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0CC27830-FEBA-424C-A7D1-894D5B110F5F}"/>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A4B60D21-F54D-497C-9FFA-FB298F99635E}"/>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C988491B-85B5-4274-A442-175A00F2DE52}"/>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98</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D28AACA-120B-4FE7-95CE-F42013A119E2}"/>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1958C298-1EA8-4F00-870D-D074B30BDAF4}"/>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83807685-73E0-4E33-A985-3C3AD5FAD31B}"/>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23DF2CA-601B-4853-B94E-C60C37C13847}"/>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A0B9F351-4A69-44A6-AB24-F274D3B7B4E9}"/>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1D7BB27F-ED82-45E4-8A8C-C988A72BA94E}"/>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107</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BD459A43-7A04-46C0-9DC2-F465D465D387}"/>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113</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5B2B58B-41F8-4458-A4A5-74817AD955DF}"/>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5DEF14E8-F1AC-4870-A3C3-3EE938538610}"/>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733E5367-68FF-41B7-B6C3-BECD9B63565A}"/>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31%</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9E22848C-EDC3-490E-B5A7-87E641807239}"/>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30826E0C-2FA3-4F3F-952C-3A39373D3BD6}"/>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B7EB713C-9ACA-47CF-B494-C5BA99FF45A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16%</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6C911951-4B2F-4967-B06E-7E74692151B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04FB9FDB-2EDE-4023-8110-71A13BEFD9A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F47FB5DA-5389-4DBA-BBA3-F56F4C73F45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5CAAB5C-75F6-4E2A-BF25-390FB1F1A01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4D12BB25-F263-440E-A95D-AD871181C9E9}"/>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89C352ED-AEC9-45C6-8697-1C536E9F9311}"/>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2BC36014-EB02-4AA1-AB21-F910DBDC731C}"/>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F522270D-376D-4AC3-9F1C-B317CDBDA819}"/>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CF8D0391-7CBD-44F1-A169-8B032E703089}"/>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FC5D911F-41B1-454C-9F4F-CCAC59AA138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F779CB48-5434-41D7-AFC8-D3143E131B66}"/>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9899DBBD-1C52-4E77-AE07-E1349CEDF8E4}"/>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7AA8ADEB-621D-49F9-98A3-04BE0C0F605D}"/>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F23114DB-993E-4692-BC8D-9FD6903FF411}"/>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99</a:t>
            </a:fld>
            <a:endParaRPr lang="en-GB" sz="500" b="1">
              <a:solidFill>
                <a:schemeClr val="bg1"/>
              </a:solidFill>
            </a:endParaRPr>
          </a:p>
        </xdr:txBody>
      </xdr:sp>
      <xdr:pic>
        <xdr:nvPicPr>
          <xdr:cNvPr id="164" name="Picture 163">
            <a:extLst>
              <a:ext uri="{FF2B5EF4-FFF2-40B4-BE49-F238E27FC236}">
                <a16:creationId xmlns:a16="http://schemas.microsoft.com/office/drawing/2014/main" id="{81D36916-0C6D-4044-BD4A-8C5878283AC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D0798910-D108-4839-B541-E5C8E2365BE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66337F68-021D-4C1B-A08E-0740EF416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E7E67552-4F7E-41AD-B201-36F6DEE0567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8CF2D8BE-2A91-4528-9562-41CBA8530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1F32F4A-43E2-4B50-8D3B-258CC09D9F9C}"/>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DE9D7508-A2A2-40F8-816C-AB1544E49D14}"/>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C64C0635-4EFE-40A8-8755-FB8EB3B46807}"/>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AA7AD9E6-3E11-4733-B69D-A19624A5A6D8}"/>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AFB7726F-3377-4AAD-9CCD-D253ACE07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CE42416F-C99E-4AF0-9428-E56E60D8FB8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B5AB50A3-8704-443E-9CEA-57712056EA5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6BCCDD08-3DC1-4E26-A4DE-07BBA2DA4506}"/>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5E753F3D-5579-4FDD-8303-EDC735BE469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BF31B07-750F-417A-99A9-165F63291795}"/>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95</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B2FE4BCD-D970-43B8-B2D3-B062E247619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E0FA6CD0-5BCB-46FC-9392-1DBD47358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885C587F-1963-491B-99AE-6290AB3EEBD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DBC62AD2-A6B3-4B13-834D-F74DAA83C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617D92AC-3457-4513-AD8B-F49DB3509BA6}"/>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19%</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08CEEED2-89F0-4145-B2A1-1F5CBCC2B90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DE46D9B8-E477-4D9F-B529-20F0069C2DFD}"/>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1AD1E61-62A7-44E9-94AB-7807A848EBBF}"/>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6B664350-1F8B-4874-9973-D498FBEC46AA}"/>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3CE53061-6212-426C-BD5C-1FD8EFD184FB}"/>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2CD81909-72BE-47CD-AC50-ABC235AAD8C6}"/>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9AF603CF-3C37-4FA9-A2EE-841E67F105BA}"/>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104</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DC962ADE-74DE-4941-9E52-F6F97A62CCCA}"/>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22C25334-4130-4040-A45A-A94CD480D07E}"/>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75EF9710-0437-4AFC-B763-484585102835}"/>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40042280-EA44-493A-9C19-74391B32B281}"/>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C8E2792-8948-4B47-B38E-4E565BD799AC}"/>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AB630BC2-FA55-49C8-8916-DD63A058298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44E4B1C7-D567-48F4-9C09-5C845996B0F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BD7DE888-1A98-4CAC-8315-CAB4062F75C6}"/>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4E0F970-274A-4407-A4B4-C3D4AF88F058}"/>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46B44528-8D64-4B53-B025-12B227FC29E2}"/>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2F5D327E-A623-4AA7-8F79-B02DF64CEF68}"/>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DBD5F7E7-32E6-4C56-AE80-7A26E8141DAF}"/>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8AFD27B4-3DC0-40D2-A6A8-0C739A39FDC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61F9948-74F0-490D-8CDE-FB2F92D1AC93}"/>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8A659181-F67E-4880-A996-F3F12707A6FC}"/>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55BE039B-FD86-4EE8-AB4F-83E5A799DD7B}"/>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754CF0A1-DB27-40EE-9228-57076632A6A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FD74A96A-54C8-44A9-88A3-73F7E441E9CE}"/>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54910D71-2D5C-449F-A4D2-2DAE00036EE5}"/>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F7E9C3A7-042B-4DDE-A6A8-04A5212ECA8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51D7DE64-C609-49D7-AD6F-758700545593}"/>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48B60C6-F2FD-4618-AD85-962B2FD0D50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E5ECD52-676C-4F49-8FC7-788B4F710BB6}"/>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F94160A-E00D-4657-9B1E-97C72A9F182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1ED6F74-3312-40F6-80A4-E5E74517AEA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356D649-75B6-4E77-90D9-2350A8B4D5C3}"/>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8B7DD83-DF04-4A3B-A880-1FD60381CC7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CF6FACB-ABF7-4B12-A6D8-54F5E74E0F92}"/>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B3E688A-214E-4C99-A7E2-DC315A4C626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ABBD325-7CFB-49CF-995A-4A5F879AA44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0BF12F0C-0E75-44C5-B8D6-2C2D59C045E3}"/>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9D126DE-482B-4A45-9BA8-E1A99B24EFD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B5F46EC-59B4-4B8E-B743-56278C005FC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B1D5E49D-C681-47B4-BDD8-D7C6691B7B7F}"/>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60638094-16BB-4878-A807-2B026A2CF4B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23A5E082-B1FB-4DA7-80B0-5D712B0984A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3DC82148-E485-4ED7-818B-9F271EBBA69A}"/>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434990CD-3B0A-4F8E-AD29-3FEEE3B10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39898C2-1484-4589-90A0-FCEE48D9DE13}"/>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3FB706D7-5B67-4B77-8B87-AEFE958F0B6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5327863B-64E2-4C5B-ACAD-4E3750A3172B}"/>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90A26760-CD06-4E9E-B4F1-A039B33D9E2C}"/>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3D561D9F-7F2C-4060-9F0A-F6ACC2CA065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FF820A17-5250-4F6D-AA37-976A6E409439}"/>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E171E2B5-2354-4AFA-9DC3-6F9AD0D87348}"/>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75C2B1C-F379-45C0-AF81-5AAF890B164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40C5F1D-C01B-4A5C-B144-29E89FC832A5}"/>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DD6AE66A-D32C-4032-AF50-75AE7C5B5656}"/>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CE96B6E-7F28-4066-979F-259C9A67303A}"/>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24132CD-A937-4342-92E3-A182B0D5B579}"/>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D47C671-462C-4E15-91CC-952ED51A668F}"/>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669BD54-B522-4C01-A902-DB84EA75C48E}"/>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C19011A-E524-4CA2-BA2E-8C657C9F28A4}"/>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122FABF-986E-4309-B055-98229E156B36}"/>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8CB8A03-224A-4953-9E7A-47C9472EF7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6210BB8B-ABD6-4B38-88A5-17031972D38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93F7ACF2-F9B4-4CC8-BAA1-AFD07059CA6D}"/>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51C9B05A-4B32-4C09-B953-5A81469CDA3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FABDDD5-8F35-4670-BB45-A56C82A18D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08A73C3-CB5B-43A4-8A76-CA9BD65647DE}"/>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0213A199-FCC2-45E1-80DE-484A35EDF365}"/>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7CD6AEC6-661B-4AAE-B2E8-4E74A24249F3}"/>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AE4908BD-29EE-40D5-92C9-21D8F7325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7EEDF157-DD96-4474-9E16-EDBE864AE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37DFBA5C-E8F3-45B5-B6D4-1F824723A18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AB26076-93AC-4D22-BAB0-E47B835E21E7}"/>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AD1D98D-83F5-42B6-B111-E4AB93F77AF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3461CDB-AA48-47A8-B4B0-A17AA5CB4202}"/>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D352B08-1899-473D-956D-81094F1B8C0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94A13AB-8037-41D6-AF06-7916EF336F23}"/>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D291CD2-3001-4139-A03D-4E335616F8E3}"/>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09F667E-BDB7-4663-9C19-7A4196F547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B3A1DD6-2B41-47FE-9182-F41976A55D7E}"/>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465D965-FC4C-41EB-BAC6-3C6E2478EF35}"/>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54C9002C-F01E-4C35-9048-989ADE641ED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C356545-039A-4509-93D0-5EA2AB06758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102C72A-72C5-423B-8E51-03B86E5BCF82}"/>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20FEBC3A-A024-4648-A936-32F88A5C15EE}"/>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4A46E96-716A-46A4-92DA-878D5E4AEF2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3D65F4A8-6B47-4845-959F-366C5E5F265B}"/>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B1790608-23E7-4EED-8F14-72C2431DDC8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1B05DF0B-1190-4F6E-808C-A90AE2F735F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25623DA-5999-476C-B305-F316C1B08DE3}"/>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BC0D2690-88F3-4C5B-9024-07DEC136CF3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4B0640F-E7B1-4F08-8987-9278A146E00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BE786C78-6080-4BAA-9C51-B7598B150A43}"/>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8715B903-3AB7-4853-A4C1-54A06C53687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87C22F8-E5FD-41DA-9656-B5581712324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F7EB7A3A-C9F3-4A5D-B256-FF4D4AC95BD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5DC828C0-2C83-4435-AD0A-CEDF1E59294F}"/>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10D08DE-4231-4803-A245-6C31910039B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1DDA8F60-D5EE-4CE7-9823-C261F2249DC8}"/>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C50F6758-3B8B-44A2-8F77-A6D5506FEFD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880EC725-8569-4432-997D-25717142BB0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D0081E6D-2F03-4B52-81AD-703DFC2E5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1547CD7F-AFA3-4E45-93F4-79F95F6DB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D54AB783-3853-4935-B8B7-44DBCDBE660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682A1F1-AA0B-4F91-B9BE-88266065D1E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0DD58D4-2EA0-485F-B3D0-F01EF0D2848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E4989D4-DF7D-4CD8-A1EC-A39D391F0BBB}"/>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C41F164-C2DC-419E-9E32-6634468E395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4A6DC0C-7E87-497D-BF6C-0242B38531B2}"/>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3D0B11C-FB88-4B19-8510-BAA1896B059C}"/>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16AFF63-B8EF-4F83-849A-BF752ED904AD}"/>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3A551F5-81B9-4C20-B764-1615D7524AC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5C392C23-A8EC-456B-9CBB-7EF1CC064CE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3D9DC900-30D3-4B37-825A-6D1B61F1170D}"/>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150A4D4B-2C03-4650-9DDD-AA444324062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727B792-657B-4610-AE30-BACAAA3F512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5D999B5-D388-46C2-9F27-8FF4BA1EBF6E}"/>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8B0A70AC-6E3C-47AD-8A0C-DB62F86480CC}"/>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EA076C5-1B4E-421E-B886-3F20A4A5C94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56C087B3-A7F9-4549-909F-89B20D1F1A20}"/>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BB3CFDFE-EA94-43E2-84E4-9C87D76ACA8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F13B3A5-9C6E-42E6-966C-83DFF77ADEC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40FD9950-8325-41E1-A59A-4B30A4115C86}"/>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22E6ABF2-1D4A-4760-8767-B9CAAA44529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117C5168-68D5-447C-8D79-90E818DFC3B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638C804-082E-4A38-BE1C-C17070A59DF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AA52097B-F952-4067-A989-CB96A1DCB898}"/>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655FA77-31E1-499C-AA7C-1309DD0F99A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4B9CF71F-3A41-4120-A8BF-5CAB4E6E2312}"/>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7AB8AFA-579D-4813-9A0B-20AE7CB941E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2D56D4F-E0B1-4FFB-89E4-6579BDB655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551467D4-8474-4900-8A44-1B4C9A12BD14}"/>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686C683-35BE-4560-8D57-CD269747AC5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BE19CC12-B70E-4CD5-A9B5-6B3DA14E8DA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B077E42F-9920-40FA-9B5D-DE2F7426E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BD798C68-FEF6-4ACA-BE68-43C71F784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8E55B1C2-C0F9-4112-B622-CD7E6642B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12CC0E0F-E2A1-4A5C-BF0F-D8FC40138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C0F8E9BA-640C-4AF7-BE5D-6D96C4D84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2E0A016F-CAFE-42D7-91CB-724B4971D088}"/>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DD632631-BC20-4B0C-B5F9-5FC15E9C7DC9}"/>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9F78D851-CB3F-48FE-9DE7-BDA59A7EA8F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78911134-2CB8-4F4B-BC85-03292A0C9D17}"/>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BA10A15F-4D63-4862-BA99-F038CC66EBDC}"/>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F9F0E008-3194-4D76-B2CA-0AC7C498EC4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B0AB6F0C-9EAA-41C1-875B-CB00FEA4F4E6}"/>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3AD67996-98F5-4681-BEFE-BF4D830278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E6552D03-E4A4-4F4F-B0B4-8F66C8BE03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A6214A6D-A8A3-4FBF-BCBD-A9D469CF53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C0F22B32-07E9-4800-98C3-C9F94192E3A5}"/>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01782F4B-ED46-4E21-B281-8E131BE1BD6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51FF964-2878-45FB-8F92-8CAF39106CE7}"/>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93D297E-F1D9-4413-A3D6-0711B84EEED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F160789-9366-4DDD-B52F-6F45DB08B952}"/>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5B69FC2-C77A-46E3-8951-534F1D4A2D7D}"/>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56412FE-572E-4FCE-86F0-7285E3384E57}"/>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87EB8E3-D983-491C-97BF-7889E34D9F12}"/>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8339514-3A3F-4FD2-A479-E53ABB1E0C8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85E8B48-16B7-48EF-8ACD-EF491258D671}"/>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7D773799-91CE-4514-8A1B-7F360CA212B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85CF7FEF-0C8B-4C2F-8BA3-9F4BD2C7160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9E0EC8E-F965-47BF-991B-B65CCFD009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B4BC5717-A7C2-4EE4-8231-40C13E586F4F}"/>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0907E96F-97C6-4E67-959B-9F2698FE5D86}"/>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Whitby Park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3B904687-4BE4-43EF-9ED1-DB5D095A976C}"/>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F3D31EE-F9F1-4698-B131-E993BF5A8249}"/>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C83D2C3A-04DE-425C-8C3C-7C1F5562E3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C8DDD9DC-D241-4C32-BFBF-C12721711B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547A2D9C-2F81-4C62-A367-61A90898C3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31A16473-792E-4FB0-A8E3-BA0B9B88F042}"/>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154FADB6-F8E5-4A6D-AB8E-7A4458EAB72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8DD3962-18D4-4616-8237-93D90EE7BF9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B04AD566-2BE4-4AEE-9FFB-35D898D2D291}"/>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865A6228-D009-4D25-8A5E-9529701B6AA8}"/>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F561A7BA-A086-4743-A912-0EE66012FF71}"/>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19DE6AEA-EDEE-486B-8EE9-8F6A159AB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49BF8024-5D34-4D61-B0B5-9A3385974A39}"/>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676B9DD80D8B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0.37165873015873024</v>
          </cell>
          <cell r="C89">
            <v>0.12930952380952382</v>
          </cell>
          <cell r="D89">
            <v>0.28607142857142853</v>
          </cell>
          <cell r="E89">
            <v>0.41240476190476189</v>
          </cell>
        </row>
        <row r="90">
          <cell r="A90">
            <v>0.62834126984126981</v>
          </cell>
          <cell r="C90">
            <v>0.87069047619047613</v>
          </cell>
          <cell r="D90">
            <v>0.71392857142857147</v>
          </cell>
          <cell r="E90">
            <v>0.58759523809523806</v>
          </cell>
        </row>
        <row r="96">
          <cell r="C96" t="str">
            <v>0-4</v>
          </cell>
          <cell r="E96">
            <v>5.1396825396825392E-2</v>
          </cell>
        </row>
        <row r="97">
          <cell r="C97" t="str">
            <v>5-17</v>
          </cell>
          <cell r="E97">
            <v>0.14784920634920634</v>
          </cell>
        </row>
        <row r="98">
          <cell r="C98" t="str">
            <v>18-24</v>
          </cell>
          <cell r="E98">
            <v>6.5841269841269853E-2</v>
          </cell>
        </row>
        <row r="99">
          <cell r="C99" t="str">
            <v>25-34</v>
          </cell>
          <cell r="E99">
            <v>0.11696031746031745</v>
          </cell>
        </row>
        <row r="100">
          <cell r="C100" t="str">
            <v>35-49</v>
          </cell>
          <cell r="E100">
            <v>0.18079365079365084</v>
          </cell>
        </row>
        <row r="101">
          <cell r="C101" t="str">
            <v>50-64</v>
          </cell>
          <cell r="E101">
            <v>0.21054761904761904</v>
          </cell>
        </row>
        <row r="102">
          <cell r="C102" t="str">
            <v>65-74</v>
          </cell>
          <cell r="E102">
            <v>0.12052380952380952</v>
          </cell>
        </row>
        <row r="103">
          <cell r="C103" t="str">
            <v>75 plus</v>
          </cell>
          <cell r="E103">
            <v>0.10612698412698413</v>
          </cell>
        </row>
        <row r="115">
          <cell r="C115" t="str">
            <v>Couple - no children</v>
          </cell>
          <cell r="D115">
            <v>0.30989682539682545</v>
          </cell>
        </row>
        <row r="116">
          <cell r="C116" t="str">
            <v>Couple with children</v>
          </cell>
          <cell r="D116">
            <v>0.18341269841269844</v>
          </cell>
        </row>
        <row r="117">
          <cell r="C117" t="str">
            <v>Lone parent</v>
          </cell>
          <cell r="D117">
            <v>2.8103174603174599E-2</v>
          </cell>
        </row>
        <row r="118">
          <cell r="C118" t="str">
            <v>Single person - no children</v>
          </cell>
          <cell r="D118">
            <v>0.16490476190476186</v>
          </cell>
        </row>
        <row r="119">
          <cell r="C119" t="str">
            <v>Other: two or more adults</v>
          </cell>
          <cell r="D119">
            <v>0.3136984126984127</v>
          </cell>
        </row>
        <row r="128">
          <cell r="D128">
            <v>0.73211904761904767</v>
          </cell>
          <cell r="L128" t="str">
            <v>0 
Index: 101</v>
          </cell>
        </row>
        <row r="129">
          <cell r="D129">
            <v>0.12400793650793653</v>
          </cell>
          <cell r="L129" t="str">
            <v>1 
Index: 98</v>
          </cell>
        </row>
        <row r="130">
          <cell r="D130">
            <v>0.10653174603174603</v>
          </cell>
          <cell r="L130" t="str">
            <v>2 
Index: 99</v>
          </cell>
        </row>
        <row r="131">
          <cell r="D131">
            <v>3.7555555555555557E-2</v>
          </cell>
          <cell r="L131" t="str">
            <v>3+ 
Index: 93</v>
          </cell>
        </row>
        <row r="137">
          <cell r="D137">
            <v>0.19009523809523804</v>
          </cell>
        </row>
        <row r="138">
          <cell r="D138">
            <v>0.39955555555555555</v>
          </cell>
        </row>
        <row r="139">
          <cell r="D139">
            <v>0.33932539682539681</v>
          </cell>
        </row>
        <row r="140">
          <cell r="D140">
            <v>7.0738095238095239E-2</v>
          </cell>
        </row>
        <row r="146">
          <cell r="D146">
            <v>0.16933333333333336</v>
          </cell>
          <cell r="L146" t="str">
            <v>&lt;20k 
Index: 105</v>
          </cell>
        </row>
        <row r="147">
          <cell r="D147">
            <v>0.33056349206349217</v>
          </cell>
          <cell r="L147" t="str">
            <v>20k - 40k 
Index: 106</v>
          </cell>
        </row>
        <row r="148">
          <cell r="D148">
            <v>0.22288095238095237</v>
          </cell>
          <cell r="L148" t="str">
            <v>40k - 60k 
Index: 105</v>
          </cell>
        </row>
        <row r="149">
          <cell r="D149">
            <v>0.14275396825396824</v>
          </cell>
          <cell r="L149" t="str">
            <v>60k - 80k 
Index: 100</v>
          </cell>
        </row>
        <row r="150">
          <cell r="D150">
            <v>6.7230158730158723E-2</v>
          </cell>
          <cell r="L150" t="str">
            <v>80k - 100k 
Index: 89</v>
          </cell>
        </row>
        <row r="151">
          <cell r="D151">
            <v>6.7722222222222211E-2</v>
          </cell>
          <cell r="L151" t="str">
            <v>100k+ 
Index: 70</v>
          </cell>
        </row>
      </sheetData>
      <sheetData sheetId="4"/>
      <sheetData sheetId="5"/>
      <sheetData sheetId="6">
        <row r="48">
          <cell r="F48" t="str">
            <v>Capped Index</v>
          </cell>
        </row>
        <row r="49">
          <cell r="E49">
            <v>7.8125E-3</v>
          </cell>
          <cell r="F49">
            <v>71.870255149194605</v>
          </cell>
          <cell r="G49">
            <v>1.1000000000000001</v>
          </cell>
        </row>
        <row r="50">
          <cell r="E50">
            <v>0</v>
          </cell>
          <cell r="F50">
            <v>0</v>
          </cell>
          <cell r="G50">
            <v>1.2</v>
          </cell>
        </row>
        <row r="51">
          <cell r="E51">
            <v>0</v>
          </cell>
          <cell r="F51">
            <v>0</v>
          </cell>
          <cell r="G51">
            <v>1.3</v>
          </cell>
        </row>
        <row r="52">
          <cell r="E52">
            <v>0.1</v>
          </cell>
          <cell r="F52">
            <v>200</v>
          </cell>
          <cell r="G52">
            <v>1.4</v>
          </cell>
        </row>
        <row r="53">
          <cell r="E53">
            <v>0</v>
          </cell>
          <cell r="F53">
            <v>0</v>
          </cell>
          <cell r="G53">
            <v>1.5</v>
          </cell>
        </row>
        <row r="54">
          <cell r="E54">
            <v>0</v>
          </cell>
          <cell r="F54">
            <v>0</v>
          </cell>
          <cell r="G54">
            <v>2.6</v>
          </cell>
        </row>
        <row r="55">
          <cell r="E55">
            <v>0</v>
          </cell>
          <cell r="F55">
            <v>0</v>
          </cell>
          <cell r="G55">
            <v>2.7</v>
          </cell>
        </row>
        <row r="56">
          <cell r="E56">
            <v>0</v>
          </cell>
          <cell r="F56">
            <v>0</v>
          </cell>
          <cell r="G56">
            <v>2.8</v>
          </cell>
        </row>
        <row r="57">
          <cell r="E57">
            <v>0.1</v>
          </cell>
          <cell r="F57">
            <v>200</v>
          </cell>
          <cell r="G57">
            <v>2.9</v>
          </cell>
        </row>
        <row r="58">
          <cell r="E58">
            <v>2.34375E-2</v>
          </cell>
          <cell r="F58">
            <v>67.772075759462155</v>
          </cell>
          <cell r="G58">
            <v>2.1</v>
          </cell>
        </row>
        <row r="59">
          <cell r="E59">
            <v>3.90625E-2</v>
          </cell>
          <cell r="F59">
            <v>196.48617979353162</v>
          </cell>
          <cell r="G59">
            <v>2.11</v>
          </cell>
        </row>
        <row r="60">
          <cell r="E60">
            <v>2.34375E-2</v>
          </cell>
          <cell r="F60">
            <v>129.97739075931233</v>
          </cell>
          <cell r="G60">
            <v>2.12</v>
          </cell>
        </row>
        <row r="61">
          <cell r="E61">
            <v>0</v>
          </cell>
          <cell r="F61">
            <v>0</v>
          </cell>
          <cell r="G61">
            <v>2.13</v>
          </cell>
        </row>
        <row r="62">
          <cell r="E62">
            <v>5.46875E-2</v>
          </cell>
          <cell r="F62">
            <v>145.38028185806945</v>
          </cell>
          <cell r="G62">
            <v>3.14</v>
          </cell>
        </row>
        <row r="63">
          <cell r="E63">
            <v>0</v>
          </cell>
          <cell r="F63">
            <v>0</v>
          </cell>
          <cell r="G63">
            <v>3.15</v>
          </cell>
        </row>
        <row r="64">
          <cell r="E64">
            <v>0.1</v>
          </cell>
          <cell r="F64">
            <v>200</v>
          </cell>
          <cell r="G64">
            <v>3.16</v>
          </cell>
        </row>
        <row r="65">
          <cell r="E65">
            <v>0.1</v>
          </cell>
          <cell r="F65">
            <v>200</v>
          </cell>
          <cell r="G65">
            <v>3.17</v>
          </cell>
        </row>
        <row r="66">
          <cell r="E66">
            <v>0</v>
          </cell>
          <cell r="F66">
            <v>0</v>
          </cell>
          <cell r="G66">
            <v>3.18</v>
          </cell>
        </row>
        <row r="67">
          <cell r="E67">
            <v>7.8125E-3</v>
          </cell>
          <cell r="F67">
            <v>5.5712577784373529</v>
          </cell>
          <cell r="G67">
            <v>4.1900000000000004</v>
          </cell>
        </row>
        <row r="68">
          <cell r="E68">
            <v>0.1</v>
          </cell>
          <cell r="F68">
            <v>184.45762861784405</v>
          </cell>
          <cell r="G68">
            <v>4.2</v>
          </cell>
        </row>
        <row r="69">
          <cell r="E69">
            <v>2.34375E-2</v>
          </cell>
          <cell r="F69">
            <v>155.43841019417476</v>
          </cell>
          <cell r="G69">
            <v>4.21</v>
          </cell>
        </row>
        <row r="70">
          <cell r="E70">
            <v>0</v>
          </cell>
          <cell r="F70">
            <v>0</v>
          </cell>
          <cell r="G70">
            <v>4.22</v>
          </cell>
        </row>
        <row r="71">
          <cell r="E71">
            <v>3.90625E-2</v>
          </cell>
          <cell r="F71">
            <v>89.155089180424525</v>
          </cell>
          <cell r="G71">
            <v>4.2300000000000004</v>
          </cell>
        </row>
        <row r="72">
          <cell r="E72">
            <v>0</v>
          </cell>
          <cell r="F72">
            <v>0</v>
          </cell>
          <cell r="G72">
            <v>4.24</v>
          </cell>
        </row>
        <row r="73">
          <cell r="E73">
            <v>2.34375E-2</v>
          </cell>
          <cell r="F73">
            <v>35.126606528285656</v>
          </cell>
          <cell r="G73">
            <v>4.25</v>
          </cell>
        </row>
      </sheetData>
      <sheetData sheetId="7">
        <row r="19">
          <cell r="A19">
            <v>98.257335411028279</v>
          </cell>
        </row>
        <row r="20">
          <cell r="A20">
            <v>98.235246997640019</v>
          </cell>
        </row>
        <row r="21">
          <cell r="A21">
            <v>99.140704628777172</v>
          </cell>
        </row>
        <row r="22">
          <cell r="A22">
            <v>102.89942108251056</v>
          </cell>
        </row>
        <row r="23">
          <cell r="A23">
            <v>103.70771441567857</v>
          </cell>
        </row>
        <row r="24">
          <cell r="A24">
            <v>104.06272788075242</v>
          </cell>
        </row>
        <row r="25">
          <cell r="A25">
            <v>93.925567992754154</v>
          </cell>
        </row>
        <row r="26">
          <cell r="A26">
            <v>104.2238724666083</v>
          </cell>
        </row>
        <row r="27">
          <cell r="A27">
            <v>98.429870552627378</v>
          </cell>
        </row>
        <row r="28">
          <cell r="A28">
            <v>103.8080577409275</v>
          </cell>
        </row>
        <row r="29">
          <cell r="A29">
            <v>100.06684359155942</v>
          </cell>
        </row>
        <row r="30">
          <cell r="A30">
            <v>102.31255858358372</v>
          </cell>
        </row>
        <row r="31">
          <cell r="A31">
            <v>98.746185503913892</v>
          </cell>
        </row>
        <row r="32">
          <cell r="A32">
            <v>98.300218795554088</v>
          </cell>
        </row>
        <row r="33">
          <cell r="A33">
            <v>100.22698549400022</v>
          </cell>
        </row>
        <row r="34">
          <cell r="A34">
            <v>105.82989996583332</v>
          </cell>
        </row>
        <row r="35">
          <cell r="A35">
            <v>102.37251308028124</v>
          </cell>
        </row>
        <row r="36">
          <cell r="A36">
            <v>103.00838932653133</v>
          </cell>
        </row>
        <row r="37">
          <cell r="A37">
            <v>99.401020651716792</v>
          </cell>
        </row>
        <row r="38">
          <cell r="A38">
            <v>92.394787368723968</v>
          </cell>
        </row>
        <row r="39">
          <cell r="A39">
            <v>95.252657621135597</v>
          </cell>
        </row>
        <row r="40">
          <cell r="A40">
            <v>72.167942962767356</v>
          </cell>
        </row>
        <row r="41">
          <cell r="A41">
            <v>105.86425848004737</v>
          </cell>
        </row>
        <row r="42">
          <cell r="A42">
            <v>93.25492499036956</v>
          </cell>
        </row>
        <row r="43">
          <cell r="A43">
            <v>99.667609004160056</v>
          </cell>
        </row>
        <row r="44">
          <cell r="A44">
            <v>104.31821428569651</v>
          </cell>
        </row>
        <row r="45">
          <cell r="A45">
            <v>95.794700605049016</v>
          </cell>
        </row>
        <row r="46">
          <cell r="A46">
            <v>100</v>
          </cell>
        </row>
        <row r="47">
          <cell r="A47">
            <v>99.797346828616355</v>
          </cell>
        </row>
        <row r="48">
          <cell r="A48">
            <v>97.667412191884267</v>
          </cell>
        </row>
        <row r="49">
          <cell r="A49">
            <v>89.216174006173333</v>
          </cell>
        </row>
        <row r="50">
          <cell r="A50">
            <v>102.79896294369098</v>
          </cell>
        </row>
        <row r="51">
          <cell r="A51">
            <v>97.250178158146909</v>
          </cell>
        </row>
        <row r="52">
          <cell r="A52">
            <v>98.8312745296397</v>
          </cell>
        </row>
        <row r="53">
          <cell r="A53">
            <v>103.57264470324179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97.987755550317175</v>
          </cell>
        </row>
        <row r="14">
          <cell r="K14">
            <v>109.89104925810034</v>
          </cell>
        </row>
        <row r="15">
          <cell r="K15">
            <v>183.33348176118551</v>
          </cell>
        </row>
        <row r="16">
          <cell r="K16">
            <v>52.835616189051329</v>
          </cell>
        </row>
        <row r="17">
          <cell r="K17">
            <v>135.30830536912754</v>
          </cell>
        </row>
        <row r="24">
          <cell r="A24" t="str">
            <v>Health Challenges</v>
          </cell>
          <cell r="B24">
            <v>0.1640625</v>
          </cell>
          <cell r="C24">
            <v>0.16743163375729445</v>
          </cell>
        </row>
        <row r="25">
          <cell r="A25" t="str">
            <v>At Risk</v>
          </cell>
          <cell r="B25">
            <v>0.1875</v>
          </cell>
          <cell r="C25">
            <v>0.17062354146753123</v>
          </cell>
        </row>
        <row r="26">
          <cell r="A26" t="str">
            <v>Caution</v>
          </cell>
          <cell r="B26">
            <v>0.40625</v>
          </cell>
          <cell r="C26">
            <v>0.22159072968962143</v>
          </cell>
        </row>
        <row r="27">
          <cell r="A27" t="str">
            <v>Healthy</v>
          </cell>
          <cell r="B27">
            <v>0.2265625</v>
          </cell>
          <cell r="C27">
            <v>0.42880639300076639</v>
          </cell>
        </row>
      </sheetData>
      <sheetData sheetId="9">
        <row r="14">
          <cell r="K14">
            <v>71.870255149194605</v>
          </cell>
        </row>
        <row r="15">
          <cell r="K15">
            <v>0</v>
          </cell>
        </row>
        <row r="16">
          <cell r="K16">
            <v>0</v>
          </cell>
        </row>
        <row r="17">
          <cell r="K17">
            <v>383.07200035186486</v>
          </cell>
        </row>
        <row r="18">
          <cell r="K18">
            <v>0</v>
          </cell>
        </row>
        <row r="21">
          <cell r="K21">
            <v>0</v>
          </cell>
        </row>
        <row r="22">
          <cell r="K22">
            <v>0</v>
          </cell>
        </row>
        <row r="23">
          <cell r="K23">
            <v>0</v>
          </cell>
        </row>
        <row r="24">
          <cell r="K24">
            <v>216.57859651404786</v>
          </cell>
        </row>
        <row r="25">
          <cell r="K25">
            <v>67.772075759462155</v>
          </cell>
        </row>
        <row r="26">
          <cell r="K26">
            <v>196.48617979353162</v>
          </cell>
        </row>
        <row r="27">
          <cell r="K27">
            <v>129.97739075931233</v>
          </cell>
        </row>
        <row r="28">
          <cell r="K28">
            <v>0</v>
          </cell>
        </row>
        <row r="31">
          <cell r="K31">
            <v>145.38028185806945</v>
          </cell>
        </row>
        <row r="32">
          <cell r="K32">
            <v>0</v>
          </cell>
        </row>
        <row r="33">
          <cell r="K33">
            <v>254.96836245929427</v>
          </cell>
        </row>
        <row r="34">
          <cell r="K34">
            <v>246.933948890485</v>
          </cell>
        </row>
        <row r="35">
          <cell r="K35">
            <v>0</v>
          </cell>
        </row>
        <row r="38">
          <cell r="K38">
            <v>5.5712577784373529</v>
          </cell>
        </row>
        <row r="39">
          <cell r="K39">
            <v>184.45762861784405</v>
          </cell>
        </row>
        <row r="40">
          <cell r="K40">
            <v>155.43841019417476</v>
          </cell>
        </row>
        <row r="41">
          <cell r="K41">
            <v>0</v>
          </cell>
        </row>
        <row r="42">
          <cell r="K42">
            <v>89.155089180424525</v>
          </cell>
        </row>
        <row r="43">
          <cell r="K43">
            <v>0</v>
          </cell>
        </row>
        <row r="44">
          <cell r="K44">
            <v>35.126606528285656</v>
          </cell>
        </row>
        <row r="47">
          <cell r="K47">
            <v>0</v>
          </cell>
        </row>
        <row r="48">
          <cell r="K48">
            <v>143.7784766244057</v>
          </cell>
        </row>
        <row r="49">
          <cell r="K49">
            <v>0</v>
          </cell>
        </row>
      </sheetData>
      <sheetData sheetId="10">
        <row r="13">
          <cell r="V13">
            <v>383.07200035186486</v>
          </cell>
        </row>
        <row r="14">
          <cell r="V14">
            <v>254.96836245929427</v>
          </cell>
        </row>
        <row r="15">
          <cell r="V15">
            <v>246.933948890485</v>
          </cell>
        </row>
        <row r="16">
          <cell r="V16">
            <v>216.57859651404786</v>
          </cell>
        </row>
        <row r="17">
          <cell r="V17">
            <v>196.48617979353162</v>
          </cell>
        </row>
        <row r="18">
          <cell r="V18">
            <v>184.45762861784405</v>
          </cell>
        </row>
        <row r="19">
          <cell r="V19">
            <v>155.43841019417476</v>
          </cell>
        </row>
        <row r="20">
          <cell r="V20">
            <v>145.38028185806945</v>
          </cell>
        </row>
        <row r="21">
          <cell r="V21">
            <v>143.7784766244057</v>
          </cell>
        </row>
        <row r="22">
          <cell r="V22">
            <v>129.97739075931233</v>
          </cell>
        </row>
        <row r="23">
          <cell r="V23">
            <v>89.155089180424525</v>
          </cell>
        </row>
        <row r="24">
          <cell r="V24">
            <v>71.870255149194605</v>
          </cell>
        </row>
        <row r="25">
          <cell r="V25">
            <v>67.772075759462155</v>
          </cell>
        </row>
        <row r="26">
          <cell r="V26">
            <v>35.126606528285656</v>
          </cell>
        </row>
        <row r="27">
          <cell r="V27">
            <v>5.5712577784373529</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D7C67-DEED-471F-9C1F-85D3F39F95C5}">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98577-C8E2-4437-83E2-9CC78B6F4477}">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E577F-B623-44FF-B783-296A646B36CE}">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5%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22% Poor general health. This is 1%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13% are likely to be current cigarette smokers.  This is 3%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6%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8% are likely to say they never eat fruit and 39% never do moderate intensity sports, which are 1% above and 2%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13%, 5% below the base average, with white bread being eaten by about 31%, which is 3%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33.1%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50AEB-1D67-492F-A911-995D2DBE8966}">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3% above the base average.</v>
      </c>
    </row>
    <row r="5" spans="1:2">
      <c r="A5" s="1" t="s">
        <v>49</v>
      </c>
      <c r="B5" s="1" t="str">
        <f>"• Incidents of "&amp;A55&amp;" are "&amp;TEXT(B55,"0%")&amp;" "&amp;C55&amp;" in this profile than in the base."</f>
        <v>• Incidents of BMI &gt; 30 are 5% below in this profile than in the base.</v>
      </c>
    </row>
    <row r="6" spans="1:2">
      <c r="A6" s="55" t="s">
        <v>50</v>
      </c>
      <c r="B6" s="54" t="str">
        <f>"• Approximately "&amp;TEXT(B68,"0%")&amp;" "&amp;A68&amp;". This is "&amp;TEXT(C68,"0%")&amp;" "&amp;D68&amp;" the base."</f>
        <v>• Approximately 22% Poor general health. This is 1%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13% are likely to be current cigarette smokers.  This is 3% below the base average.</v>
      </c>
    </row>
    <row r="10" spans="1:2">
      <c r="A10" s="1" t="s">
        <v>51</v>
      </c>
      <c r="B10" s="48" t="str">
        <f>"• Circa "&amp;TEXT(D81,"0%")&amp;" smoke 20+ cigarettes per day, which is "&amp;TEXT(ABS(I81/100),"0%")&amp;" "&amp;J81&amp;" the base."</f>
        <v>• Circa 3% smoke 20+ cigarettes per day, which is 6%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8% are likely to say they never eat fruit and 39% never do moderate intensity sports, which are 1% above and 2%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13%, 5% below the base average, with white bread being eaten by about 31%, which is 3%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33.1%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1.8396825396825398E-2</v>
      </c>
      <c r="E27" s="63">
        <f>RANK('Data - Overview'!$D27,'Data - Overview'!$D$27:$D$31)</f>
        <v>3</v>
      </c>
      <c r="F27" s="62">
        <f>INDEX('Data - Knowledge'!$G:$G,MATCH('Data - Overview'!$A27,'Data - Knowledge'!$A:$A,0))</f>
        <v>1.8556278640252298E-2</v>
      </c>
      <c r="G27" s="64">
        <f>INDEX('Data - Knowledge'!$J:$J,MATCH('Data - Overview'!$A27,'Data - Knowledge'!$A:$A,0))</f>
        <v>99.140704628777172</v>
      </c>
      <c r="H27" s="64">
        <f>RANK('Data - Overview'!$G27,'Data - Overview'!$G$27:$G$31)</f>
        <v>2</v>
      </c>
      <c r="I27" s="65">
        <f>G27-100</f>
        <v>-0.85929537122282795</v>
      </c>
      <c r="J27" s="65" t="str">
        <f>IF(I27&gt;0,"above","below")</f>
        <v>below</v>
      </c>
      <c r="K27" s="66" t="str">
        <f>"" &amp;TEXT('Data - Overview'!$C27,"0")&amp;" "</f>
        <v xml:space="preserve">Coronary heart disease </v>
      </c>
      <c r="L27" s="67" t="str">
        <f>"Index: "&amp;TEXT('Data - Overview'!$G27,"0")&amp;""</f>
        <v>Index: 99</v>
      </c>
      <c r="M27" s="61" t="str">
        <f>'Data - Overview'!$K27&amp;CHAR(10)&amp;'Data - Overview'!$L27</f>
        <v>Coronary heart disease 
Index: 99</v>
      </c>
      <c r="N27" s="61">
        <v>1</v>
      </c>
    </row>
    <row r="28" spans="1:14">
      <c r="A28" s="1" t="s">
        <v>71</v>
      </c>
      <c r="B28" s="1" t="str">
        <f>INDEX('Data - Knowledge'!$D:$D,MATCH('Data - Overview'!$A28,'Data - Knowledge'!$A:$A,0))</f>
        <v>Asthma</v>
      </c>
      <c r="C28" s="1" t="s">
        <v>72</v>
      </c>
      <c r="D28" s="68">
        <f>INDEX('Data - Knowledge'!$E:$E,MATCH('Data - Overview'!$A28,'Data - Knowledge'!$A:$A,0))</f>
        <v>0.12756349206349207</v>
      </c>
      <c r="E28" s="69">
        <f>RANK('Data - Overview'!$D28,'Data - Overview'!$D$27:$D$31)</f>
        <v>2</v>
      </c>
      <c r="F28" s="68">
        <f>INDEX('Data - Knowledge'!$G:$G,MATCH('Data - Overview'!$A28,'Data - Knowledge'!$A:$A,0))</f>
        <v>0.12982592244118041</v>
      </c>
      <c r="G28" s="70">
        <f>INDEX('Data - Knowledge'!$J:$J,MATCH('Data - Overview'!$A28,'Data - Knowledge'!$A:$A,0))</f>
        <v>98.257335411028279</v>
      </c>
      <c r="H28" s="70">
        <f>RANK('Data - Overview'!$G28,'Data - Overview'!$G$27:$G$31)</f>
        <v>4</v>
      </c>
      <c r="I28" s="71">
        <f>G28-100</f>
        <v>-1.7426645889717207</v>
      </c>
      <c r="J28" s="71" t="str">
        <f>IF(I28&gt;0,"above","below")</f>
        <v>below</v>
      </c>
      <c r="K28" s="1" t="str">
        <f>"" &amp;TEXT('Data - Overview'!$C28,"0")&amp;" "</f>
        <v xml:space="preserve">Asthma </v>
      </c>
      <c r="L28" s="1" t="str">
        <f>"Index: "&amp;TEXT('Data - Overview'!$G28,"0")&amp;""</f>
        <v>Index: 98</v>
      </c>
      <c r="M28" s="1" t="str">
        <f>'Data - Overview'!$K28&amp;CHAR(10)&amp;'Data - Overview'!$L28</f>
        <v>Asthma 
Index: 98</v>
      </c>
      <c r="N28" s="1">
        <v>2</v>
      </c>
    </row>
    <row r="29" spans="1:14">
      <c r="A29" s="72" t="s">
        <v>73</v>
      </c>
      <c r="B29" s="72" t="str">
        <f>INDEX('Data - Knowledge'!$D:$D,MATCH('Data - Overview'!$A29,'Data - Knowledge'!$A:$A,0))</f>
        <v>Chronic bronchitis</v>
      </c>
      <c r="C29" s="72" t="s">
        <v>74</v>
      </c>
      <c r="D29" s="73">
        <f>INDEX('Data - Knowledge'!$E:$E,MATCH('Data - Overview'!$A29,'Data - Knowledge'!$A:$A,0))</f>
        <v>8.6666666666666663E-3</v>
      </c>
      <c r="E29" s="74">
        <f>RANK('Data - Overview'!$D29,'Data - Overview'!$D$27:$D$31)</f>
        <v>4</v>
      </c>
      <c r="F29" s="73">
        <f>INDEX('Data - Knowledge'!$G:$G,MATCH('Data - Overview'!$A29,'Data - Knowledge'!$A:$A,0))</f>
        <v>8.80491523356507E-3</v>
      </c>
      <c r="G29" s="75">
        <f>INDEX('Data - Knowledge'!$J:$J,MATCH('Data - Overview'!$A29,'Data - Knowledge'!$A:$A,0))</f>
        <v>98.429870552627378</v>
      </c>
      <c r="H29" s="75">
        <f>RANK('Data - Overview'!$G29,'Data - Overview'!$G$27:$G$31)</f>
        <v>3</v>
      </c>
      <c r="I29" s="75">
        <f>G29-100</f>
        <v>-1.5701294473726222</v>
      </c>
      <c r="J29" s="75" t="str">
        <f>IF(I29&gt;0,"above","below")</f>
        <v>below</v>
      </c>
      <c r="K29" s="55" t="str">
        <f>"" &amp;TEXT('Data - Overview'!$C29,"0")&amp;" "</f>
        <v xml:space="preserve">Chronic bronchitis </v>
      </c>
      <c r="L29" s="72" t="str">
        <f>"Index: "&amp;TEXT('Data - Overview'!$G29,"0")&amp;""</f>
        <v>Index: 98</v>
      </c>
      <c r="M29" s="72" t="str">
        <f>'Data - Overview'!$K29&amp;CHAR(10)&amp;'Data - Overview'!$L29</f>
        <v>Chronic bronchitis 
Index: 98</v>
      </c>
      <c r="N29" s="72">
        <v>3</v>
      </c>
    </row>
    <row r="30" spans="1:14">
      <c r="A30" s="1" t="s">
        <v>75</v>
      </c>
      <c r="B30" s="1" t="str">
        <f>INDEX('Data - Knowledge'!$D:$D,MATCH('Data - Overview'!$A30,'Data - Knowledge'!$A:$A,0))</f>
        <v>Emphysema</v>
      </c>
      <c r="C30" s="1" t="s">
        <v>76</v>
      </c>
      <c r="D30" s="68">
        <f>INDEX('Data - Knowledge'!$E:$E,MATCH('Data - Overview'!$A30,'Data - Knowledge'!$A:$A,0))</f>
        <v>4.7460317460317463E-3</v>
      </c>
      <c r="E30" s="69">
        <f>RANK('Data - Overview'!$D30,'Data - Overview'!$D$27:$D$31)</f>
        <v>5</v>
      </c>
      <c r="F30" s="68">
        <f>INDEX('Data - Knowledge'!$G:$G,MATCH('Data - Overview'!$A30,'Data - Knowledge'!$A:$A,0))</f>
        <v>5.0529710359567661E-3</v>
      </c>
      <c r="G30" s="70">
        <f>INDEX('Data - Knowledge'!$J:$J,MATCH('Data - Overview'!$A30,'Data - Knowledge'!$A:$A,0))</f>
        <v>93.925567992754154</v>
      </c>
      <c r="H30" s="70">
        <f>RANK('Data - Overview'!$G30,'Data - Overview'!$G$27:$G$31)</f>
        <v>5</v>
      </c>
      <c r="I30" s="71">
        <f>G30-100</f>
        <v>-6.0744320072458464</v>
      </c>
      <c r="J30" s="71" t="str">
        <f>IF(I30&gt;0,"above","below")</f>
        <v>below</v>
      </c>
      <c r="K30" s="1" t="str">
        <f>"" &amp;TEXT('Data - Overview'!$C30,"0")&amp;" "</f>
        <v xml:space="preserve">Emphysema </v>
      </c>
      <c r="L30" s="1" t="str">
        <f>"Index: "&amp;TEXT('Data - Overview'!$G30,"0")&amp;""</f>
        <v>Index: 94</v>
      </c>
      <c r="M30" s="1" t="str">
        <f>'Data - Overview'!$K30&amp;CHAR(10)&amp;'Data - Overview'!$L30</f>
        <v>Emphysema 
Index: 94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0.17515079365079364</v>
      </c>
      <c r="E31" s="79">
        <f>RANK('Data - Overview'!$D31,'Data - Overview'!$D$27:$D$31)</f>
        <v>1</v>
      </c>
      <c r="F31" s="78">
        <f>INDEX('Data - Knowledge'!$G:$G,MATCH('Data - Overview'!$A31,'Data - Knowledge'!$A:$A,0))</f>
        <v>0.17084342457558702</v>
      </c>
      <c r="G31" s="80">
        <f>INDEX('Data - Knowledge'!$J:$J,MATCH('Data - Overview'!$A31,'Data - Knowledge'!$A:$A,0))</f>
        <v>102.52123784448075</v>
      </c>
      <c r="H31" s="81">
        <f>RANK('Data - Overview'!$G31,'Data - Overview'!$G$27:$G$31)</f>
        <v>1</v>
      </c>
      <c r="I31" s="80">
        <f>G31-100</f>
        <v>2.5212378444807513</v>
      </c>
      <c r="J31" s="80" t="str">
        <f>IF(I31&gt;0,"above","below")</f>
        <v>above</v>
      </c>
      <c r="K31" s="77" t="str">
        <f>"" &amp;TEXT('Data - Overview'!$C31,"0")&amp;" "</f>
        <v xml:space="preserve">Cholesterol (taking medication for) </v>
      </c>
      <c r="L31" s="57" t="str">
        <f>"Index: "&amp;TEXT('Data - Overview'!$G31,"0")&amp;""</f>
        <v>Index: 103</v>
      </c>
      <c r="M31" s="57" t="str">
        <f>'Data - Overview'!$K31&amp;CHAR(10)&amp;'Data - Overview'!$L31</f>
        <v>Cholesterol (taking medication for) 
Index: 103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2.5212378444807514E-2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0.17876984126984133</v>
      </c>
      <c r="E40" s="63">
        <f>RANK('Data - Overview'!$D40,'Data - Overview'!$D$40:$D$44)</f>
        <v>2</v>
      </c>
      <c r="F40" s="62">
        <f>INDEX('Data - Knowledge'!$G:$G,MATCH('Data - Overview'!$A40,'Data - Knowledge'!$A:$A,0))</f>
        <v>0.17472912782627387</v>
      </c>
      <c r="G40" s="64">
        <f>INDEX('Data - Knowledge'!$J:$J,MATCH('Data - Overview'!$A40,'Data - Knowledge'!$A:$A,0))</f>
        <v>102.31255858358372</v>
      </c>
      <c r="H40" s="64">
        <f>RANK('Data - Overview'!$G40,'Data - Overview'!$G$40:$G$44)</f>
        <v>5</v>
      </c>
      <c r="I40" s="64">
        <f>'Data - Overview'!$G40-100</f>
        <v>2.3125585835837228</v>
      </c>
      <c r="J40" s="64" t="str">
        <f>IF(I27&gt;0,"above","below")</f>
        <v>below</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2.0015873015873018E-2</v>
      </c>
      <c r="E41" s="69">
        <f>RANK('Data - Overview'!$D41,'Data - Overview'!$D$40:$D$44)</f>
        <v>4</v>
      </c>
      <c r="F41" s="68">
        <f>INDEX('Data - Knowledge'!$G:$G,MATCH('Data - Overview'!$A41,'Data - Knowledge'!$A:$A,0))</f>
        <v>1.9234430447383249E-2</v>
      </c>
      <c r="G41" s="70">
        <f>INDEX('Data - Knowledge'!$J:$J,MATCH('Data - Overview'!$A41,'Data - Knowledge'!$A:$A,0))</f>
        <v>104.06272788075242</v>
      </c>
      <c r="H41" s="70">
        <f>RANK('Data - Overview'!$G41,'Data - Overview'!$G$40:$G$44)</f>
        <v>2</v>
      </c>
      <c r="I41" s="70">
        <f>'Data - Overview'!$G41-100</f>
        <v>4.0627278807524192</v>
      </c>
      <c r="J41" s="70" t="str">
        <f>IF(I28&gt;0,"above","below")</f>
        <v>below</v>
      </c>
      <c r="K41" s="1" t="str">
        <f>"" &amp;TEXT('Data - Overview'!$C41,"0")&amp;" "</f>
        <v xml:space="preserve">Stroke </v>
      </c>
      <c r="L41" s="1" t="str">
        <f>"Index: "&amp;TEXT('Data - Overview'!$G41,"0")&amp;""</f>
        <v>Index: 104</v>
      </c>
      <c r="M41" s="1" t="str">
        <f>'Data - Overview'!$K41&amp;CHAR(10)&amp;'Data - Overview'!$L41</f>
        <v>Stroke 
Index: 104</v>
      </c>
      <c r="N41" s="1">
        <v>2</v>
      </c>
    </row>
    <row r="42" spans="1:14">
      <c r="A42" s="55" t="s">
        <v>87</v>
      </c>
      <c r="B42" s="72" t="str">
        <f>INDEX('Data - Knowledge'!$D:$D,MATCH('Data - Overview'!$A42,'Data - Knowledge'!$A:$A,0))</f>
        <v>BMI &gt; 30</v>
      </c>
      <c r="C42" s="72" t="s">
        <v>88</v>
      </c>
      <c r="D42" s="84">
        <f>INDEX('Data - Knowledge'!$E:$E,MATCH('Data - Overview'!$A42,'Data - Knowledge'!$A:$A,0))</f>
        <v>0.22698412698412695</v>
      </c>
      <c r="E42" s="85">
        <f>RANK('Data - Overview'!$D42,'Data - Overview'!$D$40:$D$44)</f>
        <v>1</v>
      </c>
      <c r="F42" s="84">
        <f>INDEX('Data - Knowledge'!$G:$G,MATCH('Data - Overview'!$A42,'Data - Knowledge'!$A:$A,0))</f>
        <v>0.2151952735234843</v>
      </c>
      <c r="G42" s="75">
        <f>INDEX('Data - Knowledge'!$J:$J,MATCH('Data - Overview'!$A42,'Data - Knowledge'!$A:$A,0))</f>
        <v>105.47821207576669</v>
      </c>
      <c r="H42" s="75">
        <f>RANK('Data - Overview'!$G42,'Data - Overview'!$G$40:$G$44)</f>
        <v>1</v>
      </c>
      <c r="I42" s="75">
        <f>'Data - Overview'!$G42-100</f>
        <v>5.4782120757666917</v>
      </c>
      <c r="J42" s="75" t="str">
        <f>IF(I29&gt;0,"above","below")</f>
        <v>below</v>
      </c>
      <c r="K42" s="72" t="str">
        <f>"" &amp;TEXT('Data - Overview'!$C42,"0")&amp;" "</f>
        <v xml:space="preserve">BMI &gt; 30 </v>
      </c>
      <c r="L42" s="72" t="str">
        <f>"Index: "&amp;TEXT('Data - Overview'!$G42,"0")&amp;""</f>
        <v>Index: 105</v>
      </c>
      <c r="M42" s="72" t="str">
        <f>'Data - Overview'!$K42&amp;CHAR(10)&amp;'Data - Overview'!$L42</f>
        <v>BMI &gt; 30 
Index: 105</v>
      </c>
      <c r="N42" s="72">
        <v>3</v>
      </c>
    </row>
    <row r="43" spans="1:14">
      <c r="A43" s="86"/>
      <c r="B43" s="1" t="s">
        <v>89</v>
      </c>
      <c r="C43" s="1" t="s">
        <v>89</v>
      </c>
      <c r="D43" s="68">
        <f>SUM(D49:D51)</f>
        <v>6.9849206349206355E-2</v>
      </c>
      <c r="E43" s="69">
        <f>RANK('Data - Overview'!$D43,'Data - Overview'!$D$40:$D$44)</f>
        <v>3</v>
      </c>
      <c r="F43" s="68">
        <f>SUM(E49:E51)</f>
        <v>6.7355635704702668E-2</v>
      </c>
      <c r="G43" s="70">
        <f>D43/F43*100</f>
        <v>103.70209651859849</v>
      </c>
      <c r="H43" s="70">
        <f>RANK('Data - Overview'!$G43,'Data - Overview'!$G$40:$G$44)</f>
        <v>4</v>
      </c>
      <c r="I43" s="70">
        <f>'Data - Overview'!$G43-100</f>
        <v>3.7020965185984949</v>
      </c>
      <c r="J43" s="70" t="str">
        <f>IF(I30&gt;0,"above","below")</f>
        <v>below</v>
      </c>
      <c r="K43" s="1" t="str">
        <f>"" &amp;TEXT('Data - Overview'!$C43,"0")&amp;" "</f>
        <v xml:space="preserve">Diabetes </v>
      </c>
      <c r="L43" s="1" t="str">
        <f>"Index: "&amp;TEXT('Data - Overview'!$G43,"0")&amp;""</f>
        <v>Index: 104</v>
      </c>
      <c r="M43" s="1" t="str">
        <f>'Data - Overview'!$K43&amp;CHAR(10)&amp;'Data - Overview'!$L43</f>
        <v>Diabetes 
Index: 104</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1.4888888888888887E-2</v>
      </c>
      <c r="E44" s="89">
        <f>RANK('Data - Overview'!$D44,'Data - Overview'!$D$40:$D$44)</f>
        <v>5</v>
      </c>
      <c r="F44" s="88">
        <f>INDEX('Data - Knowledge'!$G:$G,MATCH('Data - Overview'!$A44,'Data - Knowledge'!$A:$A,0))</f>
        <v>1.434271020275411E-2</v>
      </c>
      <c r="G44" s="80">
        <f>INDEX('Data - Knowledge'!$J:$J,MATCH('Data - Overview'!$A44,'Data - Knowledge'!$A:$A,0))</f>
        <v>103.8080577409275</v>
      </c>
      <c r="H44" s="80">
        <f>RANK('Data - Overview'!$G44,'Data - Overview'!$G$40:$G$44)</f>
        <v>3</v>
      </c>
      <c r="I44" s="80">
        <f>'Data - Overview'!$G44-100</f>
        <v>3.8080577409274952</v>
      </c>
      <c r="J44" s="80" t="str">
        <f>IF(I31&gt;0,"above","below")</f>
        <v>above</v>
      </c>
      <c r="K44" s="57" t="str">
        <f>"" &amp;TEXT('Data - Overview'!$C44,"0")&amp;" "</f>
        <v xml:space="preserve">Any kind of liver condition </v>
      </c>
      <c r="L44" s="57" t="str">
        <f>"Index: "&amp;TEXT('Data - Overview'!$G44,"0")&amp;""</f>
        <v>Index: 104</v>
      </c>
      <c r="M44" s="58" t="str">
        <f>'Data - Overview'!$K44&amp;CHAR(10)&amp;'Data - Overview'!$L44</f>
        <v>Any kind of liver condition 
Index: 104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7.9682539682539681E-3</v>
      </c>
      <c r="E49" s="84">
        <f>INDEX('Data - Knowledge'!$G:$G,MATCH('Data - Overview'!$A49,'Data - Knowledge'!$A:$A,0))</f>
        <v>7.9948280568478153E-3</v>
      </c>
      <c r="F49" s="75">
        <f>INDEX('Data - Knowledge'!$J:$J,MATCH('Data - Overview'!$A49,'Data - Knowledge'!$A:$A,0))</f>
        <v>99.667609004160056</v>
      </c>
    </row>
    <row r="50" spans="1:14">
      <c r="A50" s="1" t="s">
        <v>95</v>
      </c>
      <c r="B50" s="1" t="str">
        <f>INDEX('Data - Knowledge'!$D:$D,MATCH('Data - Overview'!$A50,'Data - Knowledge'!$A:$A,0))</f>
        <v>Type 2 diabetes</v>
      </c>
      <c r="C50" s="1" t="s">
        <v>96</v>
      </c>
      <c r="D50" s="68">
        <f>INDEX('Data - Knowledge'!$E:$E,MATCH('Data - Overview'!$A50,'Data - Knowledge'!$A:$A,0))</f>
        <v>6.0880952380952383E-2</v>
      </c>
      <c r="E50" s="68">
        <f>INDEX('Data - Knowledge'!$G:$G,MATCH('Data - Overview'!$A50,'Data - Knowledge'!$A:$A,0))</f>
        <v>5.8360807647854854E-2</v>
      </c>
      <c r="F50" s="70">
        <f>INDEX('Data - Knowledge'!$J:$J,MATCH('Data - Overview'!$A50,'Data - Knowledge'!$A:$A,0))</f>
        <v>104.31821428569651</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5.4782120757666919E-2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4.6658730158730163E-2</v>
      </c>
      <c r="E61" s="63">
        <f>RANK('Data - Overview'!$D61,'Data - Overview'!$D$61:$D$65)</f>
        <v>5</v>
      </c>
      <c r="F61" s="62">
        <f>INDEX('Data - Knowledge'!$G:$G,MATCH('Data - Overview'!$A61,'Data - Knowledge'!$A:$A,0))</f>
        <v>4.7773079179226276E-2</v>
      </c>
      <c r="G61" s="64">
        <f>INDEX('Data - Knowledge'!$J:$J,MATCH('Data - Overview'!$A61,'Data - Knowledge'!$A:$A,0))</f>
        <v>97.667412191884267</v>
      </c>
      <c r="H61" s="64">
        <f>RANK('Data - Overview'!$G61,'Data - Overview'!$G$61:$G$65)</f>
        <v>4</v>
      </c>
      <c r="I61" s="64">
        <f>'Data - Overview'!$G61-100</f>
        <v>-2.3325878081157327</v>
      </c>
      <c r="J61" s="64" t="str">
        <f>IF(I61&gt;0,"above","below")</f>
        <v>below</v>
      </c>
      <c r="K61" s="61" t="str">
        <f>"" &amp;TEXT('Data - Overview'!$C61,"0")&amp;" "</f>
        <v xml:space="preserve">Has Depression </v>
      </c>
      <c r="L61" s="61" t="str">
        <f>"Index: "&amp;TEXT('Data - Overview'!$G61,"0")&amp;""</f>
        <v>Index: 98</v>
      </c>
      <c r="M61" s="61" t="str">
        <f>'Data - Overview'!$K61&amp;CHAR(10)&amp;'Data - Overview'!$L61</f>
        <v>Has Depression 
Index: 98</v>
      </c>
      <c r="N61" s="61">
        <v>1</v>
      </c>
    </row>
    <row r="62" spans="1:14">
      <c r="A62" s="86" t="s">
        <v>104</v>
      </c>
      <c r="B62" s="1" t="str">
        <f>INDEX('Data - Knowledge'!$D:$D,MATCH('Data - Overview'!$A62,'Data - Knowledge'!$A:$A,0))</f>
        <v>Poor general health</v>
      </c>
      <c r="C62" s="48" t="s">
        <v>105</v>
      </c>
      <c r="D62" s="68">
        <f>INDEX('Data - Knowledge'!$E:$E,MATCH('Data - Overview'!$A62,'Data - Knowledge'!$A:$A,0))</f>
        <v>0.21526190476190474</v>
      </c>
      <c r="E62" s="69">
        <f>RANK('Data - Overview'!$D62,'Data - Overview'!$D$61:$D$65)</f>
        <v>1</v>
      </c>
      <c r="F62" s="68">
        <f>INDEX('Data - Knowledge'!$G:$G,MATCH('Data - Overview'!$A62,'Data - Knowledge'!$A:$A,0))</f>
        <v>0.21211815900893838</v>
      </c>
      <c r="G62" s="70">
        <f>INDEX('Data - Knowledge'!$J:$J,MATCH('Data - Overview'!$A62,'Data - Knowledge'!$A:$A,0))</f>
        <v>101.48207290109184</v>
      </c>
      <c r="H62" s="70">
        <f>RANK('Data - Overview'!$G62,'Data - Overview'!$G$61:$G$65)</f>
        <v>1</v>
      </c>
      <c r="I62" s="70">
        <f>'Data - Overview'!$G62-100</f>
        <v>1.4820729010918399</v>
      </c>
      <c r="J62" s="70" t="str">
        <f>IF(I62&gt;0,"above","below")</f>
        <v>above</v>
      </c>
      <c r="K62" s="1" t="str">
        <f>"" &amp;TEXT('Data - Overview'!$C62,"0")&amp;" "</f>
        <v xml:space="preserve">Poor general health </v>
      </c>
      <c r="L62" s="1" t="str">
        <f>"Index: "&amp;TEXT('Data - Overview'!$G62,"0")&amp;""</f>
        <v>Index: 101</v>
      </c>
      <c r="M62" s="1" t="str">
        <f>'Data - Overview'!$K62&amp;CHAR(10)&amp;'Data - Overview'!$L62</f>
        <v>Poor general health 
Index: 101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8.2992063492063492E-2</v>
      </c>
      <c r="E63" s="85">
        <f>RANK('Data - Overview'!$D63,'Data - Overview'!$D$61:$D$65)</f>
        <v>4</v>
      </c>
      <c r="F63" s="84">
        <f>INDEX('Data - Knowledge'!$G:$G,MATCH('Data - Overview'!$A63,'Data - Knowledge'!$A:$A,0))</f>
        <v>8.5511563547238614E-2</v>
      </c>
      <c r="G63" s="75">
        <f>INDEX('Data - Knowledge'!$J:$J,MATCH('Data - Overview'!$A63,'Data - Knowledge'!$A:$A,0))</f>
        <v>97.053614797040538</v>
      </c>
      <c r="H63" s="75">
        <f>RANK('Data - Overview'!$G63,'Data - Overview'!$G$61:$G$65)</f>
        <v>5</v>
      </c>
      <c r="I63" s="75">
        <f>'Data - Overview'!$G63-100</f>
        <v>-2.9463852029594619</v>
      </c>
      <c r="J63" s="75" t="str">
        <f>IF(I63&gt;0,"above","below")</f>
        <v>below</v>
      </c>
      <c r="K63" s="72" t="str">
        <f>"" &amp;TEXT('Data - Overview'!$C63,"0")&amp;" "</f>
        <v xml:space="preserve">Feels downhearted / depressed in the past 4 weeks </v>
      </c>
      <c r="L63" s="72" t="str">
        <f>"Index: "&amp;TEXT('Data - Overview'!$G63,"0")&amp;""</f>
        <v>Index: 97</v>
      </c>
      <c r="M63" s="72" t="str">
        <f>'Data - Overview'!$K63&amp;CHAR(10)&amp;'Data - Overview'!$L63</f>
        <v>Feels downhearted / depressed in the past 4 weeks 
Index: 97</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0.14623809523809525</v>
      </c>
      <c r="E64" s="69">
        <f>RANK('Data - Overview'!$D64,'Data - Overview'!$D$61:$D$65)</f>
        <v>2</v>
      </c>
      <c r="F64" s="68">
        <f>INDEX('Data - Knowledge'!$G:$G,MATCH('Data - Overview'!$A64,'Data - Knowledge'!$A:$A,0))</f>
        <v>0.14893117337189785</v>
      </c>
      <c r="G64" s="70">
        <f>INDEX('Data - Knowledge'!$J:$J,MATCH('Data - Overview'!$A64,'Data - Knowledge'!$A:$A,0))</f>
        <v>98.19172972801492</v>
      </c>
      <c r="H64" s="70">
        <f>RANK('Data - Overview'!$G64,'Data - Overview'!$G$61:$G$65)</f>
        <v>2</v>
      </c>
      <c r="I64" s="70">
        <f>'Data - Overview'!$G64-100</f>
        <v>-1.8082702719850801</v>
      </c>
      <c r="J64" s="70" t="str">
        <f>IF(I64&gt;0,"above","below")</f>
        <v>below</v>
      </c>
      <c r="K64" s="1" t="str">
        <f>"" &amp;TEXT('Data - Overview'!$C64,"0")&amp;" "</f>
        <v xml:space="preserve">Does not enjoy general happiness </v>
      </c>
      <c r="L64" s="1" t="str">
        <f>"Index: "&amp;TEXT('Data - Overview'!$G64,"0")&amp;""</f>
        <v>Index: 98</v>
      </c>
      <c r="M64" s="1" t="str">
        <f>'Data - Overview'!$K64&amp;CHAR(10)&amp;'Data - Overview'!$L64</f>
        <v>Does not enjoy general happiness 
Index: 98</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9.3412698412698406E-2</v>
      </c>
      <c r="E65" s="89">
        <f>RANK('Data - Overview'!$D65,'Data - Overview'!$D$61:$D$65)</f>
        <v>3</v>
      </c>
      <c r="F65" s="88">
        <f>INDEX('Data - Knowledge'!$G:$G,MATCH('Data - Overview'!$A65,'Data - Knowledge'!$A:$A,0))</f>
        <v>9.5531618257743381E-2</v>
      </c>
      <c r="G65" s="80">
        <f>INDEX('Data - Knowledge'!$J:$J,MATCH('Data - Overview'!$A65,'Data - Knowledge'!$A:$A,0))</f>
        <v>97.781970112420638</v>
      </c>
      <c r="H65" s="80">
        <f>RANK('Data - Overview'!$G65,'Data - Overview'!$G$61:$G$65)</f>
        <v>3</v>
      </c>
      <c r="I65" s="80">
        <f>'Data - Overview'!$G65-100</f>
        <v>-2.2180298875793625</v>
      </c>
      <c r="J65" s="80" t="str">
        <f>IF(I65&gt;0,"above","below")</f>
        <v>below</v>
      </c>
      <c r="K65" s="57" t="str">
        <f>"" &amp;TEXT('Data - Overview'!$C65,"0")&amp;" "</f>
        <v xml:space="preserve">Does not feel a sense of self-worth </v>
      </c>
      <c r="L65" s="57" t="str">
        <f>"Index: "&amp;TEXT('Data - Overview'!$G65,"0")&amp;""</f>
        <v>Index: 98</v>
      </c>
      <c r="M65" s="57" t="str">
        <f>'Data - Overview'!$K65&amp;CHAR(10)&amp;'Data - Overview'!$L65</f>
        <v>Does not feel a sense of self-worth 
Index: 98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0.21526190476190474</v>
      </c>
      <c r="C68" s="102">
        <f>ABS(INDEX('Data - Overview'!$I$61:$I$65,MATCH(1,'Data - Overview'!$H$61:$H$65,0))/100)</f>
        <v>1.4820729010918399E-2</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0.37165873015873024</v>
      </c>
      <c r="E74" s="63">
        <f>RANK('Data - Overview'!$D74,'Data - Overview'!$D$74:$D$83)</f>
        <v>4</v>
      </c>
      <c r="F74" s="62">
        <f>INDEX('Data - Knowledge'!$G:$G,MATCH('Data - Overview'!$A74,'Data - Knowledge'!$A:$A,0))</f>
        <v>0.36675228686425176</v>
      </c>
      <c r="G74" s="64">
        <f>INDEX('Data - Knowledge'!$J:$J,MATCH('Data - Overview'!$A74,'Data - Knowledge'!$A:$A,0))</f>
        <v>101.33780850732488</v>
      </c>
      <c r="H74" s="64">
        <f>RANK('Data - Overview'!$G74,'Data - Overview'!$G$74:$G$83)</f>
        <v>4</v>
      </c>
      <c r="I74" s="64">
        <f>'Data - Overview'!$G74-100</f>
        <v>1.3378085073248798</v>
      </c>
      <c r="J74" s="64" t="str">
        <f t="shared" ref="J74:J83" si="0">IF(I74&gt;0,"above","below")</f>
        <v>above</v>
      </c>
      <c r="K74" s="61" t="str">
        <f>"" &amp;TEXT('Data - Overview'!$C74,"0")&amp;" "</f>
        <v xml:space="preserve">Eats fruit 3 or less days per week </v>
      </c>
      <c r="L74" s="61" t="str">
        <f>"Index: "&amp;TEXT('Data - Overview'!$G74,"0")&amp;""</f>
        <v>Index: 101</v>
      </c>
      <c r="M74" s="61" t="str">
        <f>'Data - Overview'!$K74&amp;CHAR(10)&amp;'Data - Overview'!$L74</f>
        <v>Eats fruit 3 or less days per week 
Index: 101</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0.3909920634920635</v>
      </c>
      <c r="E75" s="69">
        <f>RANK('Data - Overview'!$D75,'Data - Overview'!$D$74:$D$83)</f>
        <v>3</v>
      </c>
      <c r="F75" s="68">
        <f>INDEX('Data - Knowledge'!$G:$G,MATCH('Data - Overview'!$A75,'Data - Knowledge'!$A:$A,0))</f>
        <v>0.38215443230591417</v>
      </c>
      <c r="G75" s="70">
        <f>INDEX('Data - Knowledge'!$J:$J,MATCH('Data - Overview'!$A75,'Data - Knowledge'!$A:$A,0))</f>
        <v>102.31258110309574</v>
      </c>
      <c r="H75" s="70">
        <f>RANK('Data - Overview'!$G75,'Data - Overview'!$G$74:$G$83)</f>
        <v>2</v>
      </c>
      <c r="I75" s="70">
        <f>'Data - Overview'!$G75-100</f>
        <v>2.3125811030957379</v>
      </c>
      <c r="J75" s="70" t="str">
        <f t="shared" si="0"/>
        <v>above</v>
      </c>
      <c r="K75" s="1" t="str">
        <f>"" &amp;TEXT('Data - Overview'!$C75,"0")&amp;" "</f>
        <v xml:space="preserve">Never does moderate intensity sports </v>
      </c>
      <c r="L75" s="1" t="str">
        <f>"Index: "&amp;TEXT('Data - Overview'!$G75,"0")&amp;""</f>
        <v>Index: 102</v>
      </c>
      <c r="M75" s="1" t="str">
        <f>'Data - Overview'!$K75&amp;CHAR(10)&amp;'Data - Overview'!$L75</f>
        <v>Never does moderate intensity sports 
Index: 102</v>
      </c>
      <c r="N75" s="1">
        <v>2</v>
      </c>
    </row>
    <row r="76" spans="1:14">
      <c r="A76" s="56" t="s">
        <v>118</v>
      </c>
      <c r="B76" s="72" t="str">
        <f>INDEX('Data - Knowledge'!$D:$D,MATCH('Data - Overview'!$A76,'Data - Knowledge'!$A:$A,0))</f>
        <v>Current cigarette smoker</v>
      </c>
      <c r="C76" s="72" t="s">
        <v>119</v>
      </c>
      <c r="D76" s="103">
        <f>INDEX('Data - Knowledge'!$E:$E,MATCH('Data - Overview'!$A76,'Data - Knowledge'!$A:$A,0))</f>
        <v>0.12930952380952382</v>
      </c>
      <c r="E76" s="104">
        <f>RANK('Data - Overview'!$D76,'Data - Overview'!$D$74:$D$83)</f>
        <v>7</v>
      </c>
      <c r="F76" s="84">
        <f>INDEX('Data - Knowledge'!$G:$G,MATCH('Data - Overview'!$A76,'Data - Knowledge'!$A:$A,0))</f>
        <v>0.13318458697053651</v>
      </c>
      <c r="G76" s="75">
        <f>INDEX('Data - Knowledge'!$J:$J,MATCH('Data - Overview'!$A76,'Data - Knowledge'!$A:$A,0))</f>
        <v>97.090456749421065</v>
      </c>
      <c r="H76" s="75">
        <f>RANK('Data - Overview'!$G76,'Data - Overview'!$G$74:$G$83)</f>
        <v>7</v>
      </c>
      <c r="I76" s="75">
        <f>'Data - Overview'!$G76-100</f>
        <v>-2.9095432505789347</v>
      </c>
      <c r="J76" s="75" t="str">
        <f t="shared" si="0"/>
        <v>below</v>
      </c>
      <c r="K76" s="72" t="str">
        <f>"" &amp;TEXT('Data - Overview'!$C76,"0")&amp;" "</f>
        <v xml:space="preserve">Current cigarette smoker </v>
      </c>
      <c r="L76" s="72" t="str">
        <f>"Index: "&amp;TEXT('Data - Overview'!$G76,"0")&amp;""</f>
        <v>Index: 97</v>
      </c>
      <c r="M76" s="72" t="str">
        <f>'Data - Overview'!$K76&amp;CHAR(10)&amp;'Data - Overview'!$L76</f>
        <v>Current cigarette smoker 
Index: 97</v>
      </c>
      <c r="N76" s="72">
        <v>3</v>
      </c>
    </row>
    <row r="77" spans="1:14">
      <c r="A77" s="86" t="s">
        <v>120</v>
      </c>
      <c r="B77" s="1" t="str">
        <f>INDEX('Data - Knowledge'!$D:$D,MATCH('Data - Overview'!$A77,'Data - Knowledge'!$A:$A,0))</f>
        <v>Never eats fruit</v>
      </c>
      <c r="C77" s="1" t="s">
        <v>121</v>
      </c>
      <c r="D77" s="105">
        <f>INDEX('Data - Knowledge'!$E:$E,MATCH('Data - Overview'!$A77,'Data - Knowledge'!$A:$A,0))</f>
        <v>7.7658730158730163E-2</v>
      </c>
      <c r="E77" s="106">
        <f>RANK('Data - Overview'!$D77,'Data - Overview'!$D$74:$D$83)</f>
        <v>9</v>
      </c>
      <c r="F77" s="68">
        <f>INDEX('Data - Knowledge'!$G:$G,MATCH('Data - Overview'!$A77,'Data - Knowledge'!$A:$A,0))</f>
        <v>7.7028603952863012E-2</v>
      </c>
      <c r="G77" s="70">
        <f>INDEX('Data - Knowledge'!$J:$J,MATCH('Data - Overview'!$A77,'Data - Knowledge'!$A:$A,0))</f>
        <v>100.81804183580006</v>
      </c>
      <c r="H77" s="70">
        <f>RANK('Data - Overview'!$G77,'Data - Overview'!$G$74:$G$83)</f>
        <v>5</v>
      </c>
      <c r="I77" s="70">
        <f>'Data - Overview'!$G77-100</f>
        <v>0.8180418358000594</v>
      </c>
      <c r="J77" s="70" t="str">
        <f t="shared" si="0"/>
        <v>above</v>
      </c>
      <c r="K77" s="1" t="str">
        <f>"" &amp;TEXT('Data - Overview'!$C77,"0")&amp;" "</f>
        <v xml:space="preserve">Never eats fruit </v>
      </c>
      <c r="L77" s="1" t="str">
        <f>"Index: "&amp;TEXT('Data - Overview'!$G77,"0")&amp;""</f>
        <v>Index: 101</v>
      </c>
      <c r="M77" s="1" t="str">
        <f>'Data - Overview'!$K77&amp;CHAR(10)&amp;'Data - Overview'!$L77</f>
        <v>Never eats fruit 
Index: 101</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0.12599206349206349</v>
      </c>
      <c r="E78" s="104">
        <f>RANK('Data - Overview'!$D78,'Data - Overview'!$D$74:$D$83)</f>
        <v>8</v>
      </c>
      <c r="F78" s="84">
        <f>INDEX('Data - Knowledge'!$G:$G,MATCH('Data - Overview'!$A78,'Data - Knowledge'!$A:$A,0))</f>
        <v>0.13266256337880927</v>
      </c>
      <c r="G78" s="75">
        <f>INDEX('Data - Knowledge'!$J:$J,MATCH('Data - Overview'!$A78,'Data - Knowledge'!$A:$A,0))</f>
        <v>94.971829492169078</v>
      </c>
      <c r="H78" s="75">
        <f>RANK('Data - Overview'!$G78,'Data - Overview'!$G$74:$G$83)</f>
        <v>8</v>
      </c>
      <c r="I78" s="75">
        <f>'Data - Overview'!$G78-100</f>
        <v>-5.0281705078309216</v>
      </c>
      <c r="J78" s="75" t="str">
        <f t="shared" si="0"/>
        <v>below</v>
      </c>
      <c r="K78" s="72" t="str">
        <f>"" &amp;TEXT('Data - Overview'!$C78,"0")&amp;" "</f>
        <v xml:space="preserve">Drinks whole fat milk </v>
      </c>
      <c r="L78" s="72" t="str">
        <f>"Index: "&amp;TEXT('Data - Overview'!$G78,"0")&amp;""</f>
        <v>Index: 95</v>
      </c>
      <c r="M78" s="72" t="str">
        <f>'Data - Overview'!$K78&amp;CHAR(10)&amp;'Data - Overview'!$L78</f>
        <v>Drinks whole fat milk 
Index: 95</v>
      </c>
      <c r="N78" s="72">
        <v>5</v>
      </c>
    </row>
    <row r="79" spans="1:14">
      <c r="A79" s="86" t="s">
        <v>124</v>
      </c>
      <c r="B79" s="1" t="str">
        <f>INDEX('Data - Knowledge'!$D:$D,MATCH('Data - Overview'!$A79,'Data - Knowledge'!$A:$A,0))</f>
        <v>Usually eats white bread</v>
      </c>
      <c r="C79" s="1" t="s">
        <v>125</v>
      </c>
      <c r="D79" s="105">
        <f>INDEX('Data - Knowledge'!$E:$E,MATCH('Data - Overview'!$A79,'Data - Knowledge'!$A:$A,0))</f>
        <v>0.30563492063492059</v>
      </c>
      <c r="E79" s="106">
        <f>RANK('Data - Overview'!$D79,'Data - Overview'!$D$74:$D$83)</f>
        <v>5</v>
      </c>
      <c r="F79" s="68">
        <f>INDEX('Data - Knowledge'!$G:$G,MATCH('Data - Overview'!$A79,'Data - Knowledge'!$A:$A,0))</f>
        <v>0.29718134325324225</v>
      </c>
      <c r="G79" s="70">
        <f>INDEX('Data - Knowledge'!$J:$J,MATCH('Data - Overview'!$A79,'Data - Knowledge'!$A:$A,0))</f>
        <v>102.84458549420938</v>
      </c>
      <c r="H79" s="70">
        <f>RANK('Data - Overview'!$G79,'Data - Overview'!$G$74:$G$83)</f>
        <v>1</v>
      </c>
      <c r="I79" s="70">
        <f>'Data - Overview'!$G79-100</f>
        <v>2.8445854942093831</v>
      </c>
      <c r="J79" s="70" t="str">
        <f t="shared" si="0"/>
        <v>above</v>
      </c>
      <c r="K79" s="1" t="str">
        <f>"" &amp;TEXT('Data - Overview'!$C79,"0")&amp;" "</f>
        <v xml:space="preserve">Eats white bread </v>
      </c>
      <c r="L79" s="1" t="str">
        <f>"Index: "&amp;TEXT('Data - Overview'!$G79,"0")&amp;""</f>
        <v>Index: 103</v>
      </c>
      <c r="M79" s="1" t="str">
        <f>'Data - Overview'!$K79&amp;CHAR(10)&amp;'Data - Overview'!$L79</f>
        <v>Eats white bread 
Index: 103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0.41308730158730161</v>
      </c>
      <c r="E80" s="104">
        <f>RANK('Data - Overview'!$D80,'Data - Overview'!$D$74:$D$83)</f>
        <v>1</v>
      </c>
      <c r="F80" s="84">
        <f>INDEX('Data - Knowledge'!$G:$G,MATCH('Data - Overview'!$A80,'Data - Knowledge'!$A:$A,0))</f>
        <v>0.40501082303881425</v>
      </c>
      <c r="G80" s="75">
        <f>INDEX('Data - Knowledge'!$J:$J,MATCH('Data - Overview'!$A80,'Data - Knowledge'!$A:$A,0))</f>
        <v>101.9941389437174</v>
      </c>
      <c r="H80" s="75">
        <f>RANK('Data - Overview'!$G80,'Data - Overview'!$G$74:$G$83)</f>
        <v>3</v>
      </c>
      <c r="I80" s="75">
        <f>'Data - Overview'!$G80-100</f>
        <v>1.9941389437174024</v>
      </c>
      <c r="J80" s="75" t="str">
        <f t="shared" si="0"/>
        <v>above</v>
      </c>
      <c r="K80" s="72" t="str">
        <f>"" &amp;TEXT('Data - Overview'!$C80,"0")&amp;" "</f>
        <v xml:space="preserve">Never does mild intensity sports </v>
      </c>
      <c r="L80" s="72" t="str">
        <f>"Index: "&amp;TEXT('Data - Overview'!$G80,"0")&amp;""</f>
        <v>Index: 102</v>
      </c>
      <c r="M80" s="72" t="str">
        <f>'Data - Overview'!$K80&amp;CHAR(10)&amp;'Data - Overview'!$L80</f>
        <v>Never does mild intensity sports 
Index: 102</v>
      </c>
      <c r="N80" s="72">
        <v>7</v>
      </c>
    </row>
    <row r="81" spans="1:14">
      <c r="A81" s="86" t="s">
        <v>128</v>
      </c>
      <c r="B81" s="1" t="str">
        <f>INDEX('Data - Knowledge'!$D:$D,MATCH('Data - Overview'!$A81,'Data - Knowledge'!$A:$A,0))</f>
        <v>Smokes 20+ per day</v>
      </c>
      <c r="C81" s="1" t="s">
        <v>129</v>
      </c>
      <c r="D81" s="105">
        <f>INDEX('Data - Knowledge'!$E:$E,MATCH('Data - Overview'!$A81,'Data - Knowledge'!$A:$A,0))</f>
        <v>2.8206349206349207E-2</v>
      </c>
      <c r="E81" s="106">
        <f>RANK('Data - Overview'!$D81,'Data - Overview'!$D$74:$D$83)</f>
        <v>10</v>
      </c>
      <c r="F81" s="68">
        <f>INDEX('Data - Knowledge'!$G:$G,MATCH('Data - Overview'!$A81,'Data - Knowledge'!$A:$A,0))</f>
        <v>3.0152416961418051E-2</v>
      </c>
      <c r="G81" s="70">
        <f>INDEX('Data - Knowledge'!$J:$J,MATCH('Data - Overview'!$A81,'Data - Knowledge'!$A:$A,0))</f>
        <v>93.545897970438119</v>
      </c>
      <c r="H81" s="70">
        <f>RANK('Data - Overview'!$G81,'Data - Overview'!$G$74:$G$83)</f>
        <v>10</v>
      </c>
      <c r="I81" s="70">
        <f>'Data - Overview'!$G81-100</f>
        <v>-6.4541020295618807</v>
      </c>
      <c r="J81" s="70" t="str">
        <f t="shared" si="0"/>
        <v>below</v>
      </c>
      <c r="K81" s="1" t="str">
        <f>"" &amp;TEXT('Data - Overview'!$C81,"0")&amp;" "</f>
        <v xml:space="preserve">Smokes 20+ per day </v>
      </c>
      <c r="L81" s="1" t="str">
        <f>"Index: "&amp;TEXT('Data - Overview'!$G81,"0")&amp;""</f>
        <v>Index: 94</v>
      </c>
      <c r="M81" s="1" t="str">
        <f>'Data - Overview'!$K81&amp;CHAR(10)&amp;'Data - Overview'!$L81</f>
        <v>Smokes 20+ per day 
Index: 94</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0.28607142857142853</v>
      </c>
      <c r="E82" s="104">
        <f>RANK('Data - Overview'!$D82,'Data - Overview'!$D$74:$D$83)</f>
        <v>6</v>
      </c>
      <c r="F82" s="84">
        <f>INDEX('Data - Knowledge'!$G:$G,MATCH('Data - Overview'!$A82,'Data - Knowledge'!$A:$A,0))</f>
        <v>0.30211903600322926</v>
      </c>
      <c r="G82" s="75">
        <f>INDEX('Data - Knowledge'!$J:$J,MATCH('Data - Overview'!$A82,'Data - Knowledge'!$A:$A,0))</f>
        <v>94.688316352356821</v>
      </c>
      <c r="H82" s="75">
        <f>RANK('Data - Overview'!$G82,'Data - Overview'!$G$74:$G$83)</f>
        <v>9</v>
      </c>
      <c r="I82" s="75">
        <f>'Data - Overview'!$G82-100</f>
        <v>-5.3116836476431786</v>
      </c>
      <c r="J82" s="75" t="str">
        <f t="shared" si="0"/>
        <v>below</v>
      </c>
      <c r="K82" s="72" t="str">
        <f>"" &amp;TEXT('Data - Overview'!$C82,"0")&amp;" "</f>
        <v xml:space="preserve">&gt; 3 units per day (Women) </v>
      </c>
      <c r="L82" s="72" t="str">
        <f>"Index: "&amp;TEXT('Data - Overview'!$G82,"0")&amp;""</f>
        <v>Index: 95</v>
      </c>
      <c r="M82" s="72" t="str">
        <f>'Data - Overview'!$K82&amp;CHAR(10)&amp;'Data - Overview'!$L82</f>
        <v>&gt; 3 units per day (Women) 
Index: 95</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0.41240476190476189</v>
      </c>
      <c r="E83" s="110">
        <f>RANK('Data - Overview'!$D83,'Data - Overview'!$D$74:$D$83)</f>
        <v>2</v>
      </c>
      <c r="F83" s="111">
        <f>INDEX('Data - Knowledge'!$G:$G,MATCH('Data - Overview'!$A83,'Data - Knowledge'!$A:$A,0))</f>
        <v>0.42035953281178312</v>
      </c>
      <c r="G83" s="112">
        <f>INDEX('Data - Knowledge'!$J:$J,MATCH('Data - Overview'!$A83,'Data - Knowledge'!$A:$A,0))</f>
        <v>98.107626856036362</v>
      </c>
      <c r="H83" s="112">
        <f>RANK('Data - Overview'!$G83,'Data - Overview'!$G$74:$G$83)</f>
        <v>6</v>
      </c>
      <c r="I83" s="112">
        <f>'Data - Overview'!$G83-100</f>
        <v>-1.8923731439636384</v>
      </c>
      <c r="J83" s="112" t="str">
        <f t="shared" si="0"/>
        <v>below</v>
      </c>
      <c r="K83" s="108" t="str">
        <f>"" &amp;TEXT('Data - Overview'!$C83,"0")&amp;" "</f>
        <v xml:space="preserve">&gt; 4 units per day (Men) </v>
      </c>
      <c r="L83" s="108" t="str">
        <f>"Index: "&amp;TEXT('Data - Overview'!$G83,"0")&amp;""</f>
        <v>Index: 98</v>
      </c>
      <c r="M83" s="108" t="str">
        <f>'Data - Overview'!$K83&amp;CHAR(10)&amp;'Data - Overview'!$L83</f>
        <v>&gt; 4 units per day (Men) 
Index: 98</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0.37165873015873024</v>
      </c>
      <c r="B89" s="62">
        <f>D75</f>
        <v>0.3909920634920635</v>
      </c>
      <c r="C89" s="62">
        <f>D76</f>
        <v>0.12930952380952382</v>
      </c>
      <c r="D89" s="62">
        <f>D82</f>
        <v>0.28607142857142853</v>
      </c>
      <c r="E89" s="62">
        <f>D83</f>
        <v>0.41240476190476189</v>
      </c>
      <c r="F89" s="68"/>
      <c r="G89" s="69"/>
      <c r="H89" s="68"/>
      <c r="I89" s="70"/>
      <c r="J89" s="70"/>
    </row>
    <row r="90" spans="1:14" ht="15" thickBot="1">
      <c r="A90" s="113">
        <f>1-A89</f>
        <v>0.62834126984126981</v>
      </c>
      <c r="B90" s="113">
        <f>1-B89</f>
        <v>0.6090079365079365</v>
      </c>
      <c r="C90" s="113">
        <f>1-C89</f>
        <v>0.87069047619047613</v>
      </c>
      <c r="D90" s="113">
        <f>1-D89</f>
        <v>0.71392857142857147</v>
      </c>
      <c r="E90" s="113">
        <f>1-E89</f>
        <v>0.58759523809523806</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5.1396825396825392E-2</v>
      </c>
      <c r="F96" s="63">
        <f>RANK('Data - Overview'!$E96,'Data - Overview'!$E$96:$E$103)</f>
        <v>8</v>
      </c>
      <c r="G96" s="62">
        <f>INDEX('Data - Knowledge'!$G:$G,MATCH('Data - Overview'!$A96,'Data - Knowledge'!$A:$A,0))</f>
        <v>5.268175271084162E-2</v>
      </c>
      <c r="H96" s="64">
        <f>INDEX('Data - Knowledge'!$J:$J,MATCH('Data - Overview'!$A96,'Data - Knowledge'!$A:$A,0))</f>
        <v>97.560963240784886</v>
      </c>
      <c r="I96" s="64">
        <f>RANK('Data - Overview'!$H96,'Data - Overview'!$H$96:$H$103)</f>
        <v>6</v>
      </c>
      <c r="J96" s="64">
        <f>'Data - Overview'!$H96-100</f>
        <v>-2.4390367592151136</v>
      </c>
      <c r="K96" s="61" t="str">
        <f>"" &amp;TEXT('Data - Overview'!$B96,"0")&amp;" "</f>
        <v xml:space="preserve">Age 0-4 </v>
      </c>
      <c r="L96" s="61" t="str">
        <f>"Index: "&amp;TEXT('Data - Overview'!$H96,"0")&amp;""</f>
        <v>Index: 98</v>
      </c>
      <c r="M96" s="61" t="str">
        <f>'Data - Overview'!$K96&amp;CHAR(10)&amp;'Data - Overview'!$L96</f>
        <v>Age 0-4 
Index: 98</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0.14784920634920634</v>
      </c>
      <c r="F97" s="69">
        <f>RANK('Data - Overview'!$E97,'Data - Overview'!$E$96:$E$103)</f>
        <v>3</v>
      </c>
      <c r="G97" s="68">
        <f>INDEX('Data - Knowledge'!$G:$G,MATCH('Data - Overview'!$A97,'Data - Knowledge'!$A:$A,0))</f>
        <v>0.15599186602315032</v>
      </c>
      <c r="H97" s="70">
        <f>INDEX('Data - Knowledge'!$J:$J,MATCH('Data - Overview'!$A97,'Data - Knowledge'!$A:$A,0))</f>
        <v>94.780074191345619</v>
      </c>
      <c r="I97" s="70">
        <f>RANK('Data - Overview'!$H97,'Data - Overview'!$H$96:$H$103)</f>
        <v>7</v>
      </c>
      <c r="J97" s="70">
        <f>'Data - Overview'!$H97-100</f>
        <v>-5.2199258086543807</v>
      </c>
      <c r="K97" s="1" t="str">
        <f>"" &amp;TEXT('Data - Overview'!$B97,"0")&amp;" "</f>
        <v xml:space="preserve">Age 5-17 </v>
      </c>
      <c r="L97" s="1" t="str">
        <f>"Index: "&amp;TEXT('Data - Overview'!$H97,"0")&amp;""</f>
        <v>Index: 95</v>
      </c>
      <c r="M97" s="1" t="str">
        <f>'Data - Overview'!$K97&amp;CHAR(10)&amp;'Data - Overview'!$L97</f>
        <v>Age 5-17 
Index: 95</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6.5841269841269853E-2</v>
      </c>
      <c r="F98" s="85">
        <f>RANK('Data - Overview'!$E98,'Data - Overview'!$E$96:$E$103)</f>
        <v>7</v>
      </c>
      <c r="G98" s="84">
        <f>INDEX('Data - Knowledge'!$G:$G,MATCH('Data - Overview'!$A98,'Data - Knowledge'!$A:$A,0))</f>
        <v>7.2341385999454069E-2</v>
      </c>
      <c r="H98" s="75">
        <f>INDEX('Data - Knowledge'!$J:$J,MATCH('Data - Overview'!$A98,'Data - Knowledge'!$A:$A,0))</f>
        <v>91.014664609504067</v>
      </c>
      <c r="I98" s="75">
        <f>RANK('Data - Overview'!$H98,'Data - Overview'!$H$96:$H$103)</f>
        <v>8</v>
      </c>
      <c r="J98" s="75">
        <f>'Data - Overview'!$H98-100</f>
        <v>-8.9853353904959334</v>
      </c>
      <c r="K98" s="72" t="str">
        <f>"" &amp;TEXT('Data - Overview'!$B98,"0")&amp;" "</f>
        <v xml:space="preserve">Age 18-24 </v>
      </c>
      <c r="L98" s="72" t="str">
        <f>"Index: "&amp;TEXT('Data - Overview'!$H98,"0")&amp;""</f>
        <v>Index: 91</v>
      </c>
      <c r="M98" s="72" t="str">
        <f>'Data - Overview'!$K98&amp;CHAR(10)&amp;'Data - Overview'!$L98</f>
        <v>Age 18-24 
Index: 91</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0.11696031746031745</v>
      </c>
      <c r="F99" s="69">
        <f>RANK('Data - Overview'!$E99,'Data - Overview'!$E$96:$E$103)</f>
        <v>5</v>
      </c>
      <c r="G99" s="68">
        <f>INDEX('Data - Knowledge'!$G:$G,MATCH('Data - Overview'!$A99,'Data - Knowledge'!$A:$A,0))</f>
        <v>0.11770483043809059</v>
      </c>
      <c r="H99" s="70">
        <f>INDEX('Data - Knowledge'!$J:$J,MATCH('Data - Overview'!$A99,'Data - Knowledge'!$A:$A,0))</f>
        <v>99.367474576020271</v>
      </c>
      <c r="I99" s="70">
        <f>RANK('Data - Overview'!$H99,'Data - Overview'!$H$96:$H$103)</f>
        <v>4</v>
      </c>
      <c r="J99" s="70">
        <f>'Data - Overview'!$H99-100</f>
        <v>-0.63252542397972888</v>
      </c>
      <c r="K99" s="1" t="str">
        <f>"" &amp;TEXT('Data - Overview'!$B99,"0")&amp;" "</f>
        <v xml:space="preserve">Age 25-34 </v>
      </c>
      <c r="L99" s="1" t="str">
        <f>"Index: "&amp;TEXT('Data - Overview'!$H99,"0")&amp;""</f>
        <v>Index: 99</v>
      </c>
      <c r="M99" s="1" t="str">
        <f>'Data - Overview'!$K99&amp;CHAR(10)&amp;'Data - Overview'!$L99</f>
        <v>Age 25-34 
Index: 99</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0.18079365079365084</v>
      </c>
      <c r="F100" s="85">
        <f>RANK('Data - Overview'!$E100,'Data - Overview'!$E$96:$E$103)</f>
        <v>2</v>
      </c>
      <c r="G100" s="84">
        <f>INDEX('Data - Knowledge'!$G:$G,MATCH('Data - Overview'!$A100,'Data - Knowledge'!$A:$A,0))</f>
        <v>0.18513943338037742</v>
      </c>
      <c r="H100" s="75">
        <f>INDEX('Data - Knowledge'!$J:$J,MATCH('Data - Overview'!$A100,'Data - Knowledge'!$A:$A,0))</f>
        <v>97.652697479203169</v>
      </c>
      <c r="I100" s="75">
        <f>RANK('Data - Overview'!$H100,'Data - Overview'!$H$96:$H$103)</f>
        <v>5</v>
      </c>
      <c r="J100" s="75">
        <f>'Data - Overview'!$H100-100</f>
        <v>-2.3473025207968305</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0.21054761904761904</v>
      </c>
      <c r="F101" s="69">
        <f>RANK('Data - Overview'!$E101,'Data - Overview'!$E$96:$E$103)</f>
        <v>1</v>
      </c>
      <c r="G101" s="68">
        <f>INDEX('Data - Knowledge'!$G:$G,MATCH('Data - Overview'!$A101,'Data - Knowledge'!$A:$A,0))</f>
        <v>0.20978183169840689</v>
      </c>
      <c r="H101" s="70">
        <f>INDEX('Data - Knowledge'!$J:$J,MATCH('Data - Overview'!$A101,'Data - Knowledge'!$A:$A,0))</f>
        <v>100.36503988120053</v>
      </c>
      <c r="I101" s="70">
        <f>RANK('Data - Overview'!$H101,'Data - Overview'!$H$96:$H$103)</f>
        <v>3</v>
      </c>
      <c r="J101" s="70">
        <f>'Data - Overview'!$H101-100</f>
        <v>0.36503988120053066</v>
      </c>
      <c r="K101" s="1" t="str">
        <f>"" &amp;TEXT('Data - Overview'!$B101,"0")&amp;" "</f>
        <v xml:space="preserve">Age 50-64 </v>
      </c>
      <c r="L101" s="1" t="str">
        <f>"Index: "&amp;TEXT('Data - Overview'!$H101,"0")&amp;""</f>
        <v>Index: 100</v>
      </c>
      <c r="M101" s="1" t="str">
        <f>'Data - Overview'!$K101&amp;CHAR(10)&amp;'Data - Overview'!$L101</f>
        <v>Age 50-64 
Index: 100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0.12052380952380952</v>
      </c>
      <c r="F102" s="85">
        <f>RANK('Data - Overview'!$E102,'Data - Overview'!$E$96:$E$103)</f>
        <v>4</v>
      </c>
      <c r="G102" s="84">
        <f>INDEX('Data - Knowledge'!$G:$G,MATCH('Data - Overview'!$A102,'Data - Knowledge'!$A:$A,0))</f>
        <v>0.11245917039824832</v>
      </c>
      <c r="H102" s="75">
        <f>INDEX('Data - Knowledge'!$J:$J,MATCH('Data - Overview'!$A102,'Data - Knowledge'!$A:$A,0))</f>
        <v>107.17117074312583</v>
      </c>
      <c r="I102" s="75">
        <f>RANK('Data - Overview'!$H102,'Data - Overview'!$H$96:$H$103)</f>
        <v>2</v>
      </c>
      <c r="J102" s="75">
        <f>'Data - Overview'!$H102-100</f>
        <v>7.1711707431258276</v>
      </c>
      <c r="K102" s="72" t="str">
        <f>"" &amp;TEXT('Data - Overview'!$B102,"0")&amp;" "</f>
        <v xml:space="preserve">Aged 65-74 </v>
      </c>
      <c r="L102" s="72" t="str">
        <f>"Index: "&amp;TEXT('Data - Overview'!$H102,"0")&amp;""</f>
        <v>Index: 107</v>
      </c>
      <c r="M102" s="72" t="str">
        <f>'Data - Overview'!$K102&amp;CHAR(10)&amp;'Data - Overview'!$L102</f>
        <v>Aged 65-74 
Index: 107</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0.10612698412698413</v>
      </c>
      <c r="F103" s="115">
        <f>RANK('Data - Overview'!$E103,'Data - Overview'!$E$96:$E$103)</f>
        <v>6</v>
      </c>
      <c r="G103" s="111">
        <f>INDEX('Data - Knowledge'!$G:$G,MATCH('Data - Overview'!$A103,'Data - Knowledge'!$A:$A,0))</f>
        <v>9.4001954361449411E-2</v>
      </c>
      <c r="H103" s="112">
        <f>INDEX('Data - Knowledge'!$J:$J,MATCH('Data - Overview'!$A103,'Data - Knowledge'!$A:$A,0))</f>
        <v>112.89869965778843</v>
      </c>
      <c r="I103" s="112">
        <f>RANK('Data - Overview'!$H103,'Data - Overview'!$H$96:$H$103)</f>
        <v>1</v>
      </c>
      <c r="J103" s="112">
        <f>'Data - Overview'!$H103-100</f>
        <v>12.898699657788427</v>
      </c>
      <c r="K103" s="108" t="str">
        <f>"" &amp;TEXT('Data - Overview'!$B103,"0")&amp;" "</f>
        <v xml:space="preserve">Aged 75 plus </v>
      </c>
      <c r="L103" s="108" t="str">
        <f>"Index: "&amp;TEXT('Data - Overview'!$H103,"0")&amp;""</f>
        <v>Index: 113</v>
      </c>
      <c r="M103" s="108" t="str">
        <f>'Data - Overview'!$K103&amp;CHAR(10)&amp;'Data - Overview'!$L103</f>
        <v>Aged 75 plus 
Index: 113</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44.084511904761911</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0.30989682539682545</v>
      </c>
      <c r="E115" s="63">
        <f>RANK('Data - Overview'!$D115,'Data - Overview'!$D$115:$D$119)</f>
        <v>2</v>
      </c>
      <c r="F115" s="62">
        <f>INDEX('Data - Knowledge'!$G:$G,MATCH('Data - Overview'!$A115,'Data - Knowledge'!$A:$A,0))</f>
        <v>0.30298150180916372</v>
      </c>
      <c r="G115" s="64">
        <f>INDEX('Data - Knowledge'!$J:$J,MATCH('Data - Overview'!$A115,'Data - Knowledge'!$A:$A,0))</f>
        <v>102.28242435474408</v>
      </c>
      <c r="H115" s="64">
        <f>RANK('Data - Overview'!$G115,'Data - Overview'!$G$115:$G$119)</f>
        <v>2</v>
      </c>
      <c r="I115" s="64">
        <f>'Data - Overview'!$G115-100</f>
        <v>2.2824243547440801</v>
      </c>
      <c r="J115" s="61" t="str">
        <f>"" &amp;TEXT('Data - Overview'!$B115,"0")&amp;" "</f>
        <v xml:space="preserve">Couple, no children </v>
      </c>
      <c r="K115" s="61" t="str">
        <f>"Index: "&amp;TEXT('Data - Overview'!$G115,"0")&amp;""</f>
        <v>Index: 102</v>
      </c>
      <c r="L115" s="61" t="str">
        <f>'Data - Overview'!$J115&amp;CHAR(10)&amp;'Data - Overview'!$K115</f>
        <v>Couple, no children 
Index: 102</v>
      </c>
      <c r="M115" s="61">
        <v>1</v>
      </c>
    </row>
    <row r="116" spans="1:13">
      <c r="A116" s="86" t="s">
        <v>159</v>
      </c>
      <c r="B116" s="1" t="str">
        <f>INDEX('Data - Knowledge'!$D:$D,MATCH('Data - Overview'!$A116,'Data - Knowledge'!$A:$A,0))</f>
        <v>Couple with children</v>
      </c>
      <c r="C116" s="1" t="s">
        <v>160</v>
      </c>
      <c r="D116" s="68">
        <f>INDEX('Data - Knowledge'!$E:$E,MATCH('Data - Overview'!$A116,'Data - Knowledge'!$A:$A,0))</f>
        <v>0.18341269841269844</v>
      </c>
      <c r="E116" s="69">
        <f>RANK('Data - Overview'!$D116,'Data - Overview'!$D$115:$D$119)</f>
        <v>3</v>
      </c>
      <c r="F116" s="68">
        <f>INDEX('Data - Knowledge'!$G:$G,MATCH('Data - Overview'!$A116,'Data - Knowledge'!$A:$A,0))</f>
        <v>0.18888569744277756</v>
      </c>
      <c r="G116" s="70">
        <f>INDEX('Data - Knowledge'!$J:$J,MATCH('Data - Overview'!$A116,'Data - Knowledge'!$A:$A,0))</f>
        <v>97.102480969086002</v>
      </c>
      <c r="H116" s="70">
        <f>RANK('Data - Overview'!$G116,'Data - Overview'!$G$115:$G$119)</f>
        <v>4</v>
      </c>
      <c r="I116" s="70">
        <f>'Data - Overview'!$G116-100</f>
        <v>-2.8975190309139975</v>
      </c>
      <c r="J116" s="1" t="str">
        <f>"" &amp;TEXT('Data - Overview'!$B116,"0")&amp;" "</f>
        <v xml:space="preserve">Couple with children </v>
      </c>
      <c r="K116" s="1" t="str">
        <f>"Index: "&amp;TEXT('Data - Overview'!$G116,"0")&amp;""</f>
        <v>Index: 97</v>
      </c>
      <c r="L116" s="1" t="str">
        <f>'Data - Overview'!$J116&amp;CHAR(10)&amp;'Data - Overview'!$K116</f>
        <v>Couple with children 
Index: 97</v>
      </c>
      <c r="M116" s="1">
        <v>2</v>
      </c>
    </row>
    <row r="117" spans="1:13">
      <c r="A117" s="56" t="s">
        <v>161</v>
      </c>
      <c r="B117" s="72" t="str">
        <f>INDEX('Data - Knowledge'!$D:$D,MATCH('Data - Overview'!$A117,'Data - Knowledge'!$A:$A,0))</f>
        <v>Single parent</v>
      </c>
      <c r="C117" s="72" t="s">
        <v>162</v>
      </c>
      <c r="D117" s="84">
        <f>INDEX('Data - Knowledge'!$E:$E,MATCH('Data - Overview'!$A117,'Data - Knowledge'!$A:$A,0))</f>
        <v>2.8103174603174599E-2</v>
      </c>
      <c r="E117" s="85">
        <f>RANK('Data - Overview'!$D117,'Data - Overview'!$D$115:$D$119)</f>
        <v>5</v>
      </c>
      <c r="F117" s="84">
        <f>INDEX('Data - Knowledge'!$G:$G,MATCH('Data - Overview'!$A117,'Data - Knowledge'!$A:$A,0))</f>
        <v>3.043571225294606E-2</v>
      </c>
      <c r="G117" s="75">
        <f>INDEX('Data - Knowledge'!$J:$J,MATCH('Data - Overview'!$A117,'Data - Knowledge'!$A:$A,0))</f>
        <v>92.336181816984805</v>
      </c>
      <c r="H117" s="75">
        <f>RANK('Data - Overview'!$G117,'Data - Overview'!$G$115:$G$119)</f>
        <v>5</v>
      </c>
      <c r="I117" s="75">
        <f>'Data - Overview'!$G117-100</f>
        <v>-7.663818183015195</v>
      </c>
      <c r="J117" s="72" t="str">
        <f>"" &amp;TEXT('Data - Overview'!$B117,"0")&amp;" "</f>
        <v xml:space="preserve">Single parent </v>
      </c>
      <c r="K117" s="72" t="str">
        <f>"Index: "&amp;TEXT('Data - Overview'!$G117,"0")&amp;""</f>
        <v>Index: 92</v>
      </c>
      <c r="L117" s="72" t="str">
        <f>'Data - Overview'!$J117&amp;CHAR(10)&amp;'Data - Overview'!$K117</f>
        <v>Single parent 
Index: 92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0.16490476190476186</v>
      </c>
      <c r="E118" s="69">
        <f>RANK('Data - Overview'!$D118,'Data - Overview'!$D$115:$D$119)</f>
        <v>4</v>
      </c>
      <c r="F118" s="68">
        <f>INDEX('Data - Knowledge'!$G:$G,MATCH('Data - Overview'!$A118,'Data - Knowledge'!$A:$A,0))</f>
        <v>0.16054127681076091</v>
      </c>
      <c r="G118" s="70">
        <f>INDEX('Data - Knowledge'!$J:$J,MATCH('Data - Overview'!$A118,'Data - Knowledge'!$A:$A,0))</f>
        <v>102.71798330042212</v>
      </c>
      <c r="H118" s="70">
        <f>RANK('Data - Overview'!$G118,'Data - Overview'!$G$115:$G$119)</f>
        <v>1</v>
      </c>
      <c r="I118" s="70">
        <f>'Data - Overview'!$G118-100</f>
        <v>2.7179833004221194</v>
      </c>
      <c r="J118" s="1" t="str">
        <f>"" &amp;TEXT('Data - Overview'!$B118,"0")&amp;" "</f>
        <v xml:space="preserve">Single person, no children </v>
      </c>
      <c r="K118" s="1" t="str">
        <f>"Index: "&amp;TEXT('Data - Overview'!$G118,"0")&amp;""</f>
        <v>Index: 103</v>
      </c>
      <c r="L118" s="1" t="str">
        <f>'Data - Overview'!$J118&amp;CHAR(10)&amp;'Data - Overview'!$K118</f>
        <v>Single person, no children 
Index: 103</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0.3136984126984127</v>
      </c>
      <c r="E119" s="89">
        <f>RANK('Data - Overview'!$D119,'Data - Overview'!$D$115:$D$119)</f>
        <v>1</v>
      </c>
      <c r="F119" s="88">
        <f>INDEX('Data - Knowledge'!$G:$G,MATCH('Data - Overview'!$A119,'Data - Knowledge'!$A:$A,0))</f>
        <v>0.31733822940079798</v>
      </c>
      <c r="G119" s="80">
        <f>INDEX('Data - Knowledge'!$J:$J,MATCH('Data - Overview'!$A119,'Data - Knowledge'!$A:$A,0))</f>
        <v>98.853016634882579</v>
      </c>
      <c r="H119" s="80">
        <f>RANK('Data - Overview'!$G119,'Data - Overview'!$G$115:$G$119)</f>
        <v>3</v>
      </c>
      <c r="I119" s="80">
        <f>'Data - Overview'!$G119-100</f>
        <v>-1.1469833651174213</v>
      </c>
      <c r="J119" s="57" t="str">
        <f>"" &amp;TEXT('Data - Overview'!$B119,"0")&amp;" "</f>
        <v xml:space="preserve">Other: two or more adults, may include a couple, may have children </v>
      </c>
      <c r="K119" s="57" t="str">
        <f>"Index: "&amp;TEXT('Data - Overview'!$G119,"0")&amp;""</f>
        <v>Index: 99</v>
      </c>
      <c r="L119" s="57" t="str">
        <f>'Data - Overview'!$J119&amp;CHAR(10)&amp;'Data - Overview'!$K119</f>
        <v>Other: two or more adults, may include a couple, may have children 
Index: 99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2.7179833004221194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0.73211904761904767</v>
      </c>
      <c r="E128" s="63">
        <f>RANK('Data - Overview'!$D128,'Data - Overview'!$D$128:$D$131)</f>
        <v>1</v>
      </c>
      <c r="F128" s="62">
        <f>INDEX('Data - Knowledge'!$G:$G,MATCH('Data - Overview'!$A128,'Data - Knowledge'!$A:$A,0))</f>
        <v>0.72502948385110844</v>
      </c>
      <c r="G128" s="64">
        <f>INDEX('Data - Knowledge'!$J:$J,MATCH('Data - Overview'!$A128,'Data - Knowledge'!$A:$A,0))</f>
        <v>100.97783109871365</v>
      </c>
      <c r="H128" s="64">
        <f>RANK('Data - Overview'!$G128,'Data - Overview'!$G$128:$G$131)</f>
        <v>1</v>
      </c>
      <c r="I128" s="64">
        <f>'Data - Overview'!$G128 - 100</f>
        <v>0.9778310987136507</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0.12400793650793653</v>
      </c>
      <c r="E129" s="69">
        <f>RANK('Data - Overview'!$D129,'Data - Overview'!$D$128:$D$131)</f>
        <v>2</v>
      </c>
      <c r="F129" s="68">
        <f>INDEX('Data - Knowledge'!$G:$G,MATCH('Data - Overview'!$A129,'Data - Knowledge'!$A:$A,0))</f>
        <v>0.12684393857555221</v>
      </c>
      <c r="G129" s="70">
        <f>INDEX('Data - Knowledge'!$J:$J,MATCH('Data - Overview'!$A129,'Data - Knowledge'!$A:$A,0))</f>
        <v>97.764180062946821</v>
      </c>
      <c r="H129" s="70">
        <f>RANK('Data - Overview'!$G129,'Data - Overview'!$G$128:$G$131)</f>
        <v>3</v>
      </c>
      <c r="I129" s="70">
        <f>'Data - Overview'!$G129 - 100</f>
        <v>-2.2358199370531793</v>
      </c>
      <c r="J129" s="1" t="str">
        <f>"" &amp;TEXT('Data - Overview'!$C129,"0")&amp;" "</f>
        <v xml:space="preserve">1 </v>
      </c>
      <c r="K129" s="1" t="str">
        <f>"Index: "&amp;TEXT('Data - Overview'!$G129,"0")&amp;""</f>
        <v>Index: 98</v>
      </c>
      <c r="L129" s="1" t="str">
        <f>'Data - Overview'!$J129&amp;CHAR(10)&amp;'Data - Overview'!$K129</f>
        <v>1 
Index: 98</v>
      </c>
      <c r="M129" s="1">
        <v>2</v>
      </c>
    </row>
    <row r="130" spans="1:13">
      <c r="A130" s="56" t="s">
        <v>171</v>
      </c>
      <c r="B130" s="72" t="str">
        <f>INDEX('Data - Knowledge'!$D:$D,MATCH('Data - Overview'!$A130,'Data - Knowledge'!$A:$A,0))</f>
        <v>Children at home : 2</v>
      </c>
      <c r="C130" s="72">
        <v>2</v>
      </c>
      <c r="D130" s="84">
        <f>INDEX('Data - Knowledge'!$E:$E,MATCH('Data - Overview'!$A130,'Data - Knowledge'!$A:$A,0))</f>
        <v>0.10653174603174603</v>
      </c>
      <c r="E130" s="85">
        <f>RANK('Data - Overview'!$D130,'Data - Overview'!$D$128:$D$131)</f>
        <v>3</v>
      </c>
      <c r="F130" s="84">
        <f>INDEX('Data - Knowledge'!$G:$G,MATCH('Data - Overview'!$A130,'Data - Knowledge'!$A:$A,0))</f>
        <v>0.10787175846067174</v>
      </c>
      <c r="G130" s="75">
        <f>INDEX('Data - Knowledge'!$J:$J,MATCH('Data - Overview'!$A130,'Data - Knowledge'!$A:$A,0))</f>
        <v>98.757772703395531</v>
      </c>
      <c r="H130" s="75">
        <f>RANK('Data - Overview'!$G130,'Data - Overview'!$G$128:$G$131)</f>
        <v>2</v>
      </c>
      <c r="I130" s="75">
        <f>'Data - Overview'!$G130 - 100</f>
        <v>-1.2422272966044687</v>
      </c>
      <c r="J130" s="72" t="str">
        <f>"" &amp;TEXT('Data - Overview'!$C130,"0")&amp;" "</f>
        <v xml:space="preserve">2 </v>
      </c>
      <c r="K130" s="72" t="str">
        <f>"Index: "&amp;TEXT('Data - Overview'!$G130,"0")&amp;""</f>
        <v>Index: 99</v>
      </c>
      <c r="L130" s="72" t="str">
        <f>'Data - Overview'!$J130&amp;CHAR(10)&amp;'Data - Overview'!$K130</f>
        <v>2 
Index: 99</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3.7555555555555557E-2</v>
      </c>
      <c r="E131" s="115">
        <f>RANK('Data - Overview'!$D131,'Data - Overview'!$D$128:$D$131)</f>
        <v>4</v>
      </c>
      <c r="F131" s="111">
        <f>INDEX('Data - Knowledge'!$G:$G,MATCH('Data - Overview'!$A131,'Data - Knowledge'!$A:$A,0))</f>
        <v>4.0459208149658213E-2</v>
      </c>
      <c r="G131" s="112">
        <f>INDEX('Data - Knowledge'!$J:$J,MATCH('Data - Overview'!$A131,'Data - Knowledge'!$A:$A,0))</f>
        <v>92.823258964035887</v>
      </c>
      <c r="H131" s="112">
        <f>RANK('Data - Overview'!$G131,'Data - Overview'!$G$128:$G$131)</f>
        <v>4</v>
      </c>
      <c r="I131" s="112">
        <f>'Data - Overview'!$G131 - 100</f>
        <v>-7.1767410359641133</v>
      </c>
      <c r="J131" s="108" t="str">
        <f>"" &amp;TEXT('Data - Overview'!$C131,"0")&amp;" "</f>
        <v xml:space="preserve">3+ </v>
      </c>
      <c r="K131" s="108" t="str">
        <f>"Index: "&amp;TEXT('Data - Overview'!$G131,"0")&amp;""</f>
        <v>Index: 93</v>
      </c>
      <c r="L131" s="108" t="str">
        <f>'Data - Overview'!$J131&amp;CHAR(10)&amp;'Data - Overview'!$K131</f>
        <v>3+ 
Index: 93</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0.19009523809523804</v>
      </c>
      <c r="E137" s="63">
        <f>RANK('Data - Overview'!$D137,'Data - Overview'!$D$137:$D$140)</f>
        <v>3</v>
      </c>
      <c r="F137" s="62">
        <f>INDEX('Data - Knowledge'!$G:$G,MATCH('Data - Overview'!$A137,'Data - Knowledge'!$A:$A,0))</f>
        <v>0.18364006353852674</v>
      </c>
      <c r="G137" s="64">
        <f>INDEX('Data - Knowledge'!$J:$J,MATCH('Data - Overview'!$A137,'Data - Knowledge'!$A:$A,0))</f>
        <v>103.51512324289575</v>
      </c>
      <c r="H137" s="64">
        <f>RANK('Data - Overview'!$G137,'Data - Overview'!$G$137:$G$140)</f>
        <v>1</v>
      </c>
      <c r="I137" s="61">
        <v>1</v>
      </c>
      <c r="J137" s="61" t="str">
        <f>"" &amp;TEXT('Data - Overview'!$C137,"0")&amp;" "</f>
        <v xml:space="preserve">1 person </v>
      </c>
      <c r="K137" s="61" t="str">
        <f>"Index: "&amp;TEXT('Data - Overview'!$G137,"0")&amp;""</f>
        <v>Index: 104</v>
      </c>
      <c r="L137" s="61" t="str">
        <f>'Data - Overview'!$J137&amp;CHAR(10)&amp;'Data - Overview'!$K137</f>
        <v>1 person 
Index: 104</v>
      </c>
    </row>
    <row r="138" spans="1:13">
      <c r="A138" s="1" t="s">
        <v>177</v>
      </c>
      <c r="B138" s="1" t="str">
        <f>INDEX('Data - Knowledge'!$D:$D,MATCH('Data - Overview'!$A138,'Data - Knowledge'!$A:$A,0))</f>
        <v>Household size : 2 persons</v>
      </c>
      <c r="C138" s="1" t="s">
        <v>178</v>
      </c>
      <c r="D138" s="68">
        <f>INDEX('Data - Knowledge'!$E:$E,MATCH('Data - Overview'!$A138,'Data - Knowledge'!$A:$A,0))</f>
        <v>0.39955555555555555</v>
      </c>
      <c r="E138" s="69">
        <f>RANK('Data - Overview'!$D138,'Data - Overview'!$D$137:$D$140)</f>
        <v>1</v>
      </c>
      <c r="F138" s="68">
        <f>INDEX('Data - Knowledge'!$G:$G,MATCH('Data - Overview'!$A138,'Data - Knowledge'!$A:$A,0))</f>
        <v>0.38787418326276724</v>
      </c>
      <c r="G138" s="70">
        <f>INDEX('Data - Knowledge'!$J:$J,MATCH('Data - Overview'!$A138,'Data - Knowledge'!$A:$A,0))</f>
        <v>103.01163954623777</v>
      </c>
      <c r="H138" s="70">
        <f>RANK('Data - Overview'!$G138,'Data - Overview'!$G$137:$G$140)</f>
        <v>2</v>
      </c>
      <c r="I138" s="1">
        <v>2</v>
      </c>
      <c r="J138" s="1" t="str">
        <f>"" &amp;TEXT('Data - Overview'!$C138,"0")&amp;" "</f>
        <v xml:space="preserve">2 people </v>
      </c>
      <c r="K138" s="1" t="str">
        <f>"Index: "&amp;TEXT('Data - Overview'!$G138,"0")&amp;""</f>
        <v>Index: 103</v>
      </c>
      <c r="L138" s="1" t="str">
        <f>'Data - Overview'!$J138&amp;CHAR(10)&amp;'Data - Overview'!$K138</f>
        <v>2 people 
Index: 103</v>
      </c>
    </row>
    <row r="139" spans="1:13">
      <c r="A139" s="72" t="s">
        <v>179</v>
      </c>
      <c r="B139" s="72" t="str">
        <f>INDEX('Data - Knowledge'!$D:$D,MATCH('Data - Overview'!$A139,'Data - Knowledge'!$A:$A,0))</f>
        <v>Household size : 3-4 persons</v>
      </c>
      <c r="C139" s="72" t="s">
        <v>180</v>
      </c>
      <c r="D139" s="84">
        <f>INDEX('Data - Knowledge'!$E:$E,MATCH('Data - Overview'!$A139,'Data - Knowledge'!$A:$A,0))</f>
        <v>0.33932539682539681</v>
      </c>
      <c r="E139" s="85">
        <f>RANK('Data - Overview'!$D139,'Data - Overview'!$D$137:$D$140)</f>
        <v>2</v>
      </c>
      <c r="F139" s="84">
        <f>INDEX('Data - Knowledge'!$G:$G,MATCH('Data - Overview'!$A139,'Data - Knowledge'!$A:$A,0))</f>
        <v>0.3470210449590253</v>
      </c>
      <c r="G139" s="75">
        <f>INDEX('Data - Knowledge'!$J:$J,MATCH('Data - Overview'!$A139,'Data - Knowledge'!$A:$A,0))</f>
        <v>97.782368462829922</v>
      </c>
      <c r="H139" s="75">
        <f>RANK('Data - Overview'!$G139,'Data - Overview'!$G$137:$G$140)</f>
        <v>3</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7.0738095238095239E-2</v>
      </c>
      <c r="E140" s="115">
        <f>RANK('Data - Overview'!$D140,'Data - Overview'!$D$137:$D$140)</f>
        <v>4</v>
      </c>
      <c r="F140" s="111">
        <f>INDEX('Data - Knowledge'!$G:$G,MATCH('Data - Overview'!$A140,'Data - Knowledge'!$A:$A,0))</f>
        <v>8.1627077053531491E-2</v>
      </c>
      <c r="G140" s="112">
        <f>INDEX('Data - Knowledge'!$J:$J,MATCH('Data - Overview'!$A140,'Data - Knowledge'!$A:$A,0))</f>
        <v>86.660086078673132</v>
      </c>
      <c r="H140" s="112">
        <f>RANK('Data - Overview'!$G140,'Data - Overview'!$G$137:$G$140)</f>
        <v>4</v>
      </c>
      <c r="I140" s="108">
        <v>4</v>
      </c>
      <c r="J140" s="108" t="str">
        <f>"" &amp;TEXT('Data - Overview'!$C140,"0")&amp;" "</f>
        <v xml:space="preserve">5+ people </v>
      </c>
      <c r="K140" s="108" t="str">
        <f>"Index: "&amp;TEXT('Data - Overview'!$G140,"0")&amp;""</f>
        <v>Index: 87</v>
      </c>
      <c r="L140" s="108" t="str">
        <f>'Data - Overview'!$J140&amp;CHAR(10)&amp;'Data - Overview'!$K140</f>
        <v>5+ people 
Index: 87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0.16933333333333336</v>
      </c>
      <c r="E146" s="63">
        <f>RANK('Data - Overview'!$D146,'Data - Overview'!$D$146:$D$151)</f>
        <v>3</v>
      </c>
      <c r="F146" s="62">
        <f>INDEX('Data - Knowledge'!$G:$G,MATCH('Data - Overview'!$A146,'Data - Knowledge'!$A:$A,0))</f>
        <v>0.16121802891177203</v>
      </c>
      <c r="G146" s="64">
        <f>INDEX('Data - Knowledge'!$J:$J,MATCH('Data - Overview'!$A146,'Data - Knowledge'!$A:$A,0))</f>
        <v>105.0337449702989</v>
      </c>
      <c r="H146" s="64">
        <f>RANK('Data - Overview'!$G146,'Data - Overview'!$G$146:$G$151)</f>
        <v>2</v>
      </c>
      <c r="I146" s="64">
        <f xml:space="preserve"> 'Data - Overview'!$G146 - 100</f>
        <v>5.0337449702988977</v>
      </c>
      <c r="J146" s="61" t="str">
        <f>"" &amp;TEXT('Data - Overview'!$C146,"0")&amp;" "</f>
        <v xml:space="preserve">&lt;20k </v>
      </c>
      <c r="K146" s="61" t="str">
        <f>"Index: "&amp;TEXT('Data - Overview'!$G146,"0")&amp;""</f>
        <v>Index: 105</v>
      </c>
      <c r="L146" s="61" t="str">
        <f>'Data - Overview'!$J146&amp;CHAR(10)&amp;'Data - Overview'!$K146</f>
        <v>&lt;20k 
Index: 105</v>
      </c>
      <c r="M146" s="61">
        <v>1</v>
      </c>
    </row>
    <row r="147" spans="1:13">
      <c r="A147" s="86" t="s">
        <v>186</v>
      </c>
      <c r="B147" s="1" t="str">
        <f>INDEX('Data - Knowledge'!$D:$D,MATCH('Data - Overview'!$A147,'Data - Knowledge'!$A:$A,0))</f>
        <v>£20,000-£40,000</v>
      </c>
      <c r="C147" s="1" t="s">
        <v>187</v>
      </c>
      <c r="D147" s="68">
        <f>INDEX('Data - Knowledge'!$E:$E,MATCH('Data - Overview'!$A147,'Data - Knowledge'!$A:$A,0))</f>
        <v>0.33056349206349217</v>
      </c>
      <c r="E147" s="69">
        <f>RANK('Data - Overview'!$D147,'Data - Overview'!$D$146:$D$151)</f>
        <v>1</v>
      </c>
      <c r="F147" s="68">
        <f>INDEX('Data - Knowledge'!$G:$G,MATCH('Data - Overview'!$A147,'Data - Knowledge'!$A:$A,0))</f>
        <v>0.31110931065925584</v>
      </c>
      <c r="G147" s="70">
        <f>INDEX('Data - Knowledge'!$J:$J,MATCH('Data - Overview'!$A147,'Data - Knowledge'!$A:$A,0))</f>
        <v>106.25316592518944</v>
      </c>
      <c r="H147" s="70">
        <f>RANK('Data - Overview'!$G147,'Data - Overview'!$G$146:$G$151)</f>
        <v>1</v>
      </c>
      <c r="I147" s="70">
        <f xml:space="preserve"> 'Data - Overview'!$G147 - 100</f>
        <v>6.2531659251894354</v>
      </c>
      <c r="J147" s="1" t="str">
        <f>"" &amp;TEXT('Data - Overview'!$C147,"0")&amp;" "</f>
        <v xml:space="preserve">20k - 40k </v>
      </c>
      <c r="K147" s="1" t="str">
        <f>"Index: "&amp;TEXT('Data - Overview'!$G147,"0")&amp;""</f>
        <v>Index: 106</v>
      </c>
      <c r="L147" s="1" t="str">
        <f>'Data - Overview'!$J147&amp;CHAR(10)&amp;'Data - Overview'!$K147</f>
        <v>20k - 40k 
Index: 106</v>
      </c>
      <c r="M147" s="1">
        <v>2</v>
      </c>
    </row>
    <row r="148" spans="1:13">
      <c r="A148" s="56" t="s">
        <v>188</v>
      </c>
      <c r="B148" s="72" t="str">
        <f>INDEX('Data - Knowledge'!$D:$D,MATCH('Data - Overview'!$A148,'Data - Knowledge'!$A:$A,0))</f>
        <v>£40,000-£60,000</v>
      </c>
      <c r="C148" s="72" t="s">
        <v>189</v>
      </c>
      <c r="D148" s="84">
        <f>INDEX('Data - Knowledge'!$E:$E,MATCH('Data - Overview'!$A148,'Data - Knowledge'!$A:$A,0))</f>
        <v>0.22288095238095237</v>
      </c>
      <c r="E148" s="85">
        <f>RANK('Data - Overview'!$D148,'Data - Overview'!$D$146:$D$151)</f>
        <v>2</v>
      </c>
      <c r="F148" s="84">
        <f>INDEX('Data - Knowledge'!$G:$G,MATCH('Data - Overview'!$A148,'Data - Knowledge'!$A:$A,0))</f>
        <v>0.21309835113457506</v>
      </c>
      <c r="G148" s="75">
        <f>INDEX('Data - Knowledge'!$J:$J,MATCH('Data - Overview'!$A148,'Data - Knowledge'!$A:$A,0))</f>
        <v>104.59065083999614</v>
      </c>
      <c r="H148" s="75">
        <f>RANK('Data - Overview'!$G148,'Data - Overview'!$G$146:$G$151)</f>
        <v>3</v>
      </c>
      <c r="I148" s="75">
        <f xml:space="preserve"> 'Data - Overview'!$G148 - 100</f>
        <v>4.5906508399961439</v>
      </c>
      <c r="J148" s="72" t="str">
        <f>"" &amp;TEXT('Data - Overview'!$C148,"0")&amp;" "</f>
        <v xml:space="preserve">40k - 60k </v>
      </c>
      <c r="K148" s="72" t="str">
        <f>"Index: "&amp;TEXT('Data - Overview'!$G148,"0")&amp;""</f>
        <v>Index: 105</v>
      </c>
      <c r="L148" s="72" t="str">
        <f>'Data - Overview'!$J148&amp;CHAR(10)&amp;'Data - Overview'!$K148</f>
        <v>40k - 60k 
Index: 105</v>
      </c>
      <c r="M148" s="72">
        <v>3</v>
      </c>
    </row>
    <row r="149" spans="1:13">
      <c r="A149" s="86" t="s">
        <v>190</v>
      </c>
      <c r="B149" s="1" t="str">
        <f>INDEX('Data - Knowledge'!$D:$D,MATCH('Data - Overview'!$A149,'Data - Knowledge'!$A:$A,0))</f>
        <v>£60,000-£80,000</v>
      </c>
      <c r="C149" s="1" t="s">
        <v>191</v>
      </c>
      <c r="D149" s="68">
        <f>INDEX('Data - Knowledge'!$E:$E,MATCH('Data - Overview'!$A149,'Data - Knowledge'!$A:$A,0))</f>
        <v>0.14275396825396824</v>
      </c>
      <c r="E149" s="69">
        <f>RANK('Data - Overview'!$D149,'Data - Overview'!$D$146:$D$151)</f>
        <v>4</v>
      </c>
      <c r="F149" s="68">
        <f>INDEX('Data - Knowledge'!$G:$G,MATCH('Data - Overview'!$A149,'Data - Knowledge'!$A:$A,0))</f>
        <v>0.14212792500827628</v>
      </c>
      <c r="G149" s="70">
        <f>INDEX('Data - Knowledge'!$J:$J,MATCH('Data - Overview'!$A149,'Data - Knowledge'!$A:$A,0))</f>
        <v>100.4404787065283</v>
      </c>
      <c r="H149" s="70">
        <f>RANK('Data - Overview'!$G149,'Data - Overview'!$G$146:$G$151)</f>
        <v>4</v>
      </c>
      <c r="I149" s="70">
        <f xml:space="preserve"> 'Data - Overview'!$G149 - 100</f>
        <v>0.44047870652829602</v>
      </c>
      <c r="J149" s="1" t="str">
        <f>"" &amp;TEXT('Data - Overview'!$C149,"0")&amp;" "</f>
        <v xml:space="preserve">60k - 80k </v>
      </c>
      <c r="K149" s="1" t="str">
        <f>"Index: "&amp;TEXT('Data - Overview'!$G149,"0")&amp;""</f>
        <v>Index: 100</v>
      </c>
      <c r="L149" s="1" t="str">
        <f>'Data - Overview'!$J149&amp;CHAR(10)&amp;'Data - Overview'!$K149</f>
        <v>60k - 80k 
Index: 100</v>
      </c>
      <c r="M149" s="1">
        <v>4</v>
      </c>
    </row>
    <row r="150" spans="1:13">
      <c r="A150" s="56" t="s">
        <v>192</v>
      </c>
      <c r="B150" s="72" t="str">
        <f>INDEX('Data - Knowledge'!$D:$D,MATCH('Data - Overview'!$A150,'Data - Knowledge'!$A:$A,0))</f>
        <v>£80,000-£100,000</v>
      </c>
      <c r="C150" s="72" t="s">
        <v>193</v>
      </c>
      <c r="D150" s="84">
        <f>INDEX('Data - Knowledge'!$E:$E,MATCH('Data - Overview'!$A150,'Data - Knowledge'!$A:$A,0))</f>
        <v>6.7230158730158723E-2</v>
      </c>
      <c r="E150" s="85">
        <f>RANK('Data - Overview'!$D150,'Data - Overview'!$D$146:$D$151)</f>
        <v>6</v>
      </c>
      <c r="F150" s="84">
        <f>INDEX('Data - Knowledge'!$G:$G,MATCH('Data - Overview'!$A150,'Data - Knowledge'!$A:$A,0))</f>
        <v>7.5628836850022363E-2</v>
      </c>
      <c r="G150" s="75">
        <f>INDEX('Data - Knowledge'!$J:$J,MATCH('Data - Overview'!$A150,'Data - Knowledge'!$A:$A,0))</f>
        <v>88.894873345045823</v>
      </c>
      <c r="H150" s="75">
        <f>RANK('Data - Overview'!$G150,'Data - Overview'!$G$146:$G$151)</f>
        <v>5</v>
      </c>
      <c r="I150" s="75">
        <f xml:space="preserve"> 'Data - Overview'!$G150 - 100</f>
        <v>-11.105126654954177</v>
      </c>
      <c r="J150" s="72" t="str">
        <f>"" &amp;TEXT('Data - Overview'!$C150,"0")&amp;" "</f>
        <v xml:space="preserve">80k - 100k </v>
      </c>
      <c r="K150" s="72" t="str">
        <f>"Index: "&amp;TEXT('Data - Overview'!$G150,"0")&amp;""</f>
        <v>Index: 89</v>
      </c>
      <c r="L150" s="72" t="str">
        <f>'Data - Overview'!$J150&amp;CHAR(10)&amp;'Data - Overview'!$K150</f>
        <v>80k - 100k 
Index: 89</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6.7722222222222211E-2</v>
      </c>
      <c r="E151" s="115">
        <f>RANK('Data - Overview'!$D151,'Data - Overview'!$D$146:$D$151)</f>
        <v>5</v>
      </c>
      <c r="F151" s="111">
        <f>INDEX('Data - Knowledge'!$G:$G,MATCH('Data - Overview'!$A151,'Data - Knowledge'!$A:$A,0))</f>
        <v>9.6759790682952054E-2</v>
      </c>
      <c r="G151" s="112">
        <f>INDEX('Data - Knowledge'!$J:$J,MATCH('Data - Overview'!$A151,'Data - Knowledge'!$A:$A,0))</f>
        <v>69.990046220877247</v>
      </c>
      <c r="H151" s="112">
        <f>RANK('Data - Overview'!$G151,'Data - Overview'!$G$146:$G$151)</f>
        <v>6</v>
      </c>
      <c r="I151" s="112">
        <f xml:space="preserve"> 'Data - Overview'!$G151 - 100</f>
        <v>-30.009953779122753</v>
      </c>
      <c r="J151" s="108" t="str">
        <f>"" &amp;TEXT('Data - Overview'!$C151,"0")&amp;" "</f>
        <v xml:space="preserve">100k+ </v>
      </c>
      <c r="K151" s="108" t="str">
        <f>"Index: "&amp;TEXT('Data - Overview'!$G151,"0")&amp;""</f>
        <v>Index: 70</v>
      </c>
      <c r="L151" s="108" t="str">
        <f>'Data - Overview'!$J151&amp;CHAR(10)&amp;'Data - Overview'!$K151</f>
        <v>100k+ 
Index: 70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0.33056349206349217</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2D053-88BF-4A7F-B24C-200E94C5C36B}">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126</v>
      </c>
      <c r="K2" s="123">
        <f>'Input Sheet'!B8</f>
        <v>1</v>
      </c>
      <c r="L2" s="123">
        <f>'Input Sheet'!B9</f>
        <v>0</v>
      </c>
      <c r="M2" s="123">
        <f>'Input Sheet'!B10</f>
        <v>0</v>
      </c>
      <c r="N2" s="123">
        <f>'Input Sheet'!B11</f>
        <v>20</v>
      </c>
      <c r="O2" s="123">
        <f>'Input Sheet'!B12</f>
        <v>0</v>
      </c>
      <c r="P2" s="123">
        <f>'Input Sheet'!B13</f>
        <v>0</v>
      </c>
      <c r="Q2" s="123">
        <f>'Input Sheet'!B14</f>
        <v>0</v>
      </c>
      <c r="R2" s="123">
        <f>'Input Sheet'!B15</f>
        <v>0</v>
      </c>
      <c r="S2" s="123">
        <f>'Input Sheet'!B16</f>
        <v>13</v>
      </c>
      <c r="T2" s="123">
        <f>'Input Sheet'!B17</f>
        <v>3</v>
      </c>
      <c r="U2" s="123">
        <f>'Input Sheet'!B18</f>
        <v>5</v>
      </c>
      <c r="V2" s="123">
        <f>'Input Sheet'!B19</f>
        <v>3</v>
      </c>
      <c r="W2" s="123">
        <f>'Input Sheet'!B20</f>
        <v>0</v>
      </c>
      <c r="X2" s="123">
        <f>'Input Sheet'!B21</f>
        <v>7</v>
      </c>
      <c r="Y2" s="123">
        <f>'Input Sheet'!B22</f>
        <v>0</v>
      </c>
      <c r="Z2" s="123">
        <f>'Input Sheet'!B23</f>
        <v>21</v>
      </c>
      <c r="AA2" s="123">
        <f>'Input Sheet'!B24</f>
        <v>24</v>
      </c>
      <c r="AB2" s="123">
        <f>'Input Sheet'!B25</f>
        <v>0</v>
      </c>
      <c r="AC2" s="123">
        <f>'Input Sheet'!B26</f>
        <v>1</v>
      </c>
      <c r="AD2" s="123">
        <f>'Input Sheet'!B27</f>
        <v>17</v>
      </c>
      <c r="AE2" s="123">
        <f>'Input Sheet'!B28</f>
        <v>3</v>
      </c>
      <c r="AF2" s="123">
        <f>'Input Sheet'!B29</f>
        <v>0</v>
      </c>
      <c r="AG2" s="123">
        <f>'Input Sheet'!B30</f>
        <v>5</v>
      </c>
      <c r="AH2" s="123">
        <f>'Input Sheet'!B31</f>
        <v>0</v>
      </c>
      <c r="AI2" s="123">
        <f>'Input Sheet'!B32</f>
        <v>3</v>
      </c>
      <c r="AJ2" s="123">
        <f>'Input Sheet'!B32</f>
        <v>3</v>
      </c>
      <c r="AK2" s="123">
        <f>'Input Sheet'!B32</f>
        <v>3</v>
      </c>
      <c r="AL2" s="123">
        <f>'Input Sheet'!B32</f>
        <v>3</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7.9365079365079361E-3</v>
      </c>
      <c r="L4" s="126">
        <f t="shared" si="0"/>
        <v>0</v>
      </c>
      <c r="M4" s="126">
        <f t="shared" si="0"/>
        <v>0</v>
      </c>
      <c r="N4" s="126">
        <f t="shared" si="0"/>
        <v>0.15873015873015872</v>
      </c>
      <c r="O4" s="126">
        <f t="shared" si="0"/>
        <v>0</v>
      </c>
      <c r="P4" s="126">
        <f t="shared" si="0"/>
        <v>0</v>
      </c>
      <c r="Q4" s="126">
        <f t="shared" si="0"/>
        <v>0</v>
      </c>
      <c r="R4" s="126">
        <f t="shared" si="0"/>
        <v>0</v>
      </c>
      <c r="S4" s="126">
        <f t="shared" si="0"/>
        <v>0.10317460317460317</v>
      </c>
      <c r="T4" s="126">
        <f t="shared" si="0"/>
        <v>2.3809523809523808E-2</v>
      </c>
      <c r="U4" s="126">
        <f t="shared" si="0"/>
        <v>3.968253968253968E-2</v>
      </c>
      <c r="V4" s="126">
        <f t="shared" si="0"/>
        <v>2.3809523809523808E-2</v>
      </c>
      <c r="W4" s="126">
        <f t="shared" si="0"/>
        <v>0</v>
      </c>
      <c r="X4" s="126">
        <f t="shared" si="0"/>
        <v>5.5555555555555552E-2</v>
      </c>
      <c r="Y4" s="126">
        <f t="shared" si="0"/>
        <v>0</v>
      </c>
      <c r="Z4" s="126">
        <f t="shared" si="0"/>
        <v>0.16666666666666666</v>
      </c>
      <c r="AA4" s="126">
        <f t="shared" si="0"/>
        <v>0.19047619047619047</v>
      </c>
      <c r="AB4" s="126">
        <f t="shared" si="0"/>
        <v>0</v>
      </c>
      <c r="AC4" s="126">
        <f t="shared" si="0"/>
        <v>7.9365079365079361E-3</v>
      </c>
      <c r="AD4" s="126">
        <f t="shared" si="0"/>
        <v>0.13492063492063491</v>
      </c>
      <c r="AE4" s="126">
        <f t="shared" si="0"/>
        <v>2.3809523809523808E-2</v>
      </c>
      <c r="AF4" s="126">
        <f t="shared" si="0"/>
        <v>0</v>
      </c>
      <c r="AG4" s="126">
        <f t="shared" si="0"/>
        <v>3.968253968253968E-2</v>
      </c>
      <c r="AH4" s="126">
        <f t="shared" si="0"/>
        <v>0</v>
      </c>
      <c r="AI4" s="126">
        <f t="shared" si="0"/>
        <v>2.3809523809523808E-2</v>
      </c>
      <c r="AJ4" s="126">
        <f t="shared" si="0"/>
        <v>2.3809523809523808E-2</v>
      </c>
      <c r="AK4" s="126">
        <f t="shared" si="0"/>
        <v>2.3809523809523808E-2</v>
      </c>
      <c r="AL4" s="126">
        <f t="shared" si="0"/>
        <v>2.3809523809523808E-2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0.12756349206349207</v>
      </c>
      <c r="F9" s="128">
        <f t="shared" ref="F9:F72" si="2">SUMPRODUCT($K$2:$AI$2,$K9:$AI9)</f>
        <v>16.073</v>
      </c>
      <c r="G9" s="122">
        <f t="shared" ref="G9:G72" si="3">SUMPRODUCT($K$3:$AI$3,$K9:$AI9)/$J$3</f>
        <v>0.12982592244118041</v>
      </c>
      <c r="H9" s="128">
        <f t="shared" ref="H9:H72" si="4">SUMPRODUCT($K$3:$AI$3,$K9:$AI9)</f>
        <v>44706.595000000001</v>
      </c>
      <c r="I9" s="122">
        <f t="shared" ref="I9:I72" si="5">CORREL($K$4:$AI$4,$K9:$AI9)</f>
        <v>-0.33654762498550234</v>
      </c>
      <c r="J9" s="128">
        <f>$E9/$G9*100</f>
        <v>98.257335411028279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6.9444444444444441E-3</v>
      </c>
      <c r="F10" s="128">
        <f t="shared" si="2"/>
        <v>0.875</v>
      </c>
      <c r="G10" s="122">
        <f t="shared" si="3"/>
        <v>7.0691983342916383E-3</v>
      </c>
      <c r="H10" s="128">
        <f t="shared" si="4"/>
        <v>2434.335</v>
      </c>
      <c r="I10" s="122">
        <f t="shared" si="5"/>
        <v>-0.15216420399175845</v>
      </c>
      <c r="J10" s="128">
        <f t="shared" ref="J10:J73" si="6">$E10/$G10*100</f>
        <v>98.235246997640019</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1.8396825396825398E-2</v>
      </c>
      <c r="F11" s="128">
        <f t="shared" si="2"/>
        <v>2.3180000000000001</v>
      </c>
      <c r="G11" s="122">
        <f t="shared" si="3"/>
        <v>1.8556278640252298E-2</v>
      </c>
      <c r="H11" s="128">
        <f t="shared" si="4"/>
        <v>6390.0030000000006</v>
      </c>
      <c r="I11" s="122">
        <f t="shared" si="5"/>
        <v>-7.0120200121538565E-2</v>
      </c>
      <c r="J11" s="128">
        <f t="shared" si="6"/>
        <v>99.140704628777172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2.0833333333333332E-2</v>
      </c>
      <c r="F12" s="128">
        <f t="shared" si="2"/>
        <v>2.625</v>
      </c>
      <c r="G12" s="122">
        <f t="shared" si="3"/>
        <v>2.0246307621719261E-2</v>
      </c>
      <c r="H12" s="128">
        <f t="shared" si="4"/>
        <v>6971.978000000001</v>
      </c>
      <c r="I12" s="122">
        <f t="shared" si="5"/>
        <v>-3.799086418776336E-2</v>
      </c>
      <c r="J12" s="128">
        <f t="shared" si="6"/>
        <v>102.89942108251056</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1.9968253968253968E-2</v>
      </c>
      <c r="F13" s="128">
        <f t="shared" si="2"/>
        <v>2.516</v>
      </c>
      <c r="G13" s="122">
        <f t="shared" si="3"/>
        <v>1.9254357383885378E-2</v>
      </c>
      <c r="H13" s="128">
        <f t="shared" si="4"/>
        <v>6630.3920000000007</v>
      </c>
      <c r="I13" s="122">
        <f t="shared" si="5"/>
        <v>5.9747572250839057E-2</v>
      </c>
      <c r="J13" s="128">
        <f t="shared" si="6"/>
        <v>103.70771441567857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2.0015873015873018E-2</v>
      </c>
      <c r="F14" s="128">
        <f t="shared" si="2"/>
        <v>2.5220000000000002</v>
      </c>
      <c r="G14" s="122">
        <f t="shared" si="3"/>
        <v>1.9234430447383249E-2</v>
      </c>
      <c r="H14" s="128">
        <f t="shared" si="4"/>
        <v>6623.5300000000007</v>
      </c>
      <c r="I14" s="122">
        <f t="shared" si="5"/>
        <v>-3.3498018714815135E-2</v>
      </c>
      <c r="J14" s="128">
        <f t="shared" si="6"/>
        <v>104.06272788075242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4.7460317460317463E-3</v>
      </c>
      <c r="F15" s="128">
        <f t="shared" si="2"/>
        <v>0.59800000000000009</v>
      </c>
      <c r="G15" s="122">
        <f t="shared" si="3"/>
        <v>5.0529710359567661E-3</v>
      </c>
      <c r="H15" s="128">
        <f t="shared" si="4"/>
        <v>1740.0309999999999</v>
      </c>
      <c r="I15" s="122">
        <f t="shared" si="5"/>
        <v>-0.18298464438367726</v>
      </c>
      <c r="J15" s="128">
        <f t="shared" si="6"/>
        <v>93.925567992754154</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4.0587301587301595E-2</v>
      </c>
      <c r="F16" s="128">
        <f t="shared" si="2"/>
        <v>5.1140000000000008</v>
      </c>
      <c r="G16" s="122">
        <f t="shared" si="3"/>
        <v>3.8942423292039098E-2</v>
      </c>
      <c r="H16" s="128">
        <f t="shared" si="4"/>
        <v>13410.135</v>
      </c>
      <c r="I16" s="122">
        <f t="shared" si="5"/>
        <v>0.25668386706888802</v>
      </c>
      <c r="J16" s="128">
        <f t="shared" si="6"/>
        <v>104.2238724666083</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8.6666666666666663E-3</v>
      </c>
      <c r="F17" s="128">
        <f t="shared" si="2"/>
        <v>1.0919999999999999</v>
      </c>
      <c r="G17" s="122">
        <f t="shared" si="3"/>
        <v>8.80491523356507E-3</v>
      </c>
      <c r="H17" s="128">
        <f t="shared" si="4"/>
        <v>3032.0430000000001</v>
      </c>
      <c r="I17" s="122">
        <f t="shared" si="5"/>
        <v>-0.16715894074549056</v>
      </c>
      <c r="J17" s="128">
        <f t="shared" si="6"/>
        <v>98.429870552627378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1.4888888888888887E-2</v>
      </c>
      <c r="F18" s="128">
        <f t="shared" si="2"/>
        <v>1.8759999999999999</v>
      </c>
      <c r="G18" s="122">
        <f t="shared" si="3"/>
        <v>1.434271020275411E-2</v>
      </c>
      <c r="H18" s="128">
        <f t="shared" si="4"/>
        <v>4939.027</v>
      </c>
      <c r="I18" s="122">
        <f t="shared" si="5"/>
        <v>-0.16451587872735626</v>
      </c>
      <c r="J18" s="128">
        <f t="shared" si="6"/>
        <v>103.8080577409275</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1.0968253968253969E-2</v>
      </c>
      <c r="F19" s="128">
        <f t="shared" si="2"/>
        <v>1.3820000000000001</v>
      </c>
      <c r="G19" s="122">
        <f t="shared" si="3"/>
        <v>1.0960927290784593E-2</v>
      </c>
      <c r="H19" s="128">
        <f t="shared" si="4"/>
        <v>3774.4830000000006</v>
      </c>
      <c r="I19" s="122">
        <f t="shared" si="5"/>
        <v>-0.18932378897565214</v>
      </c>
      <c r="J19" s="128">
        <f t="shared" si="6"/>
        <v>100.06684359155942</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0.17876984126984133</v>
      </c>
      <c r="F20" s="128">
        <f t="shared" si="2"/>
        <v>22.525000000000006</v>
      </c>
      <c r="G20" s="122">
        <f t="shared" si="3"/>
        <v>0.17472912782627387</v>
      </c>
      <c r="H20" s="128">
        <f t="shared" si="4"/>
        <v>60169.373000000014</v>
      </c>
      <c r="I20" s="122">
        <f t="shared" si="5"/>
        <v>0.10067697406425599</v>
      </c>
      <c r="J20" s="128">
        <f t="shared" si="6"/>
        <v>102.31255858358372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3.0079365079365085E-3</v>
      </c>
      <c r="F21" s="128">
        <f t="shared" si="2"/>
        <v>0.37900000000000006</v>
      </c>
      <c r="G21" s="122">
        <f t="shared" si="3"/>
        <v>3.046129318906487E-3</v>
      </c>
      <c r="H21" s="128">
        <f t="shared" si="4"/>
        <v>1048.9590000000001</v>
      </c>
      <c r="I21" s="122">
        <f t="shared" si="5"/>
        <v>-0.18039158513722187</v>
      </c>
      <c r="J21" s="128">
        <f t="shared" si="6"/>
        <v>98.746185503913892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2.6269841269841266E-2</v>
      </c>
      <c r="F22" s="128">
        <f t="shared" si="2"/>
        <v>3.3099999999999996</v>
      </c>
      <c r="G22" s="122">
        <f t="shared" si="3"/>
        <v>2.6724092368988091E-2</v>
      </c>
      <c r="H22" s="128">
        <f t="shared" si="4"/>
        <v>9202.6550000000007</v>
      </c>
      <c r="I22" s="122">
        <f t="shared" si="5"/>
        <v>-0.15590686112135574</v>
      </c>
      <c r="J22" s="128">
        <f t="shared" si="6"/>
        <v>98.300218795554088</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8.9642857142857121E-2</v>
      </c>
      <c r="F23" s="128">
        <f t="shared" si="2"/>
        <v>11.294999999999998</v>
      </c>
      <c r="G23" s="122">
        <f t="shared" si="3"/>
        <v>8.9439841676394932E-2</v>
      </c>
      <c r="H23" s="128">
        <f t="shared" si="4"/>
        <v>30799.325000000004</v>
      </c>
      <c r="I23" s="122">
        <f t="shared" si="5"/>
        <v>-2.2605873041431201E-2</v>
      </c>
      <c r="J23" s="128">
        <f t="shared" si="6"/>
        <v>100.22698549400022</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2.6373015873015875E-2</v>
      </c>
      <c r="F24" s="128">
        <f t="shared" si="2"/>
        <v>3.3230000000000004</v>
      </c>
      <c r="G24" s="122">
        <f t="shared" si="3"/>
        <v>2.4920193519534912E-2</v>
      </c>
      <c r="H24" s="128">
        <f t="shared" si="4"/>
        <v>8581.4680000000026</v>
      </c>
      <c r="I24" s="122">
        <f t="shared" si="5"/>
        <v>0.10602921571995365</v>
      </c>
      <c r="J24" s="128">
        <f t="shared" si="6"/>
        <v>105.82989996583332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1.1150793650793649E-2</v>
      </c>
      <c r="F25" s="128">
        <f t="shared" si="2"/>
        <v>1.4049999999999998</v>
      </c>
      <c r="G25" s="122">
        <f t="shared" si="3"/>
        <v>1.0892370730460744E-2</v>
      </c>
      <c r="H25" s="128">
        <f t="shared" si="4"/>
        <v>3750.8750000000009</v>
      </c>
      <c r="I25" s="122">
        <f t="shared" si="5"/>
        <v>0.27258777480927998</v>
      </c>
      <c r="J25" s="128">
        <f t="shared" si="6"/>
        <v>102.37251308028124</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5.1904761904761907E-3</v>
      </c>
      <c r="F26" s="128">
        <f t="shared" si="2"/>
        <v>0.65400000000000003</v>
      </c>
      <c r="G26" s="122">
        <f t="shared" si="3"/>
        <v>5.0388868561206659E-3</v>
      </c>
      <c r="H26" s="128">
        <f t="shared" si="4"/>
        <v>1735.1810000000003</v>
      </c>
      <c r="I26" s="122">
        <f t="shared" si="5"/>
        <v>0.28255940384334788</v>
      </c>
      <c r="J26" s="128">
        <f t="shared" si="6"/>
        <v>103.00838932653133</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1.0158730158730158E-3</v>
      </c>
      <c r="F27" s="128">
        <f t="shared" si="2"/>
        <v>0.128</v>
      </c>
      <c r="G27" s="122">
        <f t="shared" si="3"/>
        <v>1.0219945521811604E-3</v>
      </c>
      <c r="H27" s="128">
        <f t="shared" si="4"/>
        <v>351.93200000000002</v>
      </c>
      <c r="I27" s="122">
        <f t="shared" si="5"/>
        <v>-0.11111817152923423</v>
      </c>
      <c r="J27" s="128">
        <f t="shared" si="6"/>
        <v>99.401020651716792</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1.0666666666666666E-2</v>
      </c>
      <c r="F28" s="128">
        <f t="shared" si="2"/>
        <v>1.3439999999999999</v>
      </c>
      <c r="G28" s="122">
        <f t="shared" si="3"/>
        <v>1.1544662821830769E-2</v>
      </c>
      <c r="H28" s="128">
        <f t="shared" si="4"/>
        <v>3975.4969999999998</v>
      </c>
      <c r="I28" s="122">
        <f t="shared" si="5"/>
        <v>-1.8774732588390453E-2</v>
      </c>
      <c r="J28" s="128">
        <f t="shared" si="6"/>
        <v>92.394787368723968</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7.1746031746031756E-3</v>
      </c>
      <c r="F29" s="128">
        <f t="shared" si="2"/>
        <v>0.90400000000000014</v>
      </c>
      <c r="G29" s="122">
        <f t="shared" si="3"/>
        <v>7.5321816249368399E-3</v>
      </c>
      <c r="H29" s="128">
        <f t="shared" si="4"/>
        <v>2593.7670000000003</v>
      </c>
      <c r="I29" s="122">
        <f t="shared" si="5"/>
        <v>0.17254218888669087</v>
      </c>
      <c r="J29" s="128">
        <f t="shared" si="6"/>
        <v>95.252657621135597</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7.9365079365079362E-6</v>
      </c>
      <c r="F30" s="128">
        <f t="shared" si="2"/>
        <v>1E-3</v>
      </c>
      <c r="G30" s="122">
        <f t="shared" si="3"/>
        <v>1.0997276090580152E-5</v>
      </c>
      <c r="H30" s="128">
        <f t="shared" si="4"/>
        <v>3.7869999999999999</v>
      </c>
      <c r="I30" s="122">
        <f t="shared" si="5"/>
        <v>-0.11111817152923423</v>
      </c>
      <c r="J30" s="128">
        <f t="shared" si="6"/>
        <v>72.167942962767356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1.0119047619047616E-2</v>
      </c>
      <c r="F31" s="128">
        <f t="shared" si="2"/>
        <v>1.2749999999999997</v>
      </c>
      <c r="G31" s="122">
        <f t="shared" si="3"/>
        <v>9.5585117813438338E-3</v>
      </c>
      <c r="H31" s="128">
        <f t="shared" si="4"/>
        <v>3291.55</v>
      </c>
      <c r="I31" s="122">
        <f t="shared" si="5"/>
        <v>0.45129629662159237</v>
      </c>
      <c r="J31" s="128">
        <f t="shared" si="6"/>
        <v>105.86425848004737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1.507936507936508E-2</v>
      </c>
      <c r="F32" s="128">
        <f t="shared" si="2"/>
        <v>1.9000000000000001</v>
      </c>
      <c r="G32" s="122">
        <f t="shared" si="3"/>
        <v>1.6170046869827332E-2</v>
      </c>
      <c r="H32" s="128">
        <f t="shared" si="4"/>
        <v>5568.2849999999999</v>
      </c>
      <c r="I32" s="122">
        <f t="shared" si="5"/>
        <v>-0.1117114530191014</v>
      </c>
      <c r="J32" s="128">
        <f t="shared" si="6"/>
        <v>93.25492499036956</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7.9682539682539681E-3</v>
      </c>
      <c r="F33" s="128">
        <f t="shared" si="2"/>
        <v>1.004</v>
      </c>
      <c r="G33" s="122">
        <f t="shared" si="3"/>
        <v>7.9948280568478153E-3</v>
      </c>
      <c r="H33" s="128">
        <f t="shared" si="4"/>
        <v>2753.0830000000001</v>
      </c>
      <c r="I33" s="122">
        <f t="shared" si="5"/>
        <v>-2.2003598322620603E-2</v>
      </c>
      <c r="J33" s="128">
        <f t="shared" si="6"/>
        <v>99.667609004160056</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6.0880952380952383E-2</v>
      </c>
      <c r="F34" s="128">
        <f t="shared" si="2"/>
        <v>7.6710000000000003</v>
      </c>
      <c r="G34" s="122">
        <f t="shared" si="3"/>
        <v>5.8360807647854854E-2</v>
      </c>
      <c r="H34" s="128">
        <f t="shared" si="4"/>
        <v>20097.011000000002</v>
      </c>
      <c r="I34" s="122">
        <f t="shared" si="5"/>
        <v>-3.8341218189458223E-2</v>
      </c>
      <c r="J34" s="128">
        <f t="shared" si="6"/>
        <v>104.31821428569651</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0.126</v>
      </c>
      <c r="G35" s="122">
        <f t="shared" si="3"/>
        <v>1.0438990817695538E-3</v>
      </c>
      <c r="H35" s="128">
        <f t="shared" si="4"/>
        <v>359.47500000000002</v>
      </c>
      <c r="I35" s="122">
        <f t="shared" si="5"/>
        <v>-0.13862266943250995</v>
      </c>
      <c r="J35" s="128">
        <f t="shared" si="6"/>
        <v>95.794700605049016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0.126</v>
      </c>
      <c r="G36" s="122">
        <f t="shared" si="3"/>
        <v>1E-3</v>
      </c>
      <c r="H36" s="128">
        <f t="shared" si="4"/>
        <v>344.358</v>
      </c>
      <c r="I36" s="122">
        <f t="shared" si="5"/>
        <v>-0.13862266943251006</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4.4261904761904759E-2</v>
      </c>
      <c r="F37" s="128">
        <f t="shared" si="2"/>
        <v>5.577</v>
      </c>
      <c r="G37" s="122">
        <f t="shared" si="3"/>
        <v>4.4351785060895925E-2</v>
      </c>
      <c r="H37" s="128">
        <f t="shared" si="4"/>
        <v>15272.892</v>
      </c>
      <c r="I37" s="122">
        <f t="shared" si="5"/>
        <v>-0.26532698670417326</v>
      </c>
      <c r="J37" s="128">
        <f t="shared" si="6"/>
        <v>99.797346828616355</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4.6658730158730163E-2</v>
      </c>
      <c r="F38" s="128">
        <f t="shared" si="2"/>
        <v>5.8790000000000004</v>
      </c>
      <c r="G38" s="122">
        <f t="shared" si="3"/>
        <v>4.7773079179226276E-2</v>
      </c>
      <c r="H38" s="128">
        <f t="shared" si="4"/>
        <v>16451.042000000001</v>
      </c>
      <c r="I38" s="122">
        <f t="shared" si="5"/>
        <v>-0.31402083310208029</v>
      </c>
      <c r="J38" s="128">
        <f t="shared" si="6"/>
        <v>97.667412191884267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2.3174603174603179E-3</v>
      </c>
      <c r="F39" s="128">
        <f t="shared" si="2"/>
        <v>0.29200000000000004</v>
      </c>
      <c r="G39" s="122">
        <f t="shared" si="3"/>
        <v>2.5975786826500325E-3</v>
      </c>
      <c r="H39" s="128">
        <f t="shared" si="4"/>
        <v>894.49699999999996</v>
      </c>
      <c r="I39" s="122">
        <f t="shared" si="5"/>
        <v>-0.32540439370487895</v>
      </c>
      <c r="J39" s="128">
        <f t="shared" si="6"/>
        <v>89.216174006173333</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2.9603174603174604E-3</v>
      </c>
      <c r="F40" s="128">
        <f t="shared" si="2"/>
        <v>0.373</v>
      </c>
      <c r="G40" s="122">
        <f t="shared" si="3"/>
        <v>2.8797152962904888E-3</v>
      </c>
      <c r="H40" s="128">
        <f t="shared" si="4"/>
        <v>991.65300000000013</v>
      </c>
      <c r="I40" s="122">
        <f t="shared" si="5"/>
        <v>-0.20062361487235011</v>
      </c>
      <c r="J40" s="128">
        <f t="shared" si="6"/>
        <v>102.79896294369098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2.9444444444444448E-3</v>
      </c>
      <c r="F41" s="128">
        <f t="shared" si="2"/>
        <v>0.37100000000000005</v>
      </c>
      <c r="G41" s="122">
        <f t="shared" si="3"/>
        <v>3.0277008229807351E-3</v>
      </c>
      <c r="H41" s="128">
        <f t="shared" si="4"/>
        <v>1042.6130000000001</v>
      </c>
      <c r="I41" s="122">
        <f t="shared" si="5"/>
        <v>-0.18859056828767207</v>
      </c>
      <c r="J41" s="128">
        <f t="shared" si="6"/>
        <v>97.250178158146909</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6.2698412698412691E-3</v>
      </c>
      <c r="F42" s="128">
        <f t="shared" si="2"/>
        <v>0.78999999999999992</v>
      </c>
      <c r="G42" s="122">
        <f t="shared" si="3"/>
        <v>6.3439850388258738E-3</v>
      </c>
      <c r="H42" s="128">
        <f t="shared" si="4"/>
        <v>2184.6020000000003</v>
      </c>
      <c r="I42" s="122">
        <f t="shared" si="5"/>
        <v>-0.28141660196262602</v>
      </c>
      <c r="J42" s="128">
        <f t="shared" si="6"/>
        <v>98.8312745296397</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5.9444444444444449E-3</v>
      </c>
      <c r="F43" s="128">
        <f t="shared" si="2"/>
        <v>0.74900000000000011</v>
      </c>
      <c r="G43" s="122">
        <f t="shared" si="3"/>
        <v>5.7393962097584501E-3</v>
      </c>
      <c r="H43" s="128">
        <f t="shared" si="4"/>
        <v>1976.4070000000004</v>
      </c>
      <c r="I43" s="122">
        <f t="shared" si="5"/>
        <v>0.21406150731043982</v>
      </c>
      <c r="J43" s="128">
        <f t="shared" si="6"/>
        <v>103.57264470324179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0.17704761904761906</v>
      </c>
      <c r="F44" s="128">
        <f t="shared" si="2"/>
        <v>22.308000000000003</v>
      </c>
      <c r="G44" s="122">
        <f t="shared" si="3"/>
        <v>0.18653765557936797</v>
      </c>
      <c r="H44" s="128">
        <f t="shared" si="4"/>
        <v>64235.733999999997</v>
      </c>
      <c r="I44" s="122">
        <f t="shared" si="5"/>
        <v>-0.31337342369501753</v>
      </c>
      <c r="J44" s="128">
        <f t="shared" si="6"/>
        <v>94.912535754631548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0.22698412698412695</v>
      </c>
      <c r="F45" s="128">
        <f t="shared" si="2"/>
        <v>28.599999999999998</v>
      </c>
      <c r="G45" s="122">
        <f t="shared" si="3"/>
        <v>0.2151952735234843</v>
      </c>
      <c r="H45" s="128">
        <f t="shared" si="4"/>
        <v>74104.214000000007</v>
      </c>
      <c r="I45" s="122">
        <f t="shared" si="5"/>
        <v>2.7347274944808913E-2</v>
      </c>
      <c r="J45" s="128">
        <f t="shared" si="6"/>
        <v>105.47821207576669</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0.29466666666666674</v>
      </c>
      <c r="F46" s="128">
        <f t="shared" si="2"/>
        <v>37.128000000000007</v>
      </c>
      <c r="G46" s="122">
        <f t="shared" si="3"/>
        <v>0.27938740787204014</v>
      </c>
      <c r="H46" s="128">
        <f t="shared" si="4"/>
        <v>96209.28899999999</v>
      </c>
      <c r="I46" s="122">
        <f t="shared" si="5"/>
        <v>0.4590756192599455</v>
      </c>
      <c r="J46" s="128">
        <f t="shared" si="6"/>
        <v>105.46884303448083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0.28607142857142853</v>
      </c>
      <c r="F47" s="128">
        <f t="shared" si="2"/>
        <v>36.044999999999995</v>
      </c>
      <c r="G47" s="122">
        <f t="shared" si="3"/>
        <v>0.30211903600322926</v>
      </c>
      <c r="H47" s="128">
        <f t="shared" si="4"/>
        <v>104037.10700000002</v>
      </c>
      <c r="I47" s="122">
        <f t="shared" si="5"/>
        <v>7.743636545746907E-2</v>
      </c>
      <c r="J47" s="128">
        <f t="shared" si="6"/>
        <v>94.688316352356821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0.41240476190476189</v>
      </c>
      <c r="F48" s="128">
        <f t="shared" si="2"/>
        <v>51.963000000000001</v>
      </c>
      <c r="G48" s="122">
        <f t="shared" si="3"/>
        <v>0.42035953281178312</v>
      </c>
      <c r="H48" s="128">
        <f t="shared" si="4"/>
        <v>144754.16800000001</v>
      </c>
      <c r="I48" s="122">
        <f t="shared" si="5"/>
        <v>2.1200362601855958E-2</v>
      </c>
      <c r="J48" s="128">
        <f t="shared" si="6"/>
        <v>98.107626856036362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4.2198412698412693E-2</v>
      </c>
      <c r="F49" s="128">
        <f t="shared" si="2"/>
        <v>5.3169999999999993</v>
      </c>
      <c r="G49" s="122">
        <f t="shared" si="3"/>
        <v>3.8788836036915075E-2</v>
      </c>
      <c r="H49" s="128">
        <f t="shared" si="4"/>
        <v>13357.246000000001</v>
      </c>
      <c r="I49" s="122">
        <f t="shared" si="5"/>
        <v>-6.8354308124616318E-3</v>
      </c>
      <c r="J49" s="128">
        <f t="shared" si="6"/>
        <v>108.79009789892315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1.7317460317460322E-2</v>
      </c>
      <c r="F50" s="128">
        <f t="shared" si="2"/>
        <v>2.1820000000000004</v>
      </c>
      <c r="G50" s="122">
        <f t="shared" si="3"/>
        <v>1.4211495013909942E-2</v>
      </c>
      <c r="H50" s="128">
        <f t="shared" si="4"/>
        <v>4893.8419999999996</v>
      </c>
      <c r="I50" s="122">
        <f t="shared" si="5"/>
        <v>0.18899272613349294</v>
      </c>
      <c r="J50" s="128">
        <f t="shared" si="6"/>
        <v>121.85530305228494</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0.22400793650793652</v>
      </c>
      <c r="F51" s="128">
        <f t="shared" si="2"/>
        <v>28.225000000000001</v>
      </c>
      <c r="G51" s="122">
        <f t="shared" si="3"/>
        <v>0.20031148107492786</v>
      </c>
      <c r="H51" s="128">
        <f t="shared" si="4"/>
        <v>68978.861000000004</v>
      </c>
      <c r="I51" s="122">
        <f t="shared" si="5"/>
        <v>0.24187515860400846</v>
      </c>
      <c r="J51" s="128">
        <f t="shared" si="6"/>
        <v>111.82980391630414</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0.15955555555555559</v>
      </c>
      <c r="F52" s="128">
        <f t="shared" si="2"/>
        <v>20.104000000000003</v>
      </c>
      <c r="G52" s="122">
        <f t="shared" si="3"/>
        <v>0.16209498254723281</v>
      </c>
      <c r="H52" s="128">
        <f t="shared" si="4"/>
        <v>55818.703999999998</v>
      </c>
      <c r="I52" s="122">
        <f t="shared" si="5"/>
        <v>-5.6728691595096178E-2</v>
      </c>
      <c r="J52" s="128">
        <f t="shared" si="6"/>
        <v>98.433371007682325</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7.6801587301587301E-2</v>
      </c>
      <c r="F53" s="128">
        <f t="shared" si="2"/>
        <v>9.6769999999999996</v>
      </c>
      <c r="G53" s="122">
        <f t="shared" si="3"/>
        <v>6.8823645740769782E-2</v>
      </c>
      <c r="H53" s="128">
        <f t="shared" si="4"/>
        <v>23699.972999999998</v>
      </c>
      <c r="I53" s="122">
        <f t="shared" si="5"/>
        <v>9.0069821157871766E-2</v>
      </c>
      <c r="J53" s="128">
        <f t="shared" si="6"/>
        <v>111.59186130718378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2.9142857142857144E-2</v>
      </c>
      <c r="F54" s="128">
        <f t="shared" si="2"/>
        <v>3.6720000000000002</v>
      </c>
      <c r="G54" s="122">
        <f t="shared" si="3"/>
        <v>3.3393201261477885E-2</v>
      </c>
      <c r="H54" s="128">
        <f t="shared" si="4"/>
        <v>11499.216000000002</v>
      </c>
      <c r="I54" s="122">
        <f t="shared" si="5"/>
        <v>-0.33678813919834999</v>
      </c>
      <c r="J54" s="128">
        <f t="shared" si="6"/>
        <v>87.27182792287752</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0.17515079365079364</v>
      </c>
      <c r="F55" s="128">
        <f t="shared" si="2"/>
        <v>22.068999999999999</v>
      </c>
      <c r="G55" s="122">
        <f t="shared" si="3"/>
        <v>0.17084342457558702</v>
      </c>
      <c r="H55" s="128">
        <f t="shared" si="4"/>
        <v>58831.299999999996</v>
      </c>
      <c r="I55" s="122">
        <f t="shared" si="5"/>
        <v>1.3133628916571044E-2</v>
      </c>
      <c r="J55" s="128">
        <f t="shared" si="6"/>
        <v>102.52123784448075</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0.21526190476190474</v>
      </c>
      <c r="F56" s="128">
        <f t="shared" si="2"/>
        <v>27.122999999999998</v>
      </c>
      <c r="G56" s="122">
        <f t="shared" si="3"/>
        <v>0.21211815900893838</v>
      </c>
      <c r="H56" s="128">
        <f t="shared" si="4"/>
        <v>73044.585000000006</v>
      </c>
      <c r="I56" s="122">
        <f t="shared" si="5"/>
        <v>-0.18794702322382845</v>
      </c>
      <c r="J56" s="128">
        <f t="shared" si="6"/>
        <v>101.48207290109184</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0.26625396825396819</v>
      </c>
      <c r="F57" s="128">
        <f t="shared" si="2"/>
        <v>33.547999999999995</v>
      </c>
      <c r="G57" s="122">
        <f t="shared" si="3"/>
        <v>0.25784976100453599</v>
      </c>
      <c r="H57" s="128">
        <f t="shared" si="4"/>
        <v>88792.627999999997</v>
      </c>
      <c r="I57" s="122">
        <f t="shared" si="5"/>
        <v>-0.1012286122070136</v>
      </c>
      <c r="J57" s="128">
        <f t="shared" si="6"/>
        <v>103.2593426562394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0.31217460317460322</v>
      </c>
      <c r="F58" s="128">
        <f t="shared" si="2"/>
        <v>39.334000000000003</v>
      </c>
      <c r="G58" s="122">
        <f t="shared" si="3"/>
        <v>0.29780462774205912</v>
      </c>
      <c r="H58" s="128">
        <f t="shared" si="4"/>
        <v>102551.406</v>
      </c>
      <c r="I58" s="122">
        <f t="shared" si="5"/>
        <v>-8.1019498634381099E-2</v>
      </c>
      <c r="J58" s="128">
        <f t="shared" si="6"/>
        <v>104.82530293148787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0.1128968253968254</v>
      </c>
      <c r="F59" s="128">
        <f t="shared" si="2"/>
        <v>14.225</v>
      </c>
      <c r="G59" s="122">
        <f t="shared" si="3"/>
        <v>0.11472561404120134</v>
      </c>
      <c r="H59" s="128">
        <f t="shared" si="4"/>
        <v>39506.683000000012</v>
      </c>
      <c r="I59" s="122">
        <f t="shared" si="5"/>
        <v>-0.22268264984939348</v>
      </c>
      <c r="J59" s="128">
        <f t="shared" si="6"/>
        <v>98.40594564722123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9.6714285714285711E-2</v>
      </c>
      <c r="F60" s="128">
        <f t="shared" si="2"/>
        <v>12.186</v>
      </c>
      <c r="G60" s="122">
        <f t="shared" si="3"/>
        <v>9.9069352243885744E-2</v>
      </c>
      <c r="H60" s="128">
        <f t="shared" si="4"/>
        <v>34115.324000000008</v>
      </c>
      <c r="I60" s="122">
        <f t="shared" si="5"/>
        <v>-0.21153941744940508</v>
      </c>
      <c r="J60" s="128">
        <f t="shared" si="6"/>
        <v>97.622810206932215</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8.237301587301589E-2</v>
      </c>
      <c r="F61" s="128">
        <f t="shared" si="2"/>
        <v>10.379000000000001</v>
      </c>
      <c r="G61" s="122">
        <f t="shared" si="3"/>
        <v>8.4653052927476644E-2</v>
      </c>
      <c r="H61" s="128">
        <f t="shared" si="4"/>
        <v>29150.956000000002</v>
      </c>
      <c r="I61" s="122">
        <f t="shared" si="5"/>
        <v>-0.30540361018359607</v>
      </c>
      <c r="J61" s="128">
        <f t="shared" si="6"/>
        <v>97.306609772935076</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5.7230158730158728E-2</v>
      </c>
      <c r="F62" s="128">
        <f t="shared" si="2"/>
        <v>7.2109999999999994</v>
      </c>
      <c r="G62" s="122">
        <f t="shared" si="3"/>
        <v>5.8125680251366316E-2</v>
      </c>
      <c r="H62" s="128">
        <f t="shared" si="4"/>
        <v>20016.043000000001</v>
      </c>
      <c r="I62" s="122">
        <f t="shared" si="5"/>
        <v>-0.27275751516501423</v>
      </c>
      <c r="J62" s="128">
        <f t="shared" si="6"/>
        <v>98.459335843752925</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9.9777777777777785E-2</v>
      </c>
      <c r="F63" s="128">
        <f t="shared" si="2"/>
        <v>12.572000000000001</v>
      </c>
      <c r="G63" s="122">
        <f t="shared" si="3"/>
        <v>0.10038879886629613</v>
      </c>
      <c r="H63" s="128">
        <f t="shared" si="4"/>
        <v>34569.686000000002</v>
      </c>
      <c r="I63" s="122">
        <f t="shared" si="5"/>
        <v>-0.18330352072166858</v>
      </c>
      <c r="J63" s="128">
        <f t="shared" si="6"/>
        <v>99.391345353845566</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0.15902380952380954</v>
      </c>
      <c r="F64" s="128">
        <f t="shared" si="2"/>
        <v>20.037000000000003</v>
      </c>
      <c r="G64" s="122">
        <f t="shared" si="3"/>
        <v>0.16148858455444623</v>
      </c>
      <c r="H64" s="128">
        <f t="shared" si="4"/>
        <v>55609.885999999991</v>
      </c>
      <c r="I64" s="122">
        <f t="shared" si="5"/>
        <v>-0.26741397904865694</v>
      </c>
      <c r="J64" s="128">
        <f t="shared" si="6"/>
        <v>98.473715626750263</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0.23541269841269841</v>
      </c>
      <c r="F65" s="128">
        <f t="shared" si="2"/>
        <v>29.661999999999999</v>
      </c>
      <c r="G65" s="122">
        <f t="shared" si="3"/>
        <v>0.23452032187432845</v>
      </c>
      <c r="H65" s="128">
        <f t="shared" si="4"/>
        <v>80758.948999999993</v>
      </c>
      <c r="I65" s="122">
        <f t="shared" si="5"/>
        <v>-0.18610749748307107</v>
      </c>
      <c r="J65" s="128">
        <f t="shared" si="6"/>
        <v>100.38051139075621</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8.2992063492063492E-2</v>
      </c>
      <c r="F66" s="128">
        <f t="shared" si="2"/>
        <v>10.457000000000001</v>
      </c>
      <c r="G66" s="122">
        <f t="shared" si="3"/>
        <v>8.5511563547238614E-2</v>
      </c>
      <c r="H66" s="128">
        <f t="shared" si="4"/>
        <v>29446.590999999997</v>
      </c>
      <c r="I66" s="122">
        <f t="shared" si="5"/>
        <v>-0.32096133213202482</v>
      </c>
      <c r="J66" s="128">
        <f t="shared" si="6"/>
        <v>97.053614797040538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7.95079365079365E-2</v>
      </c>
      <c r="F67" s="128">
        <f t="shared" si="2"/>
        <v>10.017999999999999</v>
      </c>
      <c r="G67" s="122">
        <f t="shared" si="3"/>
        <v>8.3262000592406737E-2</v>
      </c>
      <c r="H67" s="128">
        <f t="shared" si="4"/>
        <v>28671.936000000002</v>
      </c>
      <c r="I67" s="122">
        <f t="shared" si="5"/>
        <v>-0.29699767712373837</v>
      </c>
      <c r="J67" s="128">
        <f t="shared" si="6"/>
        <v>95.491263652374215</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0.13473809523809521</v>
      </c>
      <c r="F68" s="128">
        <f t="shared" si="2"/>
        <v>16.976999999999997</v>
      </c>
      <c r="G68" s="122">
        <f t="shared" si="3"/>
        <v>0.12921515399671274</v>
      </c>
      <c r="H68" s="128">
        <f t="shared" si="4"/>
        <v>44496.272000000004</v>
      </c>
      <c r="I68" s="122">
        <f t="shared" si="5"/>
        <v>-0.10629810226660062</v>
      </c>
      <c r="J68" s="128">
        <f t="shared" si="6"/>
        <v>104.27422099541279</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0.13616666666666666</v>
      </c>
      <c r="F69" s="128">
        <f t="shared" si="2"/>
        <v>17.157</v>
      </c>
      <c r="G69" s="122">
        <f t="shared" si="3"/>
        <v>0.13210650543910699</v>
      </c>
      <c r="H69" s="128">
        <f t="shared" si="4"/>
        <v>45491.932000000001</v>
      </c>
      <c r="I69" s="122">
        <f t="shared" si="5"/>
        <v>-0.1177719549799718</v>
      </c>
      <c r="J69" s="128">
        <f t="shared" si="6"/>
        <v>103.07339991627525</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5.8206349206349213E-2</v>
      </c>
      <c r="F70" s="128">
        <f t="shared" si="2"/>
        <v>7.3340000000000005</v>
      </c>
      <c r="G70" s="122">
        <f t="shared" si="3"/>
        <v>5.6606615789381975E-2</v>
      </c>
      <c r="H70" s="128">
        <f t="shared" si="4"/>
        <v>19492.940999999999</v>
      </c>
      <c r="I70" s="122">
        <f t="shared" si="5"/>
        <v>-7.3792567875830217E-2</v>
      </c>
      <c r="J70" s="128">
        <f t="shared" si="6"/>
        <v>102.82605380070665</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4.4801587301587301E-2</v>
      </c>
      <c r="F71" s="128">
        <f t="shared" si="2"/>
        <v>5.6449999999999996</v>
      </c>
      <c r="G71" s="122">
        <f t="shared" si="3"/>
        <v>4.5053894493521277E-2</v>
      </c>
      <c r="H71" s="128">
        <f t="shared" si="4"/>
        <v>15514.669</v>
      </c>
      <c r="I71" s="122">
        <f t="shared" si="5"/>
        <v>-0.13702742258202991</v>
      </c>
      <c r="J71" s="128">
        <f t="shared" si="6"/>
        <v>99.439988052597201</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3.4444444444444437E-2</v>
      </c>
      <c r="F72" s="128">
        <f t="shared" si="2"/>
        <v>4.339999999999999</v>
      </c>
      <c r="G72" s="122">
        <f t="shared" si="3"/>
        <v>3.2582242898379021E-2</v>
      </c>
      <c r="H72" s="128">
        <f t="shared" si="4"/>
        <v>11219.956000000002</v>
      </c>
      <c r="I72" s="122">
        <f t="shared" si="5"/>
        <v>-1.8093728453171896E-3</v>
      </c>
      <c r="J72" s="128">
        <f t="shared" si="6"/>
        <v>105.7153878321804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3.2158730158730151E-2</v>
      </c>
      <c r="F73" s="128">
        <f t="shared" ref="F73:F136" si="8">SUMPRODUCT($K$2:$AI$2,$K73:$AI73)</f>
        <v>4.0519999999999987</v>
      </c>
      <c r="G73" s="122">
        <f t="shared" ref="G73:G136" si="9">SUMPRODUCT($K$3:$AI$3,$K73:$AI73)/$J$3</f>
        <v>3.1478400385645179E-2</v>
      </c>
      <c r="H73" s="128">
        <f t="shared" ref="H73:H136" si="10">SUMPRODUCT($K$3:$AI$3,$K73:$AI73)</f>
        <v>10839.839000000002</v>
      </c>
      <c r="I73" s="122">
        <f t="shared" ref="I73:I136" si="11">CORREL($K$4:$AI$4,$K73:$AI73)</f>
        <v>-8.2912440745778887E-2</v>
      </c>
      <c r="J73" s="128">
        <f t="shared" si="6"/>
        <v>102.16125903714985</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1.6420634920634915E-2</v>
      </c>
      <c r="F74" s="128">
        <f t="shared" si="8"/>
        <v>2.0689999999999995</v>
      </c>
      <c r="G74" s="122">
        <f t="shared" si="9"/>
        <v>1.5219260188524732E-2</v>
      </c>
      <c r="H74" s="128">
        <f t="shared" si="10"/>
        <v>5240.8739999999998</v>
      </c>
      <c r="I74" s="122">
        <f t="shared" si="11"/>
        <v>-6.0719096131315278E-2</v>
      </c>
      <c r="J74" s="128">
        <f t="shared" ref="J74:J137" si="12">$E74/$G74*100</f>
        <v>107.89377878575212</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5.5253968253968257E-2</v>
      </c>
      <c r="F75" s="128">
        <f t="shared" si="8"/>
        <v>6.9620000000000006</v>
      </c>
      <c r="G75" s="122">
        <f t="shared" si="9"/>
        <v>5.433733498277956E-2</v>
      </c>
      <c r="H75" s="128">
        <f t="shared" si="10"/>
        <v>18711.496000000003</v>
      </c>
      <c r="I75" s="122">
        <f t="shared" si="11"/>
        <v>-0.20500344610576543</v>
      </c>
      <c r="J75" s="128">
        <f t="shared" si="12"/>
        <v>101.68693085790682</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1.0492063492063492E-2</v>
      </c>
      <c r="F76" s="128">
        <f t="shared" si="8"/>
        <v>1.3220000000000001</v>
      </c>
      <c r="G76" s="122">
        <f t="shared" si="9"/>
        <v>9.8013840247649243E-3</v>
      </c>
      <c r="H76" s="128">
        <f t="shared" si="10"/>
        <v>3375.1849999999999</v>
      </c>
      <c r="I76" s="122">
        <f t="shared" si="11"/>
        <v>-0.10673468661898032</v>
      </c>
      <c r="J76" s="128">
        <f t="shared" si="12"/>
        <v>107.0467544741992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5.3611111111111102E-2</v>
      </c>
      <c r="F77" s="128">
        <f t="shared" si="8"/>
        <v>6.754999999999999</v>
      </c>
      <c r="G77" s="122">
        <f t="shared" si="9"/>
        <v>5.1606203427828012E-2</v>
      </c>
      <c r="H77" s="128">
        <f t="shared" si="10"/>
        <v>17771.008999999998</v>
      </c>
      <c r="I77" s="122">
        <f t="shared" si="11"/>
        <v>-0.13287286277266952</v>
      </c>
      <c r="J77" s="128">
        <f t="shared" si="12"/>
        <v>103.88501294439725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3.69920634920635E-2</v>
      </c>
      <c r="F78" s="128">
        <f t="shared" si="8"/>
        <v>4.6610000000000014</v>
      </c>
      <c r="G78" s="122">
        <f t="shared" si="9"/>
        <v>3.6574315102306319E-2</v>
      </c>
      <c r="H78" s="128">
        <f t="shared" si="10"/>
        <v>12594.657999999999</v>
      </c>
      <c r="I78" s="122">
        <f t="shared" si="11"/>
        <v>-0.16908583339100619</v>
      </c>
      <c r="J78" s="128">
        <f t="shared" si="12"/>
        <v>101.14219060176151</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8.7888888888888864E-2</v>
      </c>
      <c r="F79" s="128">
        <f t="shared" si="8"/>
        <v>11.073999999999996</v>
      </c>
      <c r="G79" s="122">
        <f t="shared" si="9"/>
        <v>8.3982207470132825E-2</v>
      </c>
      <c r="H79" s="128">
        <f t="shared" si="10"/>
        <v>28919.945</v>
      </c>
      <c r="I79" s="122">
        <f t="shared" si="11"/>
        <v>-0.14660909670948963</v>
      </c>
      <c r="J79" s="128">
        <f t="shared" si="12"/>
        <v>104.65179653695742</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7.7658730158730163E-2</v>
      </c>
      <c r="F80" s="128">
        <f t="shared" si="8"/>
        <v>9.7850000000000001</v>
      </c>
      <c r="G80" s="122">
        <f t="shared" si="9"/>
        <v>7.7028603952863012E-2</v>
      </c>
      <c r="H80" s="128">
        <f t="shared" si="10"/>
        <v>26525.416000000001</v>
      </c>
      <c r="I80" s="122">
        <f t="shared" si="11"/>
        <v>-0.16852378102461293</v>
      </c>
      <c r="J80" s="128">
        <f t="shared" si="12"/>
        <v>100.81804183580006</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0.37165873015873024</v>
      </c>
      <c r="F81" s="128">
        <f t="shared" si="8"/>
        <v>46.829000000000008</v>
      </c>
      <c r="G81" s="122">
        <f t="shared" si="9"/>
        <v>0.36675228686425176</v>
      </c>
      <c r="H81" s="128">
        <f t="shared" si="10"/>
        <v>126294.084</v>
      </c>
      <c r="I81" s="122">
        <f t="shared" si="11"/>
        <v>-0.17904216311405738</v>
      </c>
      <c r="J81" s="128">
        <f t="shared" si="12"/>
        <v>101.33780850732488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0.23427777777777786</v>
      </c>
      <c r="F82" s="128">
        <f t="shared" si="8"/>
        <v>29.519000000000009</v>
      </c>
      <c r="G82" s="122">
        <f t="shared" si="9"/>
        <v>0.229505386835793</v>
      </c>
      <c r="H82" s="128">
        <f t="shared" si="10"/>
        <v>79032.016000000003</v>
      </c>
      <c r="I82" s="122">
        <f t="shared" si="11"/>
        <v>-0.21731765054613641</v>
      </c>
      <c r="J82" s="128">
        <f t="shared" si="12"/>
        <v>102.07942436897982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0.12930952380952382</v>
      </c>
      <c r="F83" s="128">
        <f t="shared" si="8"/>
        <v>16.293000000000003</v>
      </c>
      <c r="G83" s="122">
        <f t="shared" si="9"/>
        <v>0.13318458697053651</v>
      </c>
      <c r="H83" s="128">
        <f t="shared" si="10"/>
        <v>45863.178000000014</v>
      </c>
      <c r="I83" s="122">
        <f t="shared" si="11"/>
        <v>-0.25117420306565791</v>
      </c>
      <c r="J83" s="128">
        <f t="shared" si="12"/>
        <v>97.090456749421065</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2.8206349206349207E-2</v>
      </c>
      <c r="F84" s="128">
        <f t="shared" si="8"/>
        <v>3.5540000000000003</v>
      </c>
      <c r="G84" s="122">
        <f t="shared" si="9"/>
        <v>3.0152416961418051E-2</v>
      </c>
      <c r="H84" s="128">
        <f t="shared" si="10"/>
        <v>10383.225999999997</v>
      </c>
      <c r="I84" s="122">
        <f t="shared" si="11"/>
        <v>-0.23384374898147076</v>
      </c>
      <c r="J84" s="128">
        <f t="shared" si="12"/>
        <v>93.545897970438119</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0.12599206349206349</v>
      </c>
      <c r="F85" s="128">
        <f t="shared" si="8"/>
        <v>15.875</v>
      </c>
      <c r="G85" s="122">
        <f t="shared" si="9"/>
        <v>0.13266256337880927</v>
      </c>
      <c r="H85" s="128">
        <f t="shared" si="10"/>
        <v>45683.415000000001</v>
      </c>
      <c r="I85" s="122">
        <f t="shared" si="11"/>
        <v>-0.39136557530812832</v>
      </c>
      <c r="J85" s="128">
        <f t="shared" si="12"/>
        <v>94.971829492169078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0.30563492063492059</v>
      </c>
      <c r="F86" s="128">
        <f t="shared" si="8"/>
        <v>38.51</v>
      </c>
      <c r="G86" s="122">
        <f t="shared" si="9"/>
        <v>0.29718134325324225</v>
      </c>
      <c r="H86" s="128">
        <f t="shared" si="10"/>
        <v>102336.773</v>
      </c>
      <c r="I86" s="122">
        <f t="shared" si="11"/>
        <v>-6.5581846210287217E-2</v>
      </c>
      <c r="J86" s="128">
        <f t="shared" si="12"/>
        <v>102.84458549420938</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0.3909920634920635</v>
      </c>
      <c r="F87" s="128">
        <f t="shared" si="8"/>
        <v>49.265000000000001</v>
      </c>
      <c r="G87" s="122">
        <f t="shared" si="9"/>
        <v>0.38215443230591417</v>
      </c>
      <c r="H87" s="128">
        <f t="shared" si="10"/>
        <v>131597.93599999999</v>
      </c>
      <c r="I87" s="122">
        <f t="shared" si="11"/>
        <v>-0.16647155098871017</v>
      </c>
      <c r="J87" s="128">
        <f t="shared" si="12"/>
        <v>102.31258110309574</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0.41308730158730161</v>
      </c>
      <c r="F88" s="128">
        <f t="shared" si="8"/>
        <v>52.049000000000007</v>
      </c>
      <c r="G88" s="122">
        <f t="shared" si="9"/>
        <v>0.40501082303881425</v>
      </c>
      <c r="H88" s="128">
        <f t="shared" si="10"/>
        <v>139468.717</v>
      </c>
      <c r="I88" s="122">
        <f t="shared" si="11"/>
        <v>-0.25094487951624317</v>
      </c>
      <c r="J88" s="128">
        <f t="shared" si="12"/>
        <v>101.9941389437174</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4.1746031746031746E-3</v>
      </c>
      <c r="F89" s="128">
        <f t="shared" si="8"/>
        <v>0.52600000000000002</v>
      </c>
      <c r="G89" s="122">
        <f t="shared" si="9"/>
        <v>4.0021344066349558E-3</v>
      </c>
      <c r="H89" s="128">
        <f t="shared" si="10"/>
        <v>1378.1670000000001</v>
      </c>
      <c r="I89" s="122">
        <f t="shared" si="11"/>
        <v>0.32677853401706414</v>
      </c>
      <c r="J89" s="128">
        <f t="shared" si="12"/>
        <v>104.30941968571297</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2.4111111111111114E-2</v>
      </c>
      <c r="F90" s="128">
        <f t="shared" si="8"/>
        <v>3.0380000000000003</v>
      </c>
      <c r="G90" s="122">
        <f t="shared" si="9"/>
        <v>2.3858075026571182E-2</v>
      </c>
      <c r="H90" s="128">
        <f t="shared" si="10"/>
        <v>8215.7189999999991</v>
      </c>
      <c r="I90" s="122">
        <f t="shared" si="11"/>
        <v>0.2686979510745936</v>
      </c>
      <c r="J90" s="128">
        <f t="shared" si="12"/>
        <v>101.06058885412223</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2.3468253968253965E-2</v>
      </c>
      <c r="F91" s="128">
        <f t="shared" si="8"/>
        <v>2.9569999999999994</v>
      </c>
      <c r="G91" s="122">
        <f t="shared" si="9"/>
        <v>2.5000415265508572E-2</v>
      </c>
      <c r="H91" s="128">
        <f t="shared" si="10"/>
        <v>8609.0930000000008</v>
      </c>
      <c r="I91" s="122">
        <f t="shared" si="11"/>
        <v>-0.17091431765185935</v>
      </c>
      <c r="J91" s="128">
        <f t="shared" si="12"/>
        <v>93.87145660988908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1.2230158730158728E-2</v>
      </c>
      <c r="F92" s="128">
        <f t="shared" si="8"/>
        <v>1.5409999999999997</v>
      </c>
      <c r="G92" s="122">
        <f t="shared" si="9"/>
        <v>1.3118565562583128E-2</v>
      </c>
      <c r="H92" s="128">
        <f t="shared" si="10"/>
        <v>4517.4830000000011</v>
      </c>
      <c r="I92" s="122">
        <f t="shared" si="11"/>
        <v>-0.23997253534188875</v>
      </c>
      <c r="J92" s="128">
        <f t="shared" si="12"/>
        <v>93.227866048416757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0.93662698412698409</v>
      </c>
      <c r="F93" s="128">
        <f t="shared" si="8"/>
        <v>118.015</v>
      </c>
      <c r="G93" s="122">
        <f t="shared" si="9"/>
        <v>0.93446235313249582</v>
      </c>
      <c r="H93" s="128">
        <f t="shared" si="10"/>
        <v>321789.587</v>
      </c>
      <c r="I93" s="122">
        <f t="shared" si="11"/>
        <v>6.6509295351243045E-2</v>
      </c>
      <c r="J93" s="128">
        <f t="shared" si="12"/>
        <v>100.23164453733551</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0.95418253968253974</v>
      </c>
      <c r="F94" s="128">
        <f t="shared" si="8"/>
        <v>120.227</v>
      </c>
      <c r="G94" s="122">
        <f t="shared" si="9"/>
        <v>0.95247506664575809</v>
      </c>
      <c r="H94" s="128">
        <f t="shared" si="10"/>
        <v>327992.40899999999</v>
      </c>
      <c r="I94" s="122">
        <f t="shared" si="11"/>
        <v>0.16833654336736725</v>
      </c>
      <c r="J94" s="128">
        <f t="shared" si="12"/>
        <v>100.17926695370565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1.4317460317460317E-2</v>
      </c>
      <c r="F95" s="128">
        <f t="shared" si="8"/>
        <v>1.804</v>
      </c>
      <c r="G95" s="122">
        <f t="shared" si="9"/>
        <v>1.553200157975131E-2</v>
      </c>
      <c r="H95" s="128">
        <f t="shared" si="10"/>
        <v>5348.5690000000013</v>
      </c>
      <c r="I95" s="122">
        <f t="shared" si="11"/>
        <v>-0.30608309739253792</v>
      </c>
      <c r="J95" s="128">
        <f t="shared" si="12"/>
        <v>92.180394419516674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1.4269841269841269E-2</v>
      </c>
      <c r="F96" s="128">
        <f t="shared" si="8"/>
        <v>1.7979999999999998</v>
      </c>
      <c r="G96" s="122">
        <f t="shared" si="9"/>
        <v>1.4419287485698023E-2</v>
      </c>
      <c r="H96" s="128">
        <f t="shared" si="10"/>
        <v>4965.3969999999999</v>
      </c>
      <c r="I96" s="122">
        <f t="shared" si="11"/>
        <v>-3.6576888460872141E-2</v>
      </c>
      <c r="J96" s="128">
        <f t="shared" si="12"/>
        <v>98.963567263604503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1.1738095238095238E-2</v>
      </c>
      <c r="F97" s="128">
        <f t="shared" si="8"/>
        <v>1.4790000000000001</v>
      </c>
      <c r="G97" s="122">
        <f t="shared" si="9"/>
        <v>1.208347127117709E-2</v>
      </c>
      <c r="H97" s="128">
        <f t="shared" si="10"/>
        <v>4161.04</v>
      </c>
      <c r="I97" s="122">
        <f t="shared" si="11"/>
        <v>-4.8552435078376074E-2</v>
      </c>
      <c r="J97" s="128">
        <f t="shared" si="12"/>
        <v>97.141748216791953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4.1111111111111114E-3</v>
      </c>
      <c r="F98" s="128">
        <f t="shared" si="8"/>
        <v>0.51800000000000002</v>
      </c>
      <c r="G98" s="122">
        <f t="shared" si="9"/>
        <v>4.0144645978894061E-3</v>
      </c>
      <c r="H98" s="128">
        <f t="shared" si="10"/>
        <v>1382.413</v>
      </c>
      <c r="I98" s="122">
        <f t="shared" si="11"/>
        <v>0.14252917820164593</v>
      </c>
      <c r="J98" s="128">
        <f t="shared" si="12"/>
        <v>102.40745710579979</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1.888888888888889E-3</v>
      </c>
      <c r="F99" s="128">
        <f t="shared" si="8"/>
        <v>0.23800000000000002</v>
      </c>
      <c r="G99" s="122">
        <f t="shared" si="9"/>
        <v>1.8106911992751729E-3</v>
      </c>
      <c r="H99" s="128">
        <f t="shared" si="10"/>
        <v>623.52599999999995</v>
      </c>
      <c r="I99" s="122">
        <f t="shared" si="11"/>
        <v>-7.7878305477743381E-2</v>
      </c>
      <c r="J99" s="128">
        <f t="shared" si="12"/>
        <v>104.31866513986587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0.9670873015873015</v>
      </c>
      <c r="F100" s="128">
        <f t="shared" si="8"/>
        <v>121.85299999999999</v>
      </c>
      <c r="G100" s="122">
        <f t="shared" si="9"/>
        <v>0.96633059200018601</v>
      </c>
      <c r="H100" s="128">
        <f t="shared" si="10"/>
        <v>332763.67000000004</v>
      </c>
      <c r="I100" s="122">
        <f t="shared" si="11"/>
        <v>-5.2566066251414856E-2</v>
      </c>
      <c r="J100" s="128">
        <f t="shared" si="12"/>
        <v>100.07830752678018</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2.3857142857142858E-2</v>
      </c>
      <c r="F101" s="128">
        <f t="shared" si="8"/>
        <v>3.0060000000000002</v>
      </c>
      <c r="G101" s="122">
        <f t="shared" si="9"/>
        <v>2.451231857543603E-2</v>
      </c>
      <c r="H101" s="128">
        <f t="shared" si="10"/>
        <v>8441.0130000000008</v>
      </c>
      <c r="I101" s="122">
        <f t="shared" si="11"/>
        <v>2.012797533088239E-2</v>
      </c>
      <c r="J101" s="128">
        <f t="shared" si="12"/>
        <v>97.327157297352812</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5.8253968253968256E-3</v>
      </c>
      <c r="F102" s="128">
        <f t="shared" si="8"/>
        <v>0.73399999999999999</v>
      </c>
      <c r="G102" s="122">
        <f t="shared" si="9"/>
        <v>5.9528136416171556E-3</v>
      </c>
      <c r="H102" s="128">
        <f t="shared" si="10"/>
        <v>2049.8990000000003</v>
      </c>
      <c r="I102" s="122">
        <f t="shared" si="11"/>
        <v>0.12403357083438611</v>
      </c>
      <c r="J102" s="128">
        <f t="shared" si="12"/>
        <v>97.859553080420042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1.8333333333333335E-3</v>
      </c>
      <c r="F103" s="128">
        <f t="shared" si="8"/>
        <v>0.23100000000000001</v>
      </c>
      <c r="G103" s="122">
        <f t="shared" si="9"/>
        <v>1.8306123278680911E-3</v>
      </c>
      <c r="H103" s="128">
        <f t="shared" si="10"/>
        <v>630.38600000000008</v>
      </c>
      <c r="I103" s="122">
        <f t="shared" si="11"/>
        <v>5.6592467815359392E-2</v>
      </c>
      <c r="J103" s="128">
        <f t="shared" si="12"/>
        <v>100.14863908779699</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0.126</v>
      </c>
      <c r="G104" s="122">
        <f t="shared" si="9"/>
        <v>1.0003078191881704E-3</v>
      </c>
      <c r="H104" s="128">
        <f t="shared" si="10"/>
        <v>344.464</v>
      </c>
      <c r="I104" s="122">
        <f t="shared" si="11"/>
        <v>-0.13862266943250995</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0.16693650793650794</v>
      </c>
      <c r="F107" s="128">
        <f t="shared" si="8"/>
        <v>21.033999999999999</v>
      </c>
      <c r="G107" s="122">
        <f t="shared" si="9"/>
        <v>0.17124168742994203</v>
      </c>
      <c r="H107" s="128">
        <f t="shared" si="10"/>
        <v>58968.444999999978</v>
      </c>
      <c r="I107" s="122">
        <f t="shared" si="11"/>
        <v>-0.34378295668091358</v>
      </c>
      <c r="J107" s="128">
        <f t="shared" si="12"/>
        <v>97.485904537587899</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0.14326190476190478</v>
      </c>
      <c r="F108" s="128">
        <f t="shared" si="8"/>
        <v>18.051000000000002</v>
      </c>
      <c r="G108" s="122">
        <f t="shared" si="9"/>
        <v>0.14742097468332377</v>
      </c>
      <c r="H108" s="128">
        <f t="shared" si="10"/>
        <v>50765.592000000004</v>
      </c>
      <c r="I108" s="122">
        <f t="shared" si="11"/>
        <v>-0.34228112753683293</v>
      </c>
      <c r="J108" s="128">
        <f t="shared" si="12"/>
        <v>97.178780068200538</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0.1457063492063492</v>
      </c>
      <c r="F109" s="128">
        <f t="shared" si="8"/>
        <v>18.358999999999998</v>
      </c>
      <c r="G109" s="122">
        <f t="shared" si="9"/>
        <v>0.14819008125264987</v>
      </c>
      <c r="H109" s="128">
        <f t="shared" si="10"/>
        <v>51030.44</v>
      </c>
      <c r="I109" s="122">
        <f t="shared" si="11"/>
        <v>-0.25711622641874254</v>
      </c>
      <c r="J109" s="128">
        <f t="shared" si="12"/>
        <v>98.323955270618853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9.7238095238095235E-2</v>
      </c>
      <c r="F110" s="128">
        <f t="shared" si="8"/>
        <v>12.251999999999999</v>
      </c>
      <c r="G110" s="122">
        <f t="shared" si="9"/>
        <v>9.978320236498063E-2</v>
      </c>
      <c r="H110" s="128">
        <f t="shared" si="10"/>
        <v>34361.144</v>
      </c>
      <c r="I110" s="122">
        <f t="shared" si="11"/>
        <v>-0.31924702437802771</v>
      </c>
      <c r="J110" s="128">
        <f t="shared" si="12"/>
        <v>97.449363152751829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0.21095238095238092</v>
      </c>
      <c r="F111" s="128">
        <f t="shared" si="8"/>
        <v>26.579999999999995</v>
      </c>
      <c r="G111" s="122">
        <f t="shared" si="9"/>
        <v>0.21484821319673128</v>
      </c>
      <c r="H111" s="128">
        <f t="shared" si="10"/>
        <v>73984.700999999986</v>
      </c>
      <c r="I111" s="122">
        <f t="shared" si="11"/>
        <v>-0.38210964332574121</v>
      </c>
      <c r="J111" s="128">
        <f t="shared" si="12"/>
        <v>98.186704843208048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0.13772222222222225</v>
      </c>
      <c r="F112" s="128">
        <f t="shared" si="8"/>
        <v>17.353000000000002</v>
      </c>
      <c r="G112" s="122">
        <f t="shared" si="9"/>
        <v>0.1405233303712996</v>
      </c>
      <c r="H112" s="128">
        <f t="shared" si="10"/>
        <v>48390.332999999991</v>
      </c>
      <c r="I112" s="122">
        <f t="shared" si="11"/>
        <v>-0.32793224042365177</v>
      </c>
      <c r="J112" s="128">
        <f t="shared" si="12"/>
        <v>98.006659718584743</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0.16902380952380949</v>
      </c>
      <c r="F113" s="128">
        <f t="shared" si="8"/>
        <v>21.296999999999997</v>
      </c>
      <c r="G113" s="122">
        <f t="shared" si="9"/>
        <v>0.1724004321084453</v>
      </c>
      <c r="H113" s="128">
        <f t="shared" si="10"/>
        <v>59367.468000000008</v>
      </c>
      <c r="I113" s="122">
        <f t="shared" si="11"/>
        <v>-0.29422880573447402</v>
      </c>
      <c r="J113" s="128">
        <f t="shared" si="12"/>
        <v>98.041407122163235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0.1060952380952381</v>
      </c>
      <c r="F114" s="128">
        <f t="shared" si="8"/>
        <v>13.368</v>
      </c>
      <c r="G114" s="122">
        <f t="shared" si="9"/>
        <v>0.10936453632556818</v>
      </c>
      <c r="H114" s="128">
        <f t="shared" si="10"/>
        <v>37660.553000000007</v>
      </c>
      <c r="I114" s="122">
        <f t="shared" si="11"/>
        <v>-0.27610680902738849</v>
      </c>
      <c r="J114" s="128">
        <f t="shared" si="12"/>
        <v>97.010641346663164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0.19446825396825393</v>
      </c>
      <c r="F115" s="128">
        <f t="shared" si="8"/>
        <v>24.502999999999997</v>
      </c>
      <c r="G115" s="122">
        <f t="shared" si="9"/>
        <v>0.2003905818944238</v>
      </c>
      <c r="H115" s="128">
        <f t="shared" si="10"/>
        <v>69006.099999999991</v>
      </c>
      <c r="I115" s="122">
        <f t="shared" si="11"/>
        <v>-0.41451080721698552</v>
      </c>
      <c r="J115" s="128">
        <f t="shared" si="12"/>
        <v>97.044607650627981</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0.16759523809523807</v>
      </c>
      <c r="F116" s="128">
        <f t="shared" si="8"/>
        <v>21.116999999999997</v>
      </c>
      <c r="G116" s="122">
        <f t="shared" si="9"/>
        <v>0.16949908235034469</v>
      </c>
      <c r="H116" s="128">
        <f t="shared" si="10"/>
        <v>58368.364999999998</v>
      </c>
      <c r="I116" s="122">
        <f t="shared" si="11"/>
        <v>-0.30911289501531047</v>
      </c>
      <c r="J116" s="128">
        <f t="shared" si="12"/>
        <v>98.876781969136871</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9.3412698412698406E-2</v>
      </c>
      <c r="F117" s="128">
        <f t="shared" si="8"/>
        <v>11.77</v>
      </c>
      <c r="G117" s="122">
        <f t="shared" si="9"/>
        <v>9.5531618257743381E-2</v>
      </c>
      <c r="H117" s="128">
        <f t="shared" si="10"/>
        <v>32897.076999999997</v>
      </c>
      <c r="I117" s="122">
        <f t="shared" si="11"/>
        <v>-0.30380864709203154</v>
      </c>
      <c r="J117" s="128">
        <f t="shared" si="12"/>
        <v>97.781970112420638</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0.14623809523809525</v>
      </c>
      <c r="F118" s="128">
        <f t="shared" si="8"/>
        <v>18.426000000000002</v>
      </c>
      <c r="G118" s="122">
        <f t="shared" si="9"/>
        <v>0.14893117337189785</v>
      </c>
      <c r="H118" s="128">
        <f t="shared" si="10"/>
        <v>51285.640999999996</v>
      </c>
      <c r="I118" s="122">
        <f t="shared" si="11"/>
        <v>-0.25997931192769019</v>
      </c>
      <c r="J118" s="128">
        <f t="shared" si="12"/>
        <v>98.19172972801492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8.0682539682539717E-2</v>
      </c>
      <c r="F119" s="128">
        <f t="shared" si="8"/>
        <v>10.166000000000004</v>
      </c>
      <c r="G119" s="122">
        <f t="shared" si="9"/>
        <v>8.0028391964176826E-2</v>
      </c>
      <c r="H119" s="128">
        <f t="shared" si="10"/>
        <v>27558.417000000001</v>
      </c>
      <c r="I119" s="122">
        <f t="shared" si="11"/>
        <v>-0.29965258664730116</v>
      </c>
      <c r="J119" s="128">
        <f t="shared" si="12"/>
        <v>100.81739455499206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0.3774365079365079</v>
      </c>
      <c r="F120" s="128">
        <f t="shared" si="8"/>
        <v>47.556999999999995</v>
      </c>
      <c r="G120" s="122">
        <f t="shared" si="9"/>
        <v>0.36476834282926485</v>
      </c>
      <c r="H120" s="128">
        <f t="shared" si="10"/>
        <v>125610.89699999998</v>
      </c>
      <c r="I120" s="122">
        <f t="shared" si="11"/>
        <v>-0.20999495554731309</v>
      </c>
      <c r="J120" s="128">
        <f t="shared" si="12"/>
        <v>103.47293435855332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0.14942063492063487</v>
      </c>
      <c r="F121" s="128">
        <f t="shared" si="8"/>
        <v>18.826999999999995</v>
      </c>
      <c r="G121" s="122">
        <f t="shared" si="9"/>
        <v>0.14830481069119927</v>
      </c>
      <c r="H121" s="128">
        <f t="shared" si="10"/>
        <v>51069.948000000004</v>
      </c>
      <c r="I121" s="122">
        <f t="shared" si="11"/>
        <v>-0.34490962853156309</v>
      </c>
      <c r="J121" s="128">
        <f t="shared" si="12"/>
        <v>100.75238572790397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0.26982539682539686</v>
      </c>
      <c r="F122" s="128">
        <f t="shared" si="8"/>
        <v>33.998000000000005</v>
      </c>
      <c r="G122" s="122">
        <f t="shared" si="9"/>
        <v>0.2643738957712613</v>
      </c>
      <c r="H122" s="128">
        <f t="shared" si="10"/>
        <v>91039.266000000003</v>
      </c>
      <c r="I122" s="122">
        <f t="shared" si="11"/>
        <v>-0.28356322456139199</v>
      </c>
      <c r="J122" s="128">
        <f t="shared" si="12"/>
        <v>102.06204210829206</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0.62853174603174611</v>
      </c>
      <c r="F123" s="128">
        <f t="shared" si="8"/>
        <v>79.195000000000007</v>
      </c>
      <c r="G123" s="122">
        <f t="shared" si="9"/>
        <v>0.63960772219608653</v>
      </c>
      <c r="H123" s="128">
        <f t="shared" si="10"/>
        <v>220254.03599999996</v>
      </c>
      <c r="I123" s="122">
        <f t="shared" si="11"/>
        <v>0.16994980554014388</v>
      </c>
      <c r="J123" s="128">
        <f t="shared" si="12"/>
        <v>98.268317317009377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0.38048412698412698</v>
      </c>
      <c r="F124" s="128">
        <f t="shared" si="8"/>
        <v>47.941000000000003</v>
      </c>
      <c r="G124" s="122">
        <f t="shared" si="9"/>
        <v>0.39689604713699123</v>
      </c>
      <c r="H124" s="128">
        <f t="shared" si="10"/>
        <v>136674.32900000003</v>
      </c>
      <c r="I124" s="122">
        <f t="shared" si="11"/>
        <v>0.1194769674940822</v>
      </c>
      <c r="J124" s="128">
        <f t="shared" si="12"/>
        <v>95.864932323904057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0.64289682539682547</v>
      </c>
      <c r="F125" s="128">
        <f t="shared" si="8"/>
        <v>81.00500000000001</v>
      </c>
      <c r="G125" s="122">
        <f t="shared" si="9"/>
        <v>0.64514814814814814</v>
      </c>
      <c r="H125" s="128">
        <f t="shared" si="10"/>
        <v>222161.92599999998</v>
      </c>
      <c r="I125" s="122">
        <f t="shared" si="11"/>
        <v>0.3162734944871089</v>
      </c>
      <c r="J125" s="128">
        <f t="shared" si="12"/>
        <v>99.651037865057063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0.47737301587301589</v>
      </c>
      <c r="F126" s="128">
        <f t="shared" si="8"/>
        <v>60.149000000000001</v>
      </c>
      <c r="G126" s="122">
        <f t="shared" si="9"/>
        <v>0.48599894005656907</v>
      </c>
      <c r="H126" s="128">
        <f t="shared" si="10"/>
        <v>167357.62300000002</v>
      </c>
      <c r="I126" s="122">
        <f t="shared" si="11"/>
        <v>0.20954908457269916</v>
      </c>
      <c r="J126" s="128">
        <f t="shared" si="12"/>
        <v>98.225114609807761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5.6801587301587304E-2</v>
      </c>
      <c r="F127" s="128">
        <f t="shared" si="8"/>
        <v>7.157</v>
      </c>
      <c r="G127" s="122">
        <f t="shared" si="9"/>
        <v>6.5118896613408139E-2</v>
      </c>
      <c r="H127" s="128">
        <f t="shared" si="10"/>
        <v>22424.213</v>
      </c>
      <c r="I127" s="122">
        <f t="shared" si="11"/>
        <v>-0.26954895300881115</v>
      </c>
      <c r="J127" s="128">
        <f t="shared" si="12"/>
        <v>87.227502699871792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4.1087301587301582E-2</v>
      </c>
      <c r="F128" s="128">
        <f t="shared" si="8"/>
        <v>5.1769999999999996</v>
      </c>
      <c r="G128" s="122">
        <f t="shared" si="9"/>
        <v>4.3823480215357265E-2</v>
      </c>
      <c r="H128" s="128">
        <f t="shared" si="10"/>
        <v>15090.965999999997</v>
      </c>
      <c r="I128" s="122">
        <f t="shared" si="11"/>
        <v>0.11421262478009964</v>
      </c>
      <c r="J128" s="128">
        <f t="shared" si="12"/>
        <v>93.756363906724076</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5.6880952380952393E-2</v>
      </c>
      <c r="F129" s="128">
        <f t="shared" si="8"/>
        <v>7.1670000000000016</v>
      </c>
      <c r="G129" s="122">
        <f t="shared" si="9"/>
        <v>6.3866467455380743E-2</v>
      </c>
      <c r="H129" s="128">
        <f t="shared" si="10"/>
        <v>21992.929</v>
      </c>
      <c r="I129" s="122">
        <f t="shared" si="11"/>
        <v>-4.5912269983918605E-2</v>
      </c>
      <c r="J129" s="128">
        <f t="shared" si="12"/>
        <v>89.062311800306375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0.11360317460317462</v>
      </c>
      <c r="F130" s="128">
        <f t="shared" si="8"/>
        <v>14.314000000000002</v>
      </c>
      <c r="G130" s="122">
        <f t="shared" si="9"/>
        <v>0.10414213986606963</v>
      </c>
      <c r="H130" s="128">
        <f t="shared" si="10"/>
        <v>35862.179000000004</v>
      </c>
      <c r="I130" s="122">
        <f t="shared" si="11"/>
        <v>-6.289866151757556E-2</v>
      </c>
      <c r="J130" s="128">
        <f t="shared" si="12"/>
        <v>109.0847324140566</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0.10582539682539685</v>
      </c>
      <c r="F131" s="128">
        <f t="shared" si="8"/>
        <v>13.334000000000003</v>
      </c>
      <c r="G131" s="122">
        <f t="shared" si="9"/>
        <v>0.10852411443904308</v>
      </c>
      <c r="H131" s="128">
        <f t="shared" si="10"/>
        <v>37371.146999999997</v>
      </c>
      <c r="I131" s="122">
        <f t="shared" si="11"/>
        <v>-0.14824491388884956</v>
      </c>
      <c r="J131" s="128">
        <f t="shared" si="12"/>
        <v>97.513255346430796</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0.94322222222222241</v>
      </c>
      <c r="F132" s="128">
        <f t="shared" si="8"/>
        <v>118.84600000000002</v>
      </c>
      <c r="G132" s="122">
        <f t="shared" si="9"/>
        <v>0.93486268650648452</v>
      </c>
      <c r="H132" s="128">
        <f t="shared" si="10"/>
        <v>321927.44500000001</v>
      </c>
      <c r="I132" s="122">
        <f t="shared" si="11"/>
        <v>0.26812564732759586</v>
      </c>
      <c r="J132" s="128">
        <f t="shared" si="12"/>
        <v>100.89419931251902</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0.95891269841269811</v>
      </c>
      <c r="F133" s="128">
        <f t="shared" si="8"/>
        <v>120.82299999999996</v>
      </c>
      <c r="G133" s="122">
        <f t="shared" si="9"/>
        <v>0.95618627707211667</v>
      </c>
      <c r="H133" s="128">
        <f t="shared" si="10"/>
        <v>329270.39399999997</v>
      </c>
      <c r="I133" s="122">
        <f t="shared" si="11"/>
        <v>-0.11610832858968666</v>
      </c>
      <c r="J133" s="128">
        <f t="shared" si="12"/>
        <v>100.28513495810982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0.94296825396825401</v>
      </c>
      <c r="F134" s="128">
        <f t="shared" si="8"/>
        <v>118.81400000000001</v>
      </c>
      <c r="G134" s="122">
        <f t="shared" si="9"/>
        <v>0.93580660533514548</v>
      </c>
      <c r="H134" s="128">
        <f t="shared" si="10"/>
        <v>322252.49100000004</v>
      </c>
      <c r="I134" s="122">
        <f t="shared" si="11"/>
        <v>4.028423315476496E-2</v>
      </c>
      <c r="J134" s="128">
        <f t="shared" si="12"/>
        <v>100.76529152415456</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0.88608730158730153</v>
      </c>
      <c r="F135" s="128">
        <f t="shared" si="8"/>
        <v>111.64699999999999</v>
      </c>
      <c r="G135" s="122">
        <f t="shared" si="9"/>
        <v>0.89577962178895221</v>
      </c>
      <c r="H135" s="128">
        <f t="shared" si="10"/>
        <v>308468.87900000002</v>
      </c>
      <c r="I135" s="122">
        <f t="shared" si="11"/>
        <v>6.0866994844375751E-2</v>
      </c>
      <c r="J135" s="128">
        <f t="shared" si="12"/>
        <v>98.918001708691008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0.89417460317460329</v>
      </c>
      <c r="F136" s="128">
        <f t="shared" si="8"/>
        <v>112.66600000000001</v>
      </c>
      <c r="G136" s="122">
        <f t="shared" si="9"/>
        <v>0.89147557774176867</v>
      </c>
      <c r="H136" s="128">
        <f t="shared" si="10"/>
        <v>306986.74699999997</v>
      </c>
      <c r="I136" s="122">
        <f t="shared" si="11"/>
        <v>0.14997673870678993</v>
      </c>
      <c r="J136" s="128">
        <f t="shared" si="12"/>
        <v>100.30275932400431</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0.18760317460317461</v>
      </c>
      <c r="F137" s="128">
        <f t="shared" ref="F137:F200" si="14">SUMPRODUCT($K$2:$AI$2,$K137:$AI137)</f>
        <v>23.638000000000002</v>
      </c>
      <c r="G137" s="122">
        <f t="shared" ref="G137:G200" si="15">SUMPRODUCT($K$3:$AI$3,$K137:$AI137)/$J$3</f>
        <v>0.18608291661584747</v>
      </c>
      <c r="H137" s="128">
        <f t="shared" ref="H137:H200" si="16">SUMPRODUCT($K$3:$AI$3,$K137:$AI137)</f>
        <v>64079.141000000003</v>
      </c>
      <c r="I137" s="122">
        <f t="shared" ref="I137:I200" si="17">CORREL($K$4:$AI$4,$K137:$AI137)</f>
        <v>-0.33733601713241773</v>
      </c>
      <c r="J137" s="128">
        <f t="shared" si="12"/>
        <v>100.81697880438192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0.10809523809523809</v>
      </c>
      <c r="F138" s="128">
        <f t="shared" si="14"/>
        <v>13.62</v>
      </c>
      <c r="G138" s="122">
        <f t="shared" si="15"/>
        <v>0.10810204786878774</v>
      </c>
      <c r="H138" s="128">
        <f t="shared" si="16"/>
        <v>37225.805000000008</v>
      </c>
      <c r="I138" s="122">
        <f t="shared" si="17"/>
        <v>-7.1931450577675971E-2</v>
      </c>
      <c r="J138" s="128">
        <f t="shared" ref="J138:J201" si="18">$E138/$G138*100</f>
        <v>99.993700606340113</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0.11550793650793652</v>
      </c>
      <c r="F139" s="128">
        <f t="shared" si="14"/>
        <v>14.554000000000002</v>
      </c>
      <c r="G139" s="122">
        <f t="shared" si="15"/>
        <v>0.1136869275579484</v>
      </c>
      <c r="H139" s="128">
        <f t="shared" si="16"/>
        <v>39149.002999999997</v>
      </c>
      <c r="I139" s="122">
        <f t="shared" si="17"/>
        <v>-0.27182996829243961</v>
      </c>
      <c r="J139" s="128">
        <f t="shared" si="18"/>
        <v>101.60177514610015</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6.282539682539684E-2</v>
      </c>
      <c r="F140" s="128">
        <f t="shared" si="14"/>
        <v>7.9160000000000013</v>
      </c>
      <c r="G140" s="122">
        <f t="shared" si="15"/>
        <v>6.2180007434123781E-2</v>
      </c>
      <c r="H140" s="128">
        <f t="shared" si="16"/>
        <v>21412.182999999997</v>
      </c>
      <c r="I140" s="122">
        <f t="shared" si="17"/>
        <v>-0.2921103800943648</v>
      </c>
      <c r="J140" s="128">
        <f t="shared" si="18"/>
        <v>101.03793714073903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0.8124365079365079</v>
      </c>
      <c r="F141" s="128">
        <f t="shared" si="14"/>
        <v>102.36699999999999</v>
      </c>
      <c r="G141" s="122">
        <f t="shared" si="15"/>
        <v>0.81393719617374949</v>
      </c>
      <c r="H141" s="128">
        <f t="shared" si="16"/>
        <v>280285.78500000003</v>
      </c>
      <c r="I141" s="122">
        <f t="shared" si="17"/>
        <v>0.33760233694505953</v>
      </c>
      <c r="J141" s="128">
        <f t="shared" si="18"/>
        <v>99.815626040400147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0.89190476190476198</v>
      </c>
      <c r="F142" s="128">
        <f t="shared" si="14"/>
        <v>112.38000000000001</v>
      </c>
      <c r="G142" s="122">
        <f t="shared" si="15"/>
        <v>0.8918982599504004</v>
      </c>
      <c r="H142" s="128">
        <f t="shared" si="16"/>
        <v>307132.30099999998</v>
      </c>
      <c r="I142" s="122">
        <f t="shared" si="17"/>
        <v>7.1004540830534521E-2</v>
      </c>
      <c r="J142" s="128">
        <f t="shared" si="18"/>
        <v>100.00072900179914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0.88430158730158737</v>
      </c>
      <c r="F143" s="128">
        <f t="shared" si="14"/>
        <v>111.42200000000001</v>
      </c>
      <c r="G143" s="122">
        <f t="shared" si="15"/>
        <v>0.88632339309671904</v>
      </c>
      <c r="H143" s="128">
        <f t="shared" si="16"/>
        <v>305212.55099999998</v>
      </c>
      <c r="I143" s="122">
        <f t="shared" si="17"/>
        <v>0.27040461621818535</v>
      </c>
      <c r="J143" s="128">
        <f t="shared" si="18"/>
        <v>99.771888476499797</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0.93748412698412675</v>
      </c>
      <c r="F144" s="128">
        <f t="shared" si="14"/>
        <v>118.12299999999998</v>
      </c>
      <c r="G144" s="122">
        <f t="shared" si="15"/>
        <v>0.93792488050226797</v>
      </c>
      <c r="H144" s="128">
        <f t="shared" si="16"/>
        <v>322981.93599999999</v>
      </c>
      <c r="I144" s="122">
        <f t="shared" si="17"/>
        <v>0.29391018355878973</v>
      </c>
      <c r="J144" s="128">
        <f t="shared" si="18"/>
        <v>99.953007588634904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6.3920634920634919E-2</v>
      </c>
      <c r="F145" s="128">
        <f t="shared" si="14"/>
        <v>8.0540000000000003</v>
      </c>
      <c r="G145" s="122">
        <f t="shared" si="15"/>
        <v>6.4293035155274458E-2</v>
      </c>
      <c r="H145" s="128">
        <f t="shared" si="16"/>
        <v>22139.821</v>
      </c>
      <c r="I145" s="122">
        <f t="shared" si="17"/>
        <v>-0.20454882426061713</v>
      </c>
      <c r="J145" s="128">
        <f t="shared" si="18"/>
        <v>99.420776708176632</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0.10443650793650795</v>
      </c>
      <c r="F146" s="128">
        <f t="shared" si="14"/>
        <v>13.159000000000002</v>
      </c>
      <c r="G146" s="122">
        <f t="shared" si="15"/>
        <v>0.1048782226636233</v>
      </c>
      <c r="H146" s="128">
        <f t="shared" si="16"/>
        <v>36115.654999999992</v>
      </c>
      <c r="I146" s="122">
        <f t="shared" si="17"/>
        <v>-0.20653341033335867</v>
      </c>
      <c r="J146" s="128">
        <f t="shared" si="18"/>
        <v>99.578830842192971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9.276984126984128E-2</v>
      </c>
      <c r="F147" s="128">
        <f t="shared" si="14"/>
        <v>11.689000000000002</v>
      </c>
      <c r="G147" s="122">
        <f t="shared" si="15"/>
        <v>9.7278898704255434E-2</v>
      </c>
      <c r="H147" s="128">
        <f t="shared" si="16"/>
        <v>33498.766999999993</v>
      </c>
      <c r="I147" s="122">
        <f t="shared" si="17"/>
        <v>-0.33070225032041345</v>
      </c>
      <c r="J147" s="128">
        <f t="shared" si="18"/>
        <v>95.364814472126724</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4.373015873015873E-2</v>
      </c>
      <c r="F148" s="128">
        <f t="shared" si="14"/>
        <v>5.51</v>
      </c>
      <c r="G148" s="122">
        <f t="shared" si="15"/>
        <v>4.264172169660644E-2</v>
      </c>
      <c r="H148" s="128">
        <f t="shared" si="16"/>
        <v>14684.018</v>
      </c>
      <c r="I148" s="122">
        <f t="shared" si="17"/>
        <v>5.1600600728373049E-3</v>
      </c>
      <c r="J148" s="128">
        <f t="shared" si="18"/>
        <v>102.55251662045089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8.5222222222222227E-2</v>
      </c>
      <c r="F149" s="128">
        <f t="shared" si="14"/>
        <v>10.738000000000001</v>
      </c>
      <c r="G149" s="122">
        <f t="shared" si="15"/>
        <v>8.4415721429442619E-2</v>
      </c>
      <c r="H149" s="128">
        <f t="shared" si="16"/>
        <v>29069.229000000003</v>
      </c>
      <c r="I149" s="122">
        <f t="shared" si="17"/>
        <v>-0.18985185026166404</v>
      </c>
      <c r="J149" s="128">
        <f t="shared" si="18"/>
        <v>100.95539169614716</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0.3859920634920635</v>
      </c>
      <c r="F150" s="128">
        <f t="shared" si="14"/>
        <v>48.634999999999998</v>
      </c>
      <c r="G150" s="122">
        <f t="shared" si="15"/>
        <v>0.38498194901817295</v>
      </c>
      <c r="H150" s="128">
        <f t="shared" si="16"/>
        <v>132571.614</v>
      </c>
      <c r="I150" s="122">
        <f t="shared" si="17"/>
        <v>-0.29926471099977309</v>
      </c>
      <c r="J150" s="128">
        <f t="shared" si="18"/>
        <v>100.26237969766288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0.41042063492063485</v>
      </c>
      <c r="F151" s="128">
        <f t="shared" si="14"/>
        <v>51.712999999999994</v>
      </c>
      <c r="G151" s="122">
        <f t="shared" si="15"/>
        <v>0.40192443910116799</v>
      </c>
      <c r="H151" s="128">
        <f t="shared" si="16"/>
        <v>138405.89600000001</v>
      </c>
      <c r="I151" s="122">
        <f t="shared" si="17"/>
        <v>-0.13037880539685298</v>
      </c>
      <c r="J151" s="128">
        <f t="shared" si="18"/>
        <v>102.11387887695187</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0.45857936507936509</v>
      </c>
      <c r="F152" s="128">
        <f t="shared" si="14"/>
        <v>57.780999999999999</v>
      </c>
      <c r="G152" s="122">
        <f t="shared" si="15"/>
        <v>0.44306829230045469</v>
      </c>
      <c r="H152" s="128">
        <f t="shared" si="16"/>
        <v>152574.11099999998</v>
      </c>
      <c r="I152" s="122">
        <f t="shared" si="17"/>
        <v>-0.10140136603370403</v>
      </c>
      <c r="J152" s="128">
        <f t="shared" si="18"/>
        <v>103.50083114690409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0.37987301587301581</v>
      </c>
      <c r="F153" s="128">
        <f t="shared" si="14"/>
        <v>47.86399999999999</v>
      </c>
      <c r="G153" s="122">
        <f t="shared" si="15"/>
        <v>0.37604821145435852</v>
      </c>
      <c r="H153" s="128">
        <f t="shared" si="16"/>
        <v>129495.20999999999</v>
      </c>
      <c r="I153" s="122">
        <f t="shared" si="17"/>
        <v>-0.18982881905111304</v>
      </c>
      <c r="J153" s="128">
        <f t="shared" si="18"/>
        <v>101.01710480256374</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0.4620873015873016</v>
      </c>
      <c r="F154" s="128">
        <f t="shared" si="14"/>
        <v>58.222999999999999</v>
      </c>
      <c r="G154" s="122">
        <f t="shared" si="15"/>
        <v>0.46382709854279563</v>
      </c>
      <c r="H154" s="128">
        <f t="shared" si="16"/>
        <v>159722.57200000001</v>
      </c>
      <c r="I154" s="122">
        <f t="shared" si="17"/>
        <v>-0.32352753886555308</v>
      </c>
      <c r="J154" s="128">
        <f t="shared" si="18"/>
        <v>99.624903986645023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0.55046031746031743</v>
      </c>
      <c r="F155" s="128">
        <f t="shared" si="14"/>
        <v>69.35799999999999</v>
      </c>
      <c r="G155" s="122">
        <f t="shared" si="15"/>
        <v>0.5511633677742348</v>
      </c>
      <c r="H155" s="128">
        <f t="shared" si="16"/>
        <v>189797.51499999996</v>
      </c>
      <c r="I155" s="122">
        <f t="shared" si="17"/>
        <v>0.28119109855164592</v>
      </c>
      <c r="J155" s="128">
        <f t="shared" si="18"/>
        <v>99.872442481662645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0.48513492063492064</v>
      </c>
      <c r="F156" s="128">
        <f t="shared" si="14"/>
        <v>61.127000000000002</v>
      </c>
      <c r="G156" s="122">
        <f t="shared" si="15"/>
        <v>0.49322110710365374</v>
      </c>
      <c r="H156" s="128">
        <f t="shared" si="16"/>
        <v>169844.63399999999</v>
      </c>
      <c r="I156" s="122">
        <f t="shared" si="17"/>
        <v>0.16735925208234251</v>
      </c>
      <c r="J156" s="128">
        <f t="shared" si="18"/>
        <v>98.360535193593464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0.44869047619047625</v>
      </c>
      <c r="F157" s="128">
        <f t="shared" si="14"/>
        <v>56.535000000000011</v>
      </c>
      <c r="G157" s="122">
        <f t="shared" si="15"/>
        <v>0.45963988639729592</v>
      </c>
      <c r="H157" s="128">
        <f t="shared" si="16"/>
        <v>158280.67200000002</v>
      </c>
      <c r="I157" s="122">
        <f t="shared" si="17"/>
        <v>0.17905392467332248</v>
      </c>
      <c r="J157" s="128">
        <f t="shared" si="18"/>
        <v>97.617828536891722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0.5763650793650793</v>
      </c>
      <c r="F158" s="128">
        <f t="shared" si="14"/>
        <v>72.621999999999986</v>
      </c>
      <c r="G158" s="122">
        <f t="shared" si="15"/>
        <v>0.58125503400530854</v>
      </c>
      <c r="H158" s="128">
        <f t="shared" si="16"/>
        <v>200159.82100000003</v>
      </c>
      <c r="I158" s="122">
        <f t="shared" si="17"/>
        <v>0.14236838507933544</v>
      </c>
      <c r="J158" s="128">
        <f t="shared" si="18"/>
        <v>99.158724767244848</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0.45284126984126982</v>
      </c>
      <c r="F159" s="128">
        <f t="shared" si="14"/>
        <v>57.058</v>
      </c>
      <c r="G159" s="122">
        <f t="shared" si="15"/>
        <v>0.45169437620151126</v>
      </c>
      <c r="H159" s="128">
        <f t="shared" si="16"/>
        <v>155544.57200000001</v>
      </c>
      <c r="I159" s="122">
        <f t="shared" si="17"/>
        <v>0.30398490038607756</v>
      </c>
      <c r="J159" s="128">
        <f t="shared" si="18"/>
        <v>100.25390921388113</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5.1396825396825392E-2</v>
      </c>
      <c r="F160" s="128">
        <f t="shared" si="14"/>
        <v>6.4759999999999991</v>
      </c>
      <c r="G160" s="122">
        <f t="shared" si="15"/>
        <v>5.268175271084162E-2</v>
      </c>
      <c r="H160" s="128">
        <f t="shared" si="16"/>
        <v>18141.382999999998</v>
      </c>
      <c r="I160" s="122">
        <f t="shared" si="17"/>
        <v>-0.2888386170852566</v>
      </c>
      <c r="J160" s="128">
        <f t="shared" si="18"/>
        <v>97.560963240784886</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0.14784920634920634</v>
      </c>
      <c r="F161" s="128">
        <f t="shared" si="14"/>
        <v>18.628999999999998</v>
      </c>
      <c r="G161" s="122">
        <f t="shared" si="15"/>
        <v>0.15599186602315032</v>
      </c>
      <c r="H161" s="128">
        <f t="shared" si="16"/>
        <v>53717.046999999999</v>
      </c>
      <c r="I161" s="122">
        <f t="shared" si="17"/>
        <v>-0.18623697841386672</v>
      </c>
      <c r="J161" s="128">
        <f t="shared" si="18"/>
        <v>94.780074191345619</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6.5841269841269853E-2</v>
      </c>
      <c r="F162" s="128">
        <f t="shared" si="14"/>
        <v>8.2960000000000012</v>
      </c>
      <c r="G162" s="122">
        <f t="shared" si="15"/>
        <v>7.2341385999454069E-2</v>
      </c>
      <c r="H162" s="128">
        <f t="shared" si="16"/>
        <v>24911.335000000006</v>
      </c>
      <c r="I162" s="122">
        <f t="shared" si="17"/>
        <v>-0.33630115059924665</v>
      </c>
      <c r="J162" s="128">
        <f t="shared" si="18"/>
        <v>91.014664609504067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0.11696031746031745</v>
      </c>
      <c r="F163" s="128">
        <f t="shared" si="14"/>
        <v>14.736999999999998</v>
      </c>
      <c r="G163" s="122">
        <f t="shared" si="15"/>
        <v>0.11770483043809059</v>
      </c>
      <c r="H163" s="128">
        <f t="shared" si="16"/>
        <v>40532.6</v>
      </c>
      <c r="I163" s="122">
        <f t="shared" si="17"/>
        <v>-0.3671121163931978</v>
      </c>
      <c r="J163" s="128">
        <f t="shared" si="18"/>
        <v>99.367474576020271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0.18079365079365084</v>
      </c>
      <c r="F164" s="128">
        <f t="shared" si="14"/>
        <v>22.780000000000005</v>
      </c>
      <c r="G164" s="122">
        <f t="shared" si="15"/>
        <v>0.18513943338037742</v>
      </c>
      <c r="H164" s="128">
        <f t="shared" si="16"/>
        <v>63754.24500000001</v>
      </c>
      <c r="I164" s="122">
        <f t="shared" si="17"/>
        <v>-0.31409195147390279</v>
      </c>
      <c r="J164" s="128">
        <f t="shared" si="18"/>
        <v>97.652697479203169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0.21054761904761904</v>
      </c>
      <c r="F165" s="128">
        <f t="shared" si="14"/>
        <v>26.529</v>
      </c>
      <c r="G165" s="122">
        <f t="shared" si="15"/>
        <v>0.20978183169840689</v>
      </c>
      <c r="H165" s="128">
        <f t="shared" si="16"/>
        <v>72240.051999999996</v>
      </c>
      <c r="I165" s="122">
        <f t="shared" si="17"/>
        <v>0.4001818797795918</v>
      </c>
      <c r="J165" s="128">
        <f t="shared" si="18"/>
        <v>100.36503988120053</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0.12052380952380952</v>
      </c>
      <c r="F166" s="128">
        <f t="shared" si="14"/>
        <v>15.186</v>
      </c>
      <c r="G166" s="122">
        <f t="shared" si="15"/>
        <v>0.11245917039824832</v>
      </c>
      <c r="H166" s="128">
        <f t="shared" si="16"/>
        <v>38726.214999999997</v>
      </c>
      <c r="I166" s="122">
        <f t="shared" si="17"/>
        <v>0.41965617028102398</v>
      </c>
      <c r="J166" s="128">
        <f t="shared" si="18"/>
        <v>107.17117074312583</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0.10612698412698413</v>
      </c>
      <c r="F167" s="128">
        <f t="shared" si="14"/>
        <v>13.372</v>
      </c>
      <c r="G167" s="122">
        <f t="shared" si="15"/>
        <v>9.4001954361449411E-2</v>
      </c>
      <c r="H167" s="128">
        <f t="shared" si="16"/>
        <v>32370.324999999997</v>
      </c>
      <c r="I167" s="122">
        <f t="shared" si="17"/>
        <v>0.3745610009877347</v>
      </c>
      <c r="J167" s="128">
        <f t="shared" si="18"/>
        <v>112.89869965778843</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0.83910317460317463</v>
      </c>
      <c r="F168" s="128">
        <f t="shared" si="14"/>
        <v>105.727</v>
      </c>
      <c r="G168" s="122">
        <f t="shared" si="15"/>
        <v>0.83938482335244124</v>
      </c>
      <c r="H168" s="128">
        <f t="shared" si="16"/>
        <v>289048.87899999996</v>
      </c>
      <c r="I168" s="122">
        <f t="shared" si="17"/>
        <v>-0.12746432573595776</v>
      </c>
      <c r="J168" s="128">
        <f t="shared" si="18"/>
        <v>99.966445813477804</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5.6031746031746037E-2</v>
      </c>
      <c r="F169" s="128">
        <f t="shared" si="14"/>
        <v>7.0600000000000005</v>
      </c>
      <c r="G169" s="122">
        <f t="shared" si="15"/>
        <v>4.9000816011244112E-2</v>
      </c>
      <c r="H169" s="128">
        <f t="shared" si="16"/>
        <v>16873.823</v>
      </c>
      <c r="I169" s="122">
        <f t="shared" si="17"/>
        <v>0.28178220031938472</v>
      </c>
      <c r="J169" s="128">
        <f t="shared" si="18"/>
        <v>114.34859782516386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7.2428571428571412E-2</v>
      </c>
      <c r="F170" s="128">
        <f t="shared" si="14"/>
        <v>9.1259999999999977</v>
      </c>
      <c r="G170" s="122">
        <f t="shared" si="15"/>
        <v>8.3300428623699754E-2</v>
      </c>
      <c r="H170" s="128">
        <f t="shared" si="16"/>
        <v>28685.168999999998</v>
      </c>
      <c r="I170" s="122">
        <f t="shared" si="17"/>
        <v>-0.1679441150792641</v>
      </c>
      <c r="J170" s="128">
        <f t="shared" si="18"/>
        <v>86.948617942603008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3.2507936507936507E-2</v>
      </c>
      <c r="F171" s="128">
        <f t="shared" si="14"/>
        <v>4.0960000000000001</v>
      </c>
      <c r="G171" s="122">
        <f t="shared" si="15"/>
        <v>2.8529173127965664E-2</v>
      </c>
      <c r="H171" s="128">
        <f t="shared" si="16"/>
        <v>9824.2489999999998</v>
      </c>
      <c r="I171" s="122">
        <f t="shared" si="17"/>
        <v>0.40614617106570733</v>
      </c>
      <c r="J171" s="128">
        <f t="shared" si="18"/>
        <v>113.94629757450161</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0.94388888888888911</v>
      </c>
      <c r="F172" s="128">
        <f t="shared" si="14"/>
        <v>118.93000000000002</v>
      </c>
      <c r="G172" s="122">
        <f t="shared" si="15"/>
        <v>0.93777282943913021</v>
      </c>
      <c r="H172" s="128">
        <f t="shared" si="16"/>
        <v>322929.576</v>
      </c>
      <c r="I172" s="122">
        <f t="shared" si="17"/>
        <v>0.28283057982216953</v>
      </c>
      <c r="J172" s="128">
        <f t="shared" si="18"/>
        <v>100.65218987560311</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1.1253968253968254E-2</v>
      </c>
      <c r="F173" s="128">
        <f t="shared" si="14"/>
        <v>1.4179999999999999</v>
      </c>
      <c r="G173" s="122">
        <f t="shared" si="15"/>
        <v>1.179429547157319E-2</v>
      </c>
      <c r="H173" s="128">
        <f t="shared" si="16"/>
        <v>4061.4600000000005</v>
      </c>
      <c r="I173" s="122">
        <f t="shared" si="17"/>
        <v>-0.2994504407866036</v>
      </c>
      <c r="J173" s="128">
        <f t="shared" si="18"/>
        <v>95.418741043861061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2.8563492063492069E-2</v>
      </c>
      <c r="F174" s="128">
        <f t="shared" si="14"/>
        <v>3.5990000000000006</v>
      </c>
      <c r="G174" s="122">
        <f t="shared" si="15"/>
        <v>3.2582733666707324E-2</v>
      </c>
      <c r="H174" s="128">
        <f t="shared" si="16"/>
        <v>11220.125</v>
      </c>
      <c r="I174" s="122">
        <f t="shared" si="17"/>
        <v>-0.27762231955121353</v>
      </c>
      <c r="J174" s="128">
        <f t="shared" si="18"/>
        <v>87.664504628959136</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1.1119047619047619E-2</v>
      </c>
      <c r="F175" s="128">
        <f t="shared" si="14"/>
        <v>1.401</v>
      </c>
      <c r="G175" s="122">
        <f t="shared" si="15"/>
        <v>1.2716873137839107E-2</v>
      </c>
      <c r="H175" s="128">
        <f t="shared" si="16"/>
        <v>4379.1569999999992</v>
      </c>
      <c r="I175" s="122">
        <f t="shared" si="17"/>
        <v>-0.28959581152820635</v>
      </c>
      <c r="J175" s="128">
        <f t="shared" si="18"/>
        <v>87.435389962040659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4.7380952380952383E-3</v>
      </c>
      <c r="F176" s="128">
        <f t="shared" si="14"/>
        <v>0.59699999999999998</v>
      </c>
      <c r="G176" s="122">
        <f t="shared" si="15"/>
        <v>4.8937936682173777E-3</v>
      </c>
      <c r="H176" s="128">
        <f t="shared" si="16"/>
        <v>1685.2169999999999</v>
      </c>
      <c r="I176" s="122">
        <f t="shared" si="17"/>
        <v>-0.19310195700101826</v>
      </c>
      <c r="J176" s="128">
        <f t="shared" si="18"/>
        <v>96.81845127363421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0.92211904761904762</v>
      </c>
      <c r="F177" s="128">
        <f t="shared" si="14"/>
        <v>116.187</v>
      </c>
      <c r="G177" s="122">
        <f t="shared" si="15"/>
        <v>0.91786566886786447</v>
      </c>
      <c r="H177" s="128">
        <f t="shared" si="16"/>
        <v>316074.38600000006</v>
      </c>
      <c r="I177" s="122">
        <f t="shared" si="17"/>
        <v>0.32352512520381282</v>
      </c>
      <c r="J177" s="128">
        <f t="shared" si="18"/>
        <v>100.46339882789488</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1.5658730158730157E-2</v>
      </c>
      <c r="F178" s="128">
        <f t="shared" si="14"/>
        <v>1.9729999999999999</v>
      </c>
      <c r="G178" s="122">
        <f t="shared" si="15"/>
        <v>1.6008598609586536E-2</v>
      </c>
      <c r="H178" s="128">
        <f t="shared" si="16"/>
        <v>5512.6890000000003</v>
      </c>
      <c r="I178" s="122">
        <f t="shared" si="17"/>
        <v>-0.33119435958720289</v>
      </c>
      <c r="J178" s="128">
        <f t="shared" si="18"/>
        <v>97.814496700249165</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1.8968253968253972E-3</v>
      </c>
      <c r="F179" s="128">
        <f t="shared" si="14"/>
        <v>0.23900000000000005</v>
      </c>
      <c r="G179" s="122">
        <f t="shared" si="15"/>
        <v>2.2442254862671987E-3</v>
      </c>
      <c r="H179" s="128">
        <f t="shared" si="16"/>
        <v>772.81700000000001</v>
      </c>
      <c r="I179" s="122">
        <f t="shared" si="17"/>
        <v>-0.2229535722500445</v>
      </c>
      <c r="J179" s="128">
        <f t="shared" si="18"/>
        <v>84.520268058285481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4.7380952380952392E-3</v>
      </c>
      <c r="F180" s="128">
        <f t="shared" si="14"/>
        <v>0.59700000000000009</v>
      </c>
      <c r="G180" s="122">
        <f t="shared" si="15"/>
        <v>4.2483665255344727E-3</v>
      </c>
      <c r="H180" s="128">
        <f t="shared" si="16"/>
        <v>1462.9590000000001</v>
      </c>
      <c r="I180" s="122">
        <f t="shared" si="17"/>
        <v>0.40855829630303508</v>
      </c>
      <c r="J180" s="128">
        <f t="shared" si="18"/>
        <v>111.52745907438285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1.6674603174603175E-2</v>
      </c>
      <c r="F181" s="128">
        <f t="shared" si="14"/>
        <v>2.101</v>
      </c>
      <c r="G181" s="122">
        <f t="shared" si="15"/>
        <v>1.8297391087182528E-2</v>
      </c>
      <c r="H181" s="128">
        <f t="shared" si="16"/>
        <v>6300.853000000001</v>
      </c>
      <c r="I181" s="122">
        <f t="shared" si="17"/>
        <v>-0.28040608426305047</v>
      </c>
      <c r="J181" s="128">
        <f t="shared" si="18"/>
        <v>91.131042098585695</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7.8809523809523826E-3</v>
      </c>
      <c r="F182" s="128">
        <f t="shared" si="14"/>
        <v>0.9930000000000001</v>
      </c>
      <c r="G182" s="122">
        <f t="shared" si="15"/>
        <v>8.2434094750230853E-3</v>
      </c>
      <c r="H182" s="128">
        <f t="shared" si="16"/>
        <v>2838.6839999999997</v>
      </c>
      <c r="I182" s="122">
        <f t="shared" si="17"/>
        <v>-0.31667145759359028</v>
      </c>
      <c r="J182" s="128">
        <f t="shared" si="18"/>
        <v>95.603068182298585</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3.1222222222222224E-2</v>
      </c>
      <c r="F183" s="128">
        <f t="shared" si="14"/>
        <v>3.9340000000000002</v>
      </c>
      <c r="G183" s="122">
        <f t="shared" si="15"/>
        <v>3.3192413128197977E-2</v>
      </c>
      <c r="H183" s="128">
        <f t="shared" si="16"/>
        <v>11430.072999999999</v>
      </c>
      <c r="I183" s="122">
        <f t="shared" si="17"/>
        <v>-0.31100227324433993</v>
      </c>
      <c r="J183" s="128">
        <f t="shared" si="18"/>
        <v>94.064333622366206</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0.44380952380952382</v>
      </c>
      <c r="F184" s="128">
        <f t="shared" si="14"/>
        <v>55.92</v>
      </c>
      <c r="G184" s="122">
        <f t="shared" si="15"/>
        <v>0.4366581145203538</v>
      </c>
      <c r="H184" s="128">
        <f t="shared" si="16"/>
        <v>150366.715</v>
      </c>
      <c r="I184" s="122">
        <f t="shared" si="17"/>
        <v>0.37558667956188108</v>
      </c>
      <c r="J184" s="128">
        <f t="shared" si="18"/>
        <v>101.63775939375945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3.507936507936509E-3</v>
      </c>
      <c r="F185" s="128">
        <f t="shared" si="14"/>
        <v>0.44200000000000012</v>
      </c>
      <c r="G185" s="122">
        <f t="shared" si="15"/>
        <v>4.0487864373704103E-3</v>
      </c>
      <c r="H185" s="128">
        <f t="shared" si="16"/>
        <v>1394.2319999999997</v>
      </c>
      <c r="I185" s="122">
        <f t="shared" si="17"/>
        <v>-0.16416662612909308</v>
      </c>
      <c r="J185" s="128">
        <f t="shared" si="18"/>
        <v>86.641677999070495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3.3730158730158732E-3</v>
      </c>
      <c r="F186" s="128">
        <f t="shared" si="14"/>
        <v>0.42500000000000004</v>
      </c>
      <c r="G186" s="122">
        <f t="shared" si="15"/>
        <v>3.3570905859599594E-3</v>
      </c>
      <c r="H186" s="128">
        <f t="shared" si="16"/>
        <v>1156.0409999999997</v>
      </c>
      <c r="I186" s="122">
        <f t="shared" si="17"/>
        <v>-9.6266290100958399E-2</v>
      </c>
      <c r="J186" s="128">
        <f t="shared" si="18"/>
        <v>100.4743776388554</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1.3865079365079367E-2</v>
      </c>
      <c r="F187" s="128">
        <f t="shared" si="14"/>
        <v>1.7470000000000001</v>
      </c>
      <c r="G187" s="122">
        <f t="shared" si="15"/>
        <v>1.6552404764808716E-2</v>
      </c>
      <c r="H187" s="128">
        <f t="shared" si="16"/>
        <v>5699.9530000000004</v>
      </c>
      <c r="I187" s="122">
        <f t="shared" si="17"/>
        <v>-0.2650348350144211</v>
      </c>
      <c r="J187" s="128">
        <f t="shared" si="18"/>
        <v>83.764743323322151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7.7539682539682544E-3</v>
      </c>
      <c r="F188" s="128">
        <f t="shared" si="14"/>
        <v>0.97700000000000009</v>
      </c>
      <c r="G188" s="122">
        <f t="shared" si="15"/>
        <v>9.6218818787424717E-3</v>
      </c>
      <c r="H188" s="128">
        <f t="shared" si="16"/>
        <v>3313.3719999999998</v>
      </c>
      <c r="I188" s="122">
        <f t="shared" si="17"/>
        <v>-0.26376698356054068</v>
      </c>
      <c r="J188" s="128">
        <f t="shared" si="18"/>
        <v>80.586816089470176</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2.8888888888888888E-3</v>
      </c>
      <c r="F189" s="128">
        <f t="shared" si="14"/>
        <v>0.36399999999999999</v>
      </c>
      <c r="G189" s="122">
        <f t="shared" si="15"/>
        <v>3.2523275196162131E-3</v>
      </c>
      <c r="H189" s="128">
        <f t="shared" si="16"/>
        <v>1119.9649999999999</v>
      </c>
      <c r="I189" s="122">
        <f t="shared" si="17"/>
        <v>-0.11752074186876149</v>
      </c>
      <c r="J189" s="128">
        <f t="shared" si="18"/>
        <v>88.825275789868442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9.7619047619047616E-3</v>
      </c>
      <c r="F190" s="128">
        <f t="shared" si="14"/>
        <v>1.23</v>
      </c>
      <c r="G190" s="122">
        <f t="shared" si="15"/>
        <v>9.6768943947868214E-3</v>
      </c>
      <c r="H190" s="128">
        <f t="shared" si="16"/>
        <v>3332.3160000000003</v>
      </c>
      <c r="I190" s="122">
        <f t="shared" si="17"/>
        <v>-0.23672898774475806</v>
      </c>
      <c r="J190" s="128">
        <f t="shared" si="18"/>
        <v>100.87848811457256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0.51550000000000007</v>
      </c>
      <c r="F191" s="128">
        <f t="shared" si="14"/>
        <v>64.953000000000003</v>
      </c>
      <c r="G191" s="122">
        <f t="shared" si="15"/>
        <v>0.51704123905935095</v>
      </c>
      <c r="H191" s="128">
        <f t="shared" si="16"/>
        <v>178047.28699999998</v>
      </c>
      <c r="I191" s="122">
        <f t="shared" si="17"/>
        <v>-9.1209551067646069E-2</v>
      </c>
      <c r="J191" s="128">
        <f t="shared" si="18"/>
        <v>99.701911773584087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0.24279365079365081</v>
      </c>
      <c r="F192" s="128">
        <f t="shared" si="14"/>
        <v>30.592000000000002</v>
      </c>
      <c r="G192" s="122">
        <f t="shared" si="15"/>
        <v>0.29350770999947728</v>
      </c>
      <c r="H192" s="128">
        <f t="shared" si="16"/>
        <v>101071.728</v>
      </c>
      <c r="I192" s="122">
        <f t="shared" si="17"/>
        <v>0.19060856520304689</v>
      </c>
      <c r="J192" s="128">
        <f t="shared" si="18"/>
        <v>82.721387725754539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0.10199999999999998</v>
      </c>
      <c r="F193" s="128">
        <f t="shared" si="14"/>
        <v>12.851999999999997</v>
      </c>
      <c r="G193" s="122">
        <f t="shared" si="15"/>
        <v>0.13181830827220509</v>
      </c>
      <c r="H193" s="128">
        <f t="shared" si="16"/>
        <v>45392.688999999998</v>
      </c>
      <c r="I193" s="122">
        <f t="shared" si="17"/>
        <v>-0.41559834300929449</v>
      </c>
      <c r="J193" s="128">
        <f t="shared" si="18"/>
        <v>77.37923611443243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0.44119047619047608</v>
      </c>
      <c r="F194" s="128">
        <f t="shared" si="14"/>
        <v>55.589999999999989</v>
      </c>
      <c r="G194" s="122">
        <f t="shared" si="15"/>
        <v>0.35478123929166738</v>
      </c>
      <c r="H194" s="128">
        <f t="shared" si="16"/>
        <v>122171.758</v>
      </c>
      <c r="I194" s="122">
        <f t="shared" si="17"/>
        <v>0.48561492164537945</v>
      </c>
      <c r="J194" s="128">
        <f t="shared" si="18"/>
        <v>124.35563872298536</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0.21427777777777776</v>
      </c>
      <c r="F195" s="128">
        <f t="shared" si="14"/>
        <v>26.998999999999999</v>
      </c>
      <c r="G195" s="122">
        <f t="shared" si="15"/>
        <v>0.22008117133912963</v>
      </c>
      <c r="H195" s="128">
        <f t="shared" si="16"/>
        <v>75786.712</v>
      </c>
      <c r="I195" s="122">
        <f t="shared" si="17"/>
        <v>-0.21459131547740204</v>
      </c>
      <c r="J195" s="128">
        <f t="shared" si="18"/>
        <v>97.363066760304889</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0.4279047619047619</v>
      </c>
      <c r="F196" s="128">
        <f t="shared" si="14"/>
        <v>53.915999999999997</v>
      </c>
      <c r="G196" s="122">
        <f t="shared" si="15"/>
        <v>0.38643580517949344</v>
      </c>
      <c r="H196" s="128">
        <f t="shared" si="16"/>
        <v>133072.261</v>
      </c>
      <c r="I196" s="122">
        <f t="shared" si="17"/>
        <v>0.55157883189665113</v>
      </c>
      <c r="J196" s="128">
        <f t="shared" si="18"/>
        <v>110.73113727285357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0.28792063492063491</v>
      </c>
      <c r="F197" s="128">
        <f t="shared" si="14"/>
        <v>36.277999999999999</v>
      </c>
      <c r="G197" s="122">
        <f t="shared" si="15"/>
        <v>0.27757508465027669</v>
      </c>
      <c r="H197" s="128">
        <f t="shared" si="16"/>
        <v>95585.200999999986</v>
      </c>
      <c r="I197" s="122">
        <f t="shared" si="17"/>
        <v>0.4175699046595075</v>
      </c>
      <c r="J197" s="128">
        <f t="shared" si="18"/>
        <v>103.72711775748635</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7.301587301587302E-3</v>
      </c>
      <c r="F198" s="128">
        <f t="shared" si="14"/>
        <v>0.92</v>
      </c>
      <c r="G198" s="122">
        <f t="shared" si="15"/>
        <v>7.6805708013172351E-3</v>
      </c>
      <c r="H198" s="128">
        <f t="shared" si="16"/>
        <v>2644.8660000000004</v>
      </c>
      <c r="I198" s="122">
        <f t="shared" si="17"/>
        <v>-0.39296241721141323</v>
      </c>
      <c r="J198" s="128">
        <f t="shared" si="18"/>
        <v>95.065685747406476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0.16768253968253966</v>
      </c>
      <c r="F199" s="128">
        <f t="shared" si="14"/>
        <v>21.127999999999997</v>
      </c>
      <c r="G199" s="122">
        <f t="shared" si="15"/>
        <v>0.16752396633735822</v>
      </c>
      <c r="H199" s="128">
        <f t="shared" si="16"/>
        <v>57688.218000000001</v>
      </c>
      <c r="I199" s="122">
        <f t="shared" si="17"/>
        <v>-0.20680634092432576</v>
      </c>
      <c r="J199" s="128">
        <f t="shared" si="18"/>
        <v>100.09465711005319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0.10930158730158733</v>
      </c>
      <c r="F200" s="128">
        <f t="shared" si="14"/>
        <v>13.772000000000004</v>
      </c>
      <c r="G200" s="122">
        <f t="shared" si="15"/>
        <v>0.16080312639752808</v>
      </c>
      <c r="H200" s="128">
        <f t="shared" si="16"/>
        <v>55373.842999999972</v>
      </c>
      <c r="I200" s="122">
        <f t="shared" si="17"/>
        <v>-0.39588283898263849</v>
      </c>
      <c r="J200" s="128">
        <f t="shared" si="18"/>
        <v>67.972302373884403</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4.8642857142857134E-2</v>
      </c>
      <c r="F201" s="128">
        <f t="shared" ref="F201:F264" si="20">SUMPRODUCT($K$2:$AI$2,$K201:$AI201)</f>
        <v>6.1289999999999987</v>
      </c>
      <c r="G201" s="122">
        <f t="shared" ref="G201:G264" si="21">SUMPRODUCT($K$3:$AI$3,$K201:$AI201)/$J$3</f>
        <v>6.5015161546994701E-2</v>
      </c>
      <c r="H201" s="128">
        <f t="shared" ref="H201:H264" si="22">SUMPRODUCT($K$3:$AI$3,$K201:$AI201)</f>
        <v>22388.491000000002</v>
      </c>
      <c r="I201" s="122">
        <f t="shared" ref="I201:I264" si="23">CORREL($K$4:$AI$4,$K201:$AI201)</f>
        <v>-0.36784060009989938</v>
      </c>
      <c r="J201" s="128">
        <f t="shared" si="18"/>
        <v>74.817713261693228</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0.25061111111111117</v>
      </c>
      <c r="F202" s="128">
        <f t="shared" si="20"/>
        <v>31.577000000000005</v>
      </c>
      <c r="G202" s="122">
        <f t="shared" si="21"/>
        <v>0.23300681558145886</v>
      </c>
      <c r="H202" s="128">
        <f t="shared" si="22"/>
        <v>80237.761000000013</v>
      </c>
      <c r="I202" s="122">
        <f t="shared" si="23"/>
        <v>-0.24369295859471937</v>
      </c>
      <c r="J202" s="128">
        <f t="shared" ref="J202:J265" si="24">$E202/$G202*100</f>
        <v>107.55527064121344</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0.5151190476190477</v>
      </c>
      <c r="F203" s="128">
        <f t="shared" si="20"/>
        <v>64.905000000000015</v>
      </c>
      <c r="G203" s="122">
        <f t="shared" si="21"/>
        <v>0.44726367907816866</v>
      </c>
      <c r="H203" s="128">
        <f t="shared" si="22"/>
        <v>154018.826</v>
      </c>
      <c r="I203" s="122">
        <f t="shared" si="23"/>
        <v>0.42738255042040874</v>
      </c>
      <c r="J203" s="128">
        <f t="shared" si="24"/>
        <v>115.17122264001675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0.15230952380952381</v>
      </c>
      <c r="F204" s="128">
        <f t="shared" si="20"/>
        <v>19.190999999999999</v>
      </c>
      <c r="G204" s="122">
        <f t="shared" si="21"/>
        <v>0.19577649422984222</v>
      </c>
      <c r="H204" s="128">
        <f t="shared" si="22"/>
        <v>67417.202000000005</v>
      </c>
      <c r="I204" s="122">
        <f t="shared" si="23"/>
        <v>8.061306024109996E-2</v>
      </c>
      <c r="J204" s="128">
        <f t="shared" si="24"/>
        <v>77.797656153098714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3.3285714285714287E-2</v>
      </c>
      <c r="F205" s="128">
        <f t="shared" si="20"/>
        <v>4.194</v>
      </c>
      <c r="G205" s="122">
        <f t="shared" si="21"/>
        <v>5.854904198537568E-2</v>
      </c>
      <c r="H205" s="128">
        <f t="shared" si="22"/>
        <v>20161.830999999998</v>
      </c>
      <c r="I205" s="122">
        <f t="shared" si="23"/>
        <v>-0.14160450852260303</v>
      </c>
      <c r="J205" s="128">
        <f t="shared" si="24"/>
        <v>56.850997312694474</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7.557936507936508E-2</v>
      </c>
      <c r="F206" s="128">
        <f t="shared" si="20"/>
        <v>9.5229999999999997</v>
      </c>
      <c r="G206" s="122">
        <f t="shared" si="21"/>
        <v>0.1032161123017325</v>
      </c>
      <c r="H206" s="128">
        <f t="shared" si="22"/>
        <v>35543.294000000002</v>
      </c>
      <c r="I206" s="122">
        <f t="shared" si="23"/>
        <v>-0.28125489126634884</v>
      </c>
      <c r="J206" s="128">
        <f t="shared" si="24"/>
        <v>73.224386574862748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0.14865079365079362</v>
      </c>
      <c r="F207" s="128">
        <f t="shared" si="20"/>
        <v>18.729999999999997</v>
      </c>
      <c r="G207" s="122">
        <f t="shared" si="21"/>
        <v>0.13243182676168405</v>
      </c>
      <c r="H207" s="128">
        <f t="shared" si="22"/>
        <v>45603.958999999995</v>
      </c>
      <c r="I207" s="122">
        <f t="shared" si="23"/>
        <v>-4.4245154037203423E-2</v>
      </c>
      <c r="J207" s="128">
        <f t="shared" si="24"/>
        <v>112.24703100886479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0.35307142857142854</v>
      </c>
      <c r="F208" s="128">
        <f t="shared" si="20"/>
        <v>44.486999999999995</v>
      </c>
      <c r="G208" s="122">
        <f t="shared" si="21"/>
        <v>0.2541451425551316</v>
      </c>
      <c r="H208" s="128">
        <f t="shared" si="22"/>
        <v>87516.913000000015</v>
      </c>
      <c r="I208" s="122">
        <f t="shared" si="23"/>
        <v>0.65150403898578413</v>
      </c>
      <c r="J208" s="128">
        <f t="shared" si="24"/>
        <v>138.92511382342744</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0.35246031746031736</v>
      </c>
      <c r="F209" s="128">
        <f t="shared" si="20"/>
        <v>44.409999999999989</v>
      </c>
      <c r="G209" s="122">
        <f t="shared" si="21"/>
        <v>0.33113147364080403</v>
      </c>
      <c r="H209" s="128">
        <f t="shared" si="22"/>
        <v>114027.772</v>
      </c>
      <c r="I209" s="122">
        <f t="shared" si="23"/>
        <v>0.23587272732069187</v>
      </c>
      <c r="J209" s="128">
        <f t="shared" si="24"/>
        <v>106.4412010084701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5.4230158730158726E-2</v>
      </c>
      <c r="F210" s="128">
        <f t="shared" si="20"/>
        <v>6.8329999999999993</v>
      </c>
      <c r="G210" s="122">
        <f t="shared" si="21"/>
        <v>0.10414279035190122</v>
      </c>
      <c r="H210" s="128">
        <f t="shared" si="22"/>
        <v>35862.402999999998</v>
      </c>
      <c r="I210" s="122">
        <f t="shared" si="23"/>
        <v>-0.22637881039335228</v>
      </c>
      <c r="J210" s="128">
        <f t="shared" si="24"/>
        <v>52.072888144165908</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1.1023809523809524E-2</v>
      </c>
      <c r="F211" s="128">
        <f t="shared" si="20"/>
        <v>1.389</v>
      </c>
      <c r="G211" s="122">
        <f t="shared" si="21"/>
        <v>3.8617874421387047E-2</v>
      </c>
      <c r="H211" s="128">
        <f t="shared" si="22"/>
        <v>13298.374</v>
      </c>
      <c r="I211" s="122">
        <f t="shared" si="23"/>
        <v>-0.29189818797987432</v>
      </c>
      <c r="J211" s="128">
        <f t="shared" si="24"/>
        <v>28.545873352636946</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5.253968253968253E-3</v>
      </c>
      <c r="F212" s="128">
        <f t="shared" si="20"/>
        <v>0.66199999999999992</v>
      </c>
      <c r="G212" s="122">
        <f t="shared" si="21"/>
        <v>3.6489534147602198E-2</v>
      </c>
      <c r="H212" s="128">
        <f t="shared" si="22"/>
        <v>12565.462999999998</v>
      </c>
      <c r="I212" s="122">
        <f t="shared" si="23"/>
        <v>-0.240422416540442</v>
      </c>
      <c r="J212" s="128">
        <f t="shared" si="24"/>
        <v>14.398562154056718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0.15015079365079367</v>
      </c>
      <c r="F213" s="128">
        <f t="shared" si="20"/>
        <v>18.919000000000004</v>
      </c>
      <c r="G213" s="122">
        <f t="shared" si="21"/>
        <v>0.15845168400327569</v>
      </c>
      <c r="H213" s="128">
        <f t="shared" si="22"/>
        <v>54564.10500000001</v>
      </c>
      <c r="I213" s="122">
        <f t="shared" si="23"/>
        <v>-0.3302373727851392</v>
      </c>
      <c r="J213" s="128">
        <f t="shared" si="24"/>
        <v>94.761248260188623</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0.16490476190476186</v>
      </c>
      <c r="F214" s="128">
        <f t="shared" si="20"/>
        <v>20.777999999999995</v>
      </c>
      <c r="G214" s="122">
        <f t="shared" si="21"/>
        <v>0.16054127681076091</v>
      </c>
      <c r="H214" s="128">
        <f t="shared" si="22"/>
        <v>55283.673000000003</v>
      </c>
      <c r="I214" s="122">
        <f t="shared" si="23"/>
        <v>-0.21186709619388544</v>
      </c>
      <c r="J214" s="128">
        <f t="shared" si="24"/>
        <v>102.71798330042212</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2.8103174603174599E-2</v>
      </c>
      <c r="F215" s="128">
        <f t="shared" si="20"/>
        <v>3.5409999999999995</v>
      </c>
      <c r="G215" s="122">
        <f t="shared" si="21"/>
        <v>3.043571225294606E-2</v>
      </c>
      <c r="H215" s="128">
        <f t="shared" si="22"/>
        <v>10480.780999999999</v>
      </c>
      <c r="I215" s="122">
        <f t="shared" si="23"/>
        <v>-0.35643012901339582</v>
      </c>
      <c r="J215" s="128">
        <f t="shared" si="24"/>
        <v>92.336181816984805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0.30989682539682545</v>
      </c>
      <c r="F216" s="128">
        <f t="shared" si="20"/>
        <v>39.047000000000004</v>
      </c>
      <c r="G216" s="122">
        <f t="shared" si="21"/>
        <v>0.30298150180916372</v>
      </c>
      <c r="H216" s="128">
        <f t="shared" si="22"/>
        <v>104334.10400000001</v>
      </c>
      <c r="I216" s="122">
        <f t="shared" si="23"/>
        <v>0.39501650713864983</v>
      </c>
      <c r="J216" s="128">
        <f t="shared" si="24"/>
        <v>102.28242435474408</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0.18341269841269844</v>
      </c>
      <c r="F217" s="128">
        <f t="shared" si="20"/>
        <v>23.110000000000003</v>
      </c>
      <c r="G217" s="122">
        <f t="shared" si="21"/>
        <v>0.18888569744277756</v>
      </c>
      <c r="H217" s="128">
        <f t="shared" si="22"/>
        <v>65044.300999999992</v>
      </c>
      <c r="I217" s="122">
        <f t="shared" si="23"/>
        <v>9.1068044048319891E-2</v>
      </c>
      <c r="J217" s="128">
        <f t="shared" si="24"/>
        <v>97.102480969086002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0.3136984126984127</v>
      </c>
      <c r="F218" s="128">
        <f t="shared" si="20"/>
        <v>39.526000000000003</v>
      </c>
      <c r="G218" s="122">
        <f t="shared" si="21"/>
        <v>0.31733822940079798</v>
      </c>
      <c r="H218" s="128">
        <f t="shared" si="22"/>
        <v>109277.958</v>
      </c>
      <c r="I218" s="122">
        <f t="shared" si="23"/>
        <v>-0.11900514630543099</v>
      </c>
      <c r="J218" s="128">
        <f t="shared" si="24"/>
        <v>98.853016634882579</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0.89840476190476215</v>
      </c>
      <c r="F219" s="128">
        <f t="shared" si="20"/>
        <v>113.19900000000003</v>
      </c>
      <c r="G219" s="122">
        <f t="shared" si="21"/>
        <v>0.90004425626818607</v>
      </c>
      <c r="H219" s="128">
        <f t="shared" si="22"/>
        <v>309937.44</v>
      </c>
      <c r="I219" s="122">
        <f t="shared" si="23"/>
        <v>0.12673239764351157</v>
      </c>
      <c r="J219" s="128">
        <f t="shared" si="24"/>
        <v>99.817842916944812</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7.4785714285714289E-2</v>
      </c>
      <c r="F220" s="128">
        <f t="shared" si="20"/>
        <v>9.423</v>
      </c>
      <c r="G220" s="122">
        <f t="shared" si="21"/>
        <v>7.416665214689365E-2</v>
      </c>
      <c r="H220" s="128">
        <f t="shared" si="22"/>
        <v>25539.880000000005</v>
      </c>
      <c r="I220" s="122">
        <f t="shared" si="23"/>
        <v>-0.17365001764513663</v>
      </c>
      <c r="J220" s="128">
        <f t="shared" si="24"/>
        <v>100.8346906876618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2.6960317460317459E-2</v>
      </c>
      <c r="F221" s="128">
        <f t="shared" si="20"/>
        <v>3.3969999999999998</v>
      </c>
      <c r="G221" s="122">
        <f t="shared" si="21"/>
        <v>2.5704426788400448E-2</v>
      </c>
      <c r="H221" s="128">
        <f t="shared" si="22"/>
        <v>8851.5250000000015</v>
      </c>
      <c r="I221" s="122">
        <f t="shared" si="23"/>
        <v>0.13714696015583122</v>
      </c>
      <c r="J221" s="128">
        <f t="shared" si="24"/>
        <v>104.88589254394014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0.79293650793650794</v>
      </c>
      <c r="F222" s="128">
        <f t="shared" si="20"/>
        <v>99.91</v>
      </c>
      <c r="G222" s="122">
        <f t="shared" si="21"/>
        <v>0.78385046376155032</v>
      </c>
      <c r="H222" s="128">
        <f t="shared" si="22"/>
        <v>269925.17799999996</v>
      </c>
      <c r="I222" s="122">
        <f t="shared" si="23"/>
        <v>0.16396556569228729</v>
      </c>
      <c r="J222" s="128">
        <f t="shared" si="24"/>
        <v>101.15915529747286</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0.11988888888888891</v>
      </c>
      <c r="F223" s="128">
        <f t="shared" si="20"/>
        <v>15.106000000000002</v>
      </c>
      <c r="G223" s="122">
        <f t="shared" si="21"/>
        <v>0.1229460358115682</v>
      </c>
      <c r="H223" s="128">
        <f t="shared" si="22"/>
        <v>42337.451000000001</v>
      </c>
      <c r="I223" s="122">
        <f t="shared" si="23"/>
        <v>-0.12796972128491221</v>
      </c>
      <c r="J223" s="128">
        <f t="shared" si="24"/>
        <v>97.513423753357301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8.744444444444445E-2</v>
      </c>
      <c r="F224" s="128">
        <f t="shared" si="20"/>
        <v>11.018000000000001</v>
      </c>
      <c r="G224" s="122">
        <f t="shared" si="21"/>
        <v>9.3375937251348892E-2</v>
      </c>
      <c r="H224" s="128">
        <f t="shared" si="22"/>
        <v>32154.751</v>
      </c>
      <c r="I224" s="122">
        <f t="shared" si="23"/>
        <v>-0.18039254390777643</v>
      </c>
      <c r="J224" s="128">
        <f t="shared" si="24"/>
        <v>93.647728760207158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0.73211904761904767</v>
      </c>
      <c r="F225" s="128">
        <f t="shared" si="20"/>
        <v>92.247</v>
      </c>
      <c r="G225" s="122">
        <f t="shared" si="21"/>
        <v>0.72502948385110844</v>
      </c>
      <c r="H225" s="128">
        <f t="shared" si="22"/>
        <v>249669.70300000001</v>
      </c>
      <c r="I225" s="122">
        <f t="shared" si="23"/>
        <v>0.20115359725034815</v>
      </c>
      <c r="J225" s="128">
        <f t="shared" si="24"/>
        <v>100.97783109871365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0.12400793650793653</v>
      </c>
      <c r="F226" s="128">
        <f t="shared" si="20"/>
        <v>15.625000000000002</v>
      </c>
      <c r="G226" s="122">
        <f t="shared" si="21"/>
        <v>0.12684393857555221</v>
      </c>
      <c r="H226" s="128">
        <f t="shared" si="22"/>
        <v>43679.725000000006</v>
      </c>
      <c r="I226" s="122">
        <f t="shared" si="23"/>
        <v>-0.2055229503478605</v>
      </c>
      <c r="J226" s="128">
        <f t="shared" si="24"/>
        <v>97.764180062946821</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0.10653174603174603</v>
      </c>
      <c r="F227" s="128">
        <f t="shared" si="20"/>
        <v>13.423</v>
      </c>
      <c r="G227" s="122">
        <f t="shared" si="21"/>
        <v>0.10787175846067174</v>
      </c>
      <c r="H227" s="128">
        <f t="shared" si="22"/>
        <v>37146.502999999997</v>
      </c>
      <c r="I227" s="122">
        <f t="shared" si="23"/>
        <v>-7.9063797839519126E-2</v>
      </c>
      <c r="J227" s="128">
        <f t="shared" si="24"/>
        <v>98.757772703395531</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3.7555555555555557E-2</v>
      </c>
      <c r="F228" s="128">
        <f t="shared" si="20"/>
        <v>4.7320000000000002</v>
      </c>
      <c r="G228" s="122">
        <f t="shared" si="21"/>
        <v>4.0459208149658213E-2</v>
      </c>
      <c r="H228" s="128">
        <f t="shared" si="22"/>
        <v>13932.452000000003</v>
      </c>
      <c r="I228" s="122">
        <f t="shared" si="23"/>
        <v>-0.2876633924834745</v>
      </c>
      <c r="J228" s="128">
        <f t="shared" si="24"/>
        <v>92.823258964035887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0.19009523809523804</v>
      </c>
      <c r="F229" s="128">
        <f t="shared" si="20"/>
        <v>23.951999999999995</v>
      </c>
      <c r="G229" s="122">
        <f t="shared" si="21"/>
        <v>0.18364006353852674</v>
      </c>
      <c r="H229" s="128">
        <f t="shared" si="22"/>
        <v>63237.924999999996</v>
      </c>
      <c r="I229" s="122">
        <f t="shared" si="23"/>
        <v>-0.12467105965270683</v>
      </c>
      <c r="J229" s="128">
        <f t="shared" si="24"/>
        <v>103.51512324289575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0.39955555555555555</v>
      </c>
      <c r="F230" s="128">
        <f t="shared" si="20"/>
        <v>50.344000000000001</v>
      </c>
      <c r="G230" s="122">
        <f t="shared" si="21"/>
        <v>0.38787418326276724</v>
      </c>
      <c r="H230" s="128">
        <f t="shared" si="22"/>
        <v>133567.57800000001</v>
      </c>
      <c r="I230" s="122">
        <f t="shared" si="23"/>
        <v>0.46695007802357841</v>
      </c>
      <c r="J230" s="128">
        <f t="shared" si="24"/>
        <v>103.01163954623777</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0.33932539682539681</v>
      </c>
      <c r="F231" s="128">
        <f t="shared" si="20"/>
        <v>42.754999999999995</v>
      </c>
      <c r="G231" s="122">
        <f t="shared" si="21"/>
        <v>0.3470210449590253</v>
      </c>
      <c r="H231" s="128">
        <f t="shared" si="22"/>
        <v>119499.47300000003</v>
      </c>
      <c r="I231" s="122">
        <f t="shared" si="23"/>
        <v>-3.7922365778801606E-2</v>
      </c>
      <c r="J231" s="128">
        <f t="shared" si="24"/>
        <v>97.782368462829922</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7.0738095238095239E-2</v>
      </c>
      <c r="F232" s="128">
        <f t="shared" si="20"/>
        <v>8.9130000000000003</v>
      </c>
      <c r="G232" s="122">
        <f t="shared" si="21"/>
        <v>8.1627077053531491E-2</v>
      </c>
      <c r="H232" s="128">
        <f t="shared" si="22"/>
        <v>28108.936999999998</v>
      </c>
      <c r="I232" s="122">
        <f t="shared" si="23"/>
        <v>-0.36104955350398227</v>
      </c>
      <c r="J232" s="128">
        <f t="shared" si="24"/>
        <v>86.660086078673132</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0.11872222222222222</v>
      </c>
      <c r="F233" s="128">
        <f t="shared" si="20"/>
        <v>14.959</v>
      </c>
      <c r="G233" s="122">
        <f t="shared" si="21"/>
        <v>0.13349452894952346</v>
      </c>
      <c r="H233" s="128">
        <f t="shared" si="22"/>
        <v>45969.909</v>
      </c>
      <c r="I233" s="122">
        <f t="shared" si="23"/>
        <v>-2.5867669122298979E-2</v>
      </c>
      <c r="J233" s="128">
        <f t="shared" si="24"/>
        <v>88.934148205514177</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0.28397619047619049</v>
      </c>
      <c r="F234" s="128">
        <f t="shared" si="20"/>
        <v>35.780999999999999</v>
      </c>
      <c r="G234" s="122">
        <f t="shared" si="21"/>
        <v>0.29174248020954935</v>
      </c>
      <c r="H234" s="128">
        <f t="shared" si="22"/>
        <v>100463.857</v>
      </c>
      <c r="I234" s="122">
        <f t="shared" si="23"/>
        <v>9.4923140257762217E-2</v>
      </c>
      <c r="J234" s="128">
        <f t="shared" si="24"/>
        <v>97.337964040142339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0.13721428571428571</v>
      </c>
      <c r="F235" s="128">
        <f t="shared" si="20"/>
        <v>17.288999999999998</v>
      </c>
      <c r="G235" s="122">
        <f t="shared" si="21"/>
        <v>0.1326178831332509</v>
      </c>
      <c r="H235" s="128">
        <f t="shared" si="22"/>
        <v>45668.02900000001</v>
      </c>
      <c r="I235" s="122">
        <f t="shared" si="23"/>
        <v>0.50202601125288993</v>
      </c>
      <c r="J235" s="128">
        <f t="shared" si="24"/>
        <v>103.46589952458859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0.10366666666666667</v>
      </c>
      <c r="F236" s="128">
        <f t="shared" si="20"/>
        <v>13.062000000000001</v>
      </c>
      <c r="G236" s="122">
        <f t="shared" si="21"/>
        <v>0.10271696606438648</v>
      </c>
      <c r="H236" s="128">
        <f t="shared" si="22"/>
        <v>35371.409</v>
      </c>
      <c r="I236" s="122">
        <f t="shared" si="23"/>
        <v>0.2827940212308569</v>
      </c>
      <c r="J236" s="128">
        <f t="shared" si="24"/>
        <v>100.92458007539366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7.5373015873015869E-2</v>
      </c>
      <c r="F237" s="128">
        <f t="shared" si="20"/>
        <v>9.4969999999999999</v>
      </c>
      <c r="G237" s="122">
        <f t="shared" si="21"/>
        <v>6.6082640740159945E-2</v>
      </c>
      <c r="H237" s="128">
        <f t="shared" si="22"/>
        <v>22756.085999999999</v>
      </c>
      <c r="I237" s="122">
        <f t="shared" si="23"/>
        <v>0.26235805088148151</v>
      </c>
      <c r="J237" s="128">
        <f t="shared" si="24"/>
        <v>114.05872257645713</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0.18042857142857144</v>
      </c>
      <c r="F238" s="128">
        <f t="shared" si="20"/>
        <v>22.734000000000002</v>
      </c>
      <c r="G238" s="122">
        <f t="shared" si="21"/>
        <v>0.17460777446726952</v>
      </c>
      <c r="H238" s="128">
        <f t="shared" si="22"/>
        <v>60127.583999999995</v>
      </c>
      <c r="I238" s="122">
        <f t="shared" si="23"/>
        <v>-0.16257032220010731</v>
      </c>
      <c r="J238" s="128">
        <f t="shared" si="24"/>
        <v>103.3336413450439</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0.10032539682539685</v>
      </c>
      <c r="F239" s="128">
        <f t="shared" si="20"/>
        <v>12.641000000000002</v>
      </c>
      <c r="G239" s="122">
        <f t="shared" si="21"/>
        <v>9.8905998989423802E-2</v>
      </c>
      <c r="H239" s="128">
        <f t="shared" si="22"/>
        <v>34059.072</v>
      </c>
      <c r="I239" s="122">
        <f t="shared" si="23"/>
        <v>-0.11024014079901154</v>
      </c>
      <c r="J239" s="128">
        <f t="shared" si="24"/>
        <v>101.43509782063353</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4.1222222222222223E-2</v>
      </c>
      <c r="F240" s="128">
        <f t="shared" si="20"/>
        <v>5.194</v>
      </c>
      <c r="G240" s="122">
        <f t="shared" si="21"/>
        <v>5.8213884968550178E-2</v>
      </c>
      <c r="H240" s="128">
        <f t="shared" si="22"/>
        <v>20046.417000000001</v>
      </c>
      <c r="I240" s="122">
        <f t="shared" si="23"/>
        <v>-0.10254950841569982</v>
      </c>
      <c r="J240" s="128">
        <f t="shared" si="24"/>
        <v>70.811666743238945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0.23522222222222225</v>
      </c>
      <c r="F241" s="128">
        <f t="shared" si="20"/>
        <v>29.638000000000002</v>
      </c>
      <c r="G241" s="122">
        <f t="shared" si="21"/>
        <v>0.25331704505195174</v>
      </c>
      <c r="H241" s="128">
        <f t="shared" si="22"/>
        <v>87231.750999999989</v>
      </c>
      <c r="I241" s="122">
        <f t="shared" si="23"/>
        <v>9.6498783599017604E-2</v>
      </c>
      <c r="J241" s="128">
        <f t="shared" si="24"/>
        <v>92.856847502694308</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0.28976190476190472</v>
      </c>
      <c r="F242" s="128">
        <f t="shared" si="20"/>
        <v>36.51</v>
      </c>
      <c r="G242" s="122">
        <f t="shared" si="21"/>
        <v>0.27332509771807256</v>
      </c>
      <c r="H242" s="128">
        <f t="shared" si="22"/>
        <v>94121.684000000023</v>
      </c>
      <c r="I242" s="122">
        <f t="shared" si="23"/>
        <v>0.43239153204432773</v>
      </c>
      <c r="J242" s="128">
        <f t="shared" si="24"/>
        <v>106.01364718463809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0.22935714285714287</v>
      </c>
      <c r="F243" s="128">
        <f t="shared" si="20"/>
        <v>28.899000000000001</v>
      </c>
      <c r="G243" s="122">
        <f t="shared" si="21"/>
        <v>0.2046240424209689</v>
      </c>
      <c r="H243" s="128">
        <f t="shared" si="22"/>
        <v>70463.926000000007</v>
      </c>
      <c r="I243" s="122">
        <f t="shared" si="23"/>
        <v>0.29095913443442628</v>
      </c>
      <c r="J243" s="128">
        <f t="shared" si="24"/>
        <v>112.08709404014756</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0.12492857142857146</v>
      </c>
      <c r="F244" s="128">
        <f t="shared" si="20"/>
        <v>15.741000000000003</v>
      </c>
      <c r="G244" s="122">
        <f t="shared" si="21"/>
        <v>0.122620119178297</v>
      </c>
      <c r="H244" s="128">
        <f t="shared" si="22"/>
        <v>42225.218999999997</v>
      </c>
      <c r="I244" s="122">
        <f t="shared" si="23"/>
        <v>-0.25226147892364853</v>
      </c>
      <c r="J244" s="128">
        <f t="shared" si="24"/>
        <v>101.88260480069982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7.9420634920634933E-2</v>
      </c>
      <c r="F245" s="128">
        <f t="shared" si="20"/>
        <v>10.007000000000001</v>
      </c>
      <c r="G245" s="122">
        <f t="shared" si="21"/>
        <v>8.7677292236567769E-2</v>
      </c>
      <c r="H245" s="128">
        <f t="shared" si="22"/>
        <v>30192.377000000004</v>
      </c>
      <c r="I245" s="122">
        <f t="shared" si="23"/>
        <v>-0.29756461610971507</v>
      </c>
      <c r="J245" s="128">
        <f t="shared" si="24"/>
        <v>90.582901107786256</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5.8039682539682537E-2</v>
      </c>
      <c r="F246" s="128">
        <f t="shared" si="20"/>
        <v>7.3129999999999997</v>
      </c>
      <c r="G246" s="122">
        <f t="shared" si="21"/>
        <v>6.5192233083012446E-2</v>
      </c>
      <c r="H246" s="128">
        <f t="shared" si="22"/>
        <v>22449.467000000001</v>
      </c>
      <c r="I246" s="122">
        <f t="shared" si="23"/>
        <v>-7.4174564961378558E-2</v>
      </c>
      <c r="J246" s="128">
        <f t="shared" si="24"/>
        <v>89.028523483430575</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0.20407142857142857</v>
      </c>
      <c r="F247" s="128">
        <f t="shared" si="20"/>
        <v>25.713000000000001</v>
      </c>
      <c r="G247" s="122">
        <f t="shared" si="21"/>
        <v>0.21612501234180714</v>
      </c>
      <c r="H247" s="128">
        <f t="shared" si="22"/>
        <v>74424.377000000022</v>
      </c>
      <c r="I247" s="122">
        <f t="shared" si="23"/>
        <v>-4.8291823054819286E-2</v>
      </c>
      <c r="J247" s="128">
        <f t="shared" si="24"/>
        <v>94.422864970707082</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0.14722222222222223</v>
      </c>
      <c r="F248" s="128">
        <f t="shared" si="20"/>
        <v>18.55</v>
      </c>
      <c r="G248" s="122">
        <f t="shared" si="21"/>
        <v>0.14994920112208807</v>
      </c>
      <c r="H248" s="128">
        <f t="shared" si="22"/>
        <v>51636.207000000002</v>
      </c>
      <c r="I248" s="122">
        <f t="shared" si="23"/>
        <v>-9.6643953685926279E-2</v>
      </c>
      <c r="J248" s="128">
        <f t="shared" si="24"/>
        <v>98.181398180544136</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5.6896825396825404E-2</v>
      </c>
      <c r="F249" s="128">
        <f t="shared" si="20"/>
        <v>7.1690000000000005</v>
      </c>
      <c r="G249" s="122">
        <f t="shared" si="21"/>
        <v>5.5160829717909851E-2</v>
      </c>
      <c r="H249" s="128">
        <f t="shared" si="22"/>
        <v>18995.073</v>
      </c>
      <c r="I249" s="122">
        <f t="shared" si="23"/>
        <v>8.6216732795352025E-2</v>
      </c>
      <c r="J249" s="128">
        <f t="shared" si="24"/>
        <v>103.14715294855672</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0.17011904761904759</v>
      </c>
      <c r="F250" s="128">
        <f t="shared" si="20"/>
        <v>21.434999999999995</v>
      </c>
      <c r="G250" s="122">
        <f t="shared" si="21"/>
        <v>0.14900477410137125</v>
      </c>
      <c r="H250" s="128">
        <f t="shared" si="22"/>
        <v>51310.985999999997</v>
      </c>
      <c r="I250" s="122">
        <f t="shared" si="23"/>
        <v>0.34761770675289377</v>
      </c>
      <c r="J250" s="128">
        <f t="shared" si="24"/>
        <v>114.17019934093643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7.1682539682539667E-2</v>
      </c>
      <c r="F251" s="128">
        <f t="shared" si="20"/>
        <v>9.0319999999999983</v>
      </c>
      <c r="G251" s="122">
        <f t="shared" si="21"/>
        <v>7.5218162493683904E-2</v>
      </c>
      <c r="H251" s="128">
        <f t="shared" si="22"/>
        <v>25901.976000000002</v>
      </c>
      <c r="I251" s="122">
        <f t="shared" si="23"/>
        <v>-3.5326052837548305E-2</v>
      </c>
      <c r="J251" s="128">
        <f t="shared" si="24"/>
        <v>95.299509195746282</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8.6666666666666684E-2</v>
      </c>
      <c r="F252" s="128">
        <f t="shared" si="20"/>
        <v>10.920000000000002</v>
      </c>
      <c r="G252" s="122">
        <f t="shared" si="21"/>
        <v>8.3948245721022913E-2</v>
      </c>
      <c r="H252" s="128">
        <f t="shared" si="22"/>
        <v>28908.250000000007</v>
      </c>
      <c r="I252" s="122">
        <f t="shared" si="23"/>
        <v>-0.13959198546715409</v>
      </c>
      <c r="J252" s="128">
        <f t="shared" si="24"/>
        <v>103.23821054543252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0.13808730158730159</v>
      </c>
      <c r="F253" s="128">
        <f t="shared" si="20"/>
        <v>17.399000000000001</v>
      </c>
      <c r="G253" s="122">
        <f t="shared" si="21"/>
        <v>0.13087668647163708</v>
      </c>
      <c r="H253" s="128">
        <f t="shared" si="22"/>
        <v>45068.434000000001</v>
      </c>
      <c r="I253" s="122">
        <f t="shared" si="23"/>
        <v>-2.8331543368324704E-3</v>
      </c>
      <c r="J253" s="128">
        <f t="shared" si="24"/>
        <v>105.50947255012233</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4.183333333333334E-2</v>
      </c>
      <c r="F254" s="128">
        <f t="shared" si="20"/>
        <v>5.2710000000000008</v>
      </c>
      <c r="G254" s="122">
        <f t="shared" si="21"/>
        <v>4.8195828178813904E-2</v>
      </c>
      <c r="H254" s="128">
        <f t="shared" si="22"/>
        <v>16596.618999999999</v>
      </c>
      <c r="I254" s="122">
        <f t="shared" si="23"/>
        <v>-0.3771580212301392</v>
      </c>
      <c r="J254" s="128">
        <f t="shared" si="24"/>
        <v>86.798660618768224</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2.5373015873015874E-2</v>
      </c>
      <c r="F255" s="128">
        <f t="shared" si="20"/>
        <v>3.1970000000000001</v>
      </c>
      <c r="G255" s="122">
        <f t="shared" si="21"/>
        <v>2.5939565800707408E-2</v>
      </c>
      <c r="H255" s="128">
        <f t="shared" si="22"/>
        <v>8932.4970000000012</v>
      </c>
      <c r="I255" s="122">
        <f t="shared" si="23"/>
        <v>-0.35989058548674524</v>
      </c>
      <c r="J255" s="128">
        <f t="shared" si="24"/>
        <v>97.815885076703623</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0.19791269841269843</v>
      </c>
      <c r="F256" s="128">
        <f t="shared" si="20"/>
        <v>24.937000000000001</v>
      </c>
      <c r="G256" s="122">
        <f t="shared" si="21"/>
        <v>0.23229407477102318</v>
      </c>
      <c r="H256" s="128">
        <f t="shared" si="22"/>
        <v>79992.323000000004</v>
      </c>
      <c r="I256" s="122">
        <f t="shared" si="23"/>
        <v>-0.10230233370902564</v>
      </c>
      <c r="J256" s="128">
        <f t="shared" si="24"/>
        <v>85.199202178439066</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0.10166666666666667</v>
      </c>
      <c r="F257" s="128">
        <f t="shared" si="20"/>
        <v>12.81</v>
      </c>
      <c r="G257" s="122">
        <f t="shared" si="21"/>
        <v>9.996658709831048E-2</v>
      </c>
      <c r="H257" s="128">
        <f t="shared" si="22"/>
        <v>34424.294000000002</v>
      </c>
      <c r="I257" s="122">
        <f t="shared" si="23"/>
        <v>0.370903661512474</v>
      </c>
      <c r="J257" s="128">
        <f t="shared" si="24"/>
        <v>101.70064780413509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8.8960317460317448E-2</v>
      </c>
      <c r="F258" s="128">
        <f t="shared" si="20"/>
        <v>11.208999999999998</v>
      </c>
      <c r="G258" s="122">
        <f t="shared" si="21"/>
        <v>8.8307145470702009E-2</v>
      </c>
      <c r="H258" s="128">
        <f t="shared" si="22"/>
        <v>30409.272000000004</v>
      </c>
      <c r="I258" s="122">
        <f t="shared" si="23"/>
        <v>0.15119141862651794</v>
      </c>
      <c r="J258" s="128">
        <f t="shared" si="24"/>
        <v>100.73965927234296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0.38334126984126982</v>
      </c>
      <c r="F259" s="128">
        <f t="shared" si="20"/>
        <v>48.300999999999995</v>
      </c>
      <c r="G259" s="122">
        <f t="shared" si="21"/>
        <v>0.36958190023173554</v>
      </c>
      <c r="H259" s="128">
        <f t="shared" si="22"/>
        <v>127268.48399999998</v>
      </c>
      <c r="I259" s="122">
        <f t="shared" si="23"/>
        <v>0.14768967383380729</v>
      </c>
      <c r="J259" s="128">
        <f t="shared" si="24"/>
        <v>103.72295548047859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0.22812698412698415</v>
      </c>
      <c r="F260" s="128">
        <f t="shared" si="20"/>
        <v>28.744000000000003</v>
      </c>
      <c r="G260" s="122">
        <f t="shared" si="21"/>
        <v>0.20991243124887471</v>
      </c>
      <c r="H260" s="128">
        <f t="shared" si="22"/>
        <v>72285.024999999994</v>
      </c>
      <c r="I260" s="122">
        <f t="shared" si="23"/>
        <v>-2.9262534175798553E-2</v>
      </c>
      <c r="J260" s="128">
        <f t="shared" si="24"/>
        <v>108.67721495565645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0.91219841269841284</v>
      </c>
      <c r="F261" s="128">
        <f t="shared" si="20"/>
        <v>114.93700000000001</v>
      </c>
      <c r="G261" s="122">
        <f t="shared" si="21"/>
        <v>0.91283120763856218</v>
      </c>
      <c r="H261" s="128">
        <f t="shared" si="22"/>
        <v>314340.72899999999</v>
      </c>
      <c r="I261" s="122">
        <f t="shared" si="23"/>
        <v>0.2586751817794139</v>
      </c>
      <c r="J261" s="128">
        <f t="shared" si="24"/>
        <v>99.930677770999267</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0.87337301587301608</v>
      </c>
      <c r="F262" s="128">
        <f t="shared" si="20"/>
        <v>110.04500000000003</v>
      </c>
      <c r="G262" s="122">
        <f t="shared" si="21"/>
        <v>0.87550123418070724</v>
      </c>
      <c r="H262" s="128">
        <f t="shared" si="22"/>
        <v>301485.85399999999</v>
      </c>
      <c r="I262" s="122">
        <f t="shared" si="23"/>
        <v>0.21499888341789744</v>
      </c>
      <c r="J262" s="128">
        <f t="shared" si="24"/>
        <v>99.756914299534628</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0.93741269841269836</v>
      </c>
      <c r="F263" s="128">
        <f t="shared" si="20"/>
        <v>118.11399999999999</v>
      </c>
      <c r="G263" s="122">
        <f t="shared" si="21"/>
        <v>0.93762756201395048</v>
      </c>
      <c r="H263" s="128">
        <f t="shared" si="22"/>
        <v>322879.55199999997</v>
      </c>
      <c r="I263" s="122">
        <f t="shared" si="23"/>
        <v>0.27170226670471548</v>
      </c>
      <c r="J263" s="128">
        <f t="shared" si="24"/>
        <v>99.977084333912856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0.9246428571428571</v>
      </c>
      <c r="F264" s="128">
        <f t="shared" si="20"/>
        <v>116.505</v>
      </c>
      <c r="G264" s="122">
        <f t="shared" si="21"/>
        <v>0.9249960070624178</v>
      </c>
      <c r="H264" s="128">
        <f t="shared" si="22"/>
        <v>318529.77500000008</v>
      </c>
      <c r="I264" s="122">
        <f t="shared" si="23"/>
        <v>0.30316040384141879</v>
      </c>
      <c r="J264" s="128">
        <f t="shared" si="24"/>
        <v>99.961821465512884</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0.90069841269841266</v>
      </c>
      <c r="F265" s="128">
        <f t="shared" ref="F265:F328" si="26">SUMPRODUCT($K$2:$AI$2,$K265:$AI265)</f>
        <v>113.488</v>
      </c>
      <c r="G265" s="122">
        <f t="shared" ref="G265:G328" si="27">SUMPRODUCT($K$3:$AI$3,$K265:$AI265)/$J$3</f>
        <v>0.90354200279941232</v>
      </c>
      <c r="H265" s="128">
        <f t="shared" ref="H265:H328" si="28">SUMPRODUCT($K$3:$AI$3,$K265:$AI265)</f>
        <v>311141.91700000002</v>
      </c>
      <c r="I265" s="122">
        <f t="shared" ref="I265:I328" si="29">CORREL($K$4:$AI$4,$K265:$AI265)</f>
        <v>0.17397897143874236</v>
      </c>
      <c r="J265" s="128">
        <f t="shared" si="24"/>
        <v>99.685284127114244</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0.85991269841269857</v>
      </c>
      <c r="F266" s="128">
        <f t="shared" si="26"/>
        <v>108.34900000000002</v>
      </c>
      <c r="G266" s="122">
        <f t="shared" si="27"/>
        <v>0.86316153537887885</v>
      </c>
      <c r="H266" s="128">
        <f t="shared" si="28"/>
        <v>297236.57999999996</v>
      </c>
      <c r="I266" s="122">
        <f t="shared" si="29"/>
        <v>0.13700367274800365</v>
      </c>
      <c r="J266" s="128">
        <f t="shared" ref="J266:J329" si="30">$E266/$G266*100</f>
        <v>99.623611939015078</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0.86641269841269841</v>
      </c>
      <c r="F267" s="128">
        <f t="shared" si="26"/>
        <v>109.16800000000001</v>
      </c>
      <c r="G267" s="122">
        <f t="shared" si="27"/>
        <v>0.8701977970600363</v>
      </c>
      <c r="H267" s="128">
        <f t="shared" si="28"/>
        <v>299659.57299999997</v>
      </c>
      <c r="I267" s="122">
        <f t="shared" si="29"/>
        <v>0.10505207207562707</v>
      </c>
      <c r="J267" s="128">
        <f t="shared" si="30"/>
        <v>99.565030081652026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0.78476984126984128</v>
      </c>
      <c r="F268" s="128">
        <f t="shared" si="26"/>
        <v>98.881</v>
      </c>
      <c r="G268" s="122">
        <f t="shared" si="27"/>
        <v>0.79146784741460918</v>
      </c>
      <c r="H268" s="128">
        <f t="shared" si="28"/>
        <v>272548.28499999997</v>
      </c>
      <c r="I268" s="122">
        <f t="shared" si="29"/>
        <v>8.0297405053063542E-2</v>
      </c>
      <c r="J268" s="128">
        <f t="shared" si="30"/>
        <v>99.153723531960594</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0.65361904761904754</v>
      </c>
      <c r="F269" s="128">
        <f t="shared" si="26"/>
        <v>82.355999999999995</v>
      </c>
      <c r="G269" s="122">
        <f t="shared" si="27"/>
        <v>0.66628576946085183</v>
      </c>
      <c r="H269" s="128">
        <f t="shared" si="28"/>
        <v>229440.83500000002</v>
      </c>
      <c r="I269" s="122">
        <f t="shared" si="29"/>
        <v>0.12043024556082944</v>
      </c>
      <c r="J269" s="128">
        <f t="shared" si="30"/>
        <v>98.098905541378429</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0.56654761904761897</v>
      </c>
      <c r="F270" s="128">
        <f t="shared" si="26"/>
        <v>71.384999999999991</v>
      </c>
      <c r="G270" s="122">
        <f t="shared" si="27"/>
        <v>0.5808994592836525</v>
      </c>
      <c r="H270" s="128">
        <f t="shared" si="28"/>
        <v>200037.37599999999</v>
      </c>
      <c r="I270" s="122">
        <f t="shared" si="29"/>
        <v>0.10804481535409852</v>
      </c>
      <c r="J270" s="128">
        <f t="shared" si="30"/>
        <v>97.529376210173822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0.42783333333333329</v>
      </c>
      <c r="F271" s="128">
        <f t="shared" si="26"/>
        <v>53.906999999999996</v>
      </c>
      <c r="G271" s="122">
        <f t="shared" si="27"/>
        <v>0.44194884683962615</v>
      </c>
      <c r="H271" s="128">
        <f t="shared" si="28"/>
        <v>152188.62099999998</v>
      </c>
      <c r="I271" s="122">
        <f t="shared" si="29"/>
        <v>0.14941149075129009</v>
      </c>
      <c r="J271" s="128">
        <f t="shared" si="30"/>
        <v>96.806075271553965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0.35353174603174597</v>
      </c>
      <c r="F272" s="128">
        <f t="shared" si="26"/>
        <v>44.544999999999995</v>
      </c>
      <c r="G272" s="122">
        <f t="shared" si="27"/>
        <v>0.37146843401343954</v>
      </c>
      <c r="H272" s="128">
        <f t="shared" si="28"/>
        <v>127918.12700000001</v>
      </c>
      <c r="I272" s="122">
        <f t="shared" si="29"/>
        <v>6.3658706129635603E-2</v>
      </c>
      <c r="J272" s="128">
        <f t="shared" si="30"/>
        <v>95.171409912842122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0.16347619047619047</v>
      </c>
      <c r="F273" s="128">
        <f t="shared" si="26"/>
        <v>20.597999999999999</v>
      </c>
      <c r="G273" s="122">
        <f t="shared" si="27"/>
        <v>0.18240576957700996</v>
      </c>
      <c r="H273" s="128">
        <f t="shared" si="28"/>
        <v>62812.885999999999</v>
      </c>
      <c r="I273" s="122">
        <f t="shared" si="29"/>
        <v>-1.7247638521755676E-3</v>
      </c>
      <c r="J273" s="128">
        <f t="shared" si="30"/>
        <v>89.622269545137598</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5.6103174603174606E-2</v>
      </c>
      <c r="F274" s="128">
        <f t="shared" si="26"/>
        <v>7.069</v>
      </c>
      <c r="G274" s="122">
        <f t="shared" si="27"/>
        <v>6.6422028818845513E-2</v>
      </c>
      <c r="H274" s="128">
        <f t="shared" si="28"/>
        <v>22872.957000000002</v>
      </c>
      <c r="I274" s="122">
        <f t="shared" si="29"/>
        <v>-0.29112848666133878</v>
      </c>
      <c r="J274" s="128">
        <f t="shared" si="30"/>
        <v>84.464710881063596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0.69153174603174616</v>
      </c>
      <c r="F275" s="128">
        <f t="shared" si="26"/>
        <v>87.13300000000001</v>
      </c>
      <c r="G275" s="122">
        <f t="shared" si="27"/>
        <v>0.6675979881402494</v>
      </c>
      <c r="H275" s="128">
        <f t="shared" si="28"/>
        <v>229892.70799999998</v>
      </c>
      <c r="I275" s="122">
        <f t="shared" si="29"/>
        <v>0.46220529480161771</v>
      </c>
      <c r="J275" s="128">
        <f t="shared" si="30"/>
        <v>103.58505542507248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5.9634920634920631E-2</v>
      </c>
      <c r="F276" s="128">
        <f t="shared" si="26"/>
        <v>7.5139999999999993</v>
      </c>
      <c r="G276" s="122">
        <f t="shared" si="27"/>
        <v>5.867328768316693E-2</v>
      </c>
      <c r="H276" s="128">
        <f t="shared" si="28"/>
        <v>20204.615999999998</v>
      </c>
      <c r="I276" s="122">
        <f t="shared" si="29"/>
        <v>-0.32247693233399388</v>
      </c>
      <c r="J276" s="128">
        <f t="shared" si="30"/>
        <v>101.63896210648102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3.1428571428571438E-2</v>
      </c>
      <c r="F277" s="128">
        <f t="shared" si="26"/>
        <v>3.9600000000000009</v>
      </c>
      <c r="G277" s="122">
        <f t="shared" si="27"/>
        <v>3.3909559237770004E-2</v>
      </c>
      <c r="H277" s="128">
        <f t="shared" si="28"/>
        <v>11677.028000000002</v>
      </c>
      <c r="I277" s="122">
        <f t="shared" si="29"/>
        <v>-0.40420471214807835</v>
      </c>
      <c r="J277" s="128">
        <f t="shared" si="30"/>
        <v>92.68351501769115</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0.11486507936507938</v>
      </c>
      <c r="F278" s="128">
        <f t="shared" si="26"/>
        <v>14.473000000000003</v>
      </c>
      <c r="G278" s="122">
        <f t="shared" si="27"/>
        <v>0.11966634432770548</v>
      </c>
      <c r="H278" s="128">
        <f t="shared" si="28"/>
        <v>41208.063000000002</v>
      </c>
      <c r="I278" s="122">
        <f t="shared" si="29"/>
        <v>-0.44090471435307704</v>
      </c>
      <c r="J278" s="128">
        <f t="shared" si="30"/>
        <v>95.987790059435696</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9.7936507936507954E-3</v>
      </c>
      <c r="F279" s="128">
        <f t="shared" si="26"/>
        <v>1.2340000000000002</v>
      </c>
      <c r="G279" s="122">
        <f t="shared" si="27"/>
        <v>9.8862956574262834E-3</v>
      </c>
      <c r="H279" s="128">
        <f t="shared" si="28"/>
        <v>3404.4250000000002</v>
      </c>
      <c r="I279" s="122">
        <f t="shared" si="29"/>
        <v>-0.12386188829337767</v>
      </c>
      <c r="J279" s="128">
        <f t="shared" si="30"/>
        <v>99.062896083773339</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3.6190476190476197E-2</v>
      </c>
      <c r="F280" s="128">
        <f t="shared" si="26"/>
        <v>4.5600000000000005</v>
      </c>
      <c r="G280" s="122">
        <f t="shared" si="27"/>
        <v>4.3710199850155951E-2</v>
      </c>
      <c r="H280" s="128">
        <f t="shared" si="28"/>
        <v>15051.957000000002</v>
      </c>
      <c r="I280" s="122">
        <f t="shared" si="29"/>
        <v>4.9079265091028272E-2</v>
      </c>
      <c r="J280" s="128">
        <f t="shared" si="30"/>
        <v>82.796409795749483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0.15734126984126987</v>
      </c>
      <c r="F281" s="128">
        <f t="shared" si="26"/>
        <v>19.825000000000003</v>
      </c>
      <c r="G281" s="122">
        <f t="shared" si="27"/>
        <v>0.1774202196551263</v>
      </c>
      <c r="H281" s="128">
        <f t="shared" si="28"/>
        <v>61096.071999999986</v>
      </c>
      <c r="I281" s="122">
        <f t="shared" si="29"/>
        <v>-0.47618618913533461</v>
      </c>
      <c r="J281" s="128">
        <f t="shared" si="30"/>
        <v>88.682828905923799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0.43314285714285722</v>
      </c>
      <c r="F282" s="128">
        <f t="shared" si="26"/>
        <v>54.576000000000008</v>
      </c>
      <c r="G282" s="122">
        <f t="shared" si="27"/>
        <v>0.39638975717131592</v>
      </c>
      <c r="H282" s="128">
        <f t="shared" si="28"/>
        <v>136499.984</v>
      </c>
      <c r="I282" s="122">
        <f t="shared" si="29"/>
        <v>0.31386963289691489</v>
      </c>
      <c r="J282" s="128">
        <f t="shared" si="30"/>
        <v>109.27196006118214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0.32595238095238099</v>
      </c>
      <c r="F283" s="128">
        <f t="shared" si="26"/>
        <v>41.070000000000007</v>
      </c>
      <c r="G283" s="122">
        <f t="shared" si="27"/>
        <v>0.3290089964513675</v>
      </c>
      <c r="H283" s="128">
        <f t="shared" si="28"/>
        <v>113296.88</v>
      </c>
      <c r="I283" s="122">
        <f t="shared" si="29"/>
        <v>0.4019233673740924</v>
      </c>
      <c r="J283" s="128">
        <f t="shared" si="30"/>
        <v>99.070962942668856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8.3317460317460332E-2</v>
      </c>
      <c r="F284" s="128">
        <f t="shared" si="26"/>
        <v>10.498000000000001</v>
      </c>
      <c r="G284" s="122">
        <f t="shared" si="27"/>
        <v>9.7128694556246717E-2</v>
      </c>
      <c r="H284" s="128">
        <f t="shared" si="28"/>
        <v>33447.043000000005</v>
      </c>
      <c r="I284" s="122">
        <f t="shared" si="29"/>
        <v>0.21679466661020164</v>
      </c>
      <c r="J284" s="128">
        <f t="shared" si="30"/>
        <v>85.780479906699071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0.13437301587301584</v>
      </c>
      <c r="F285" s="128">
        <f t="shared" si="26"/>
        <v>16.930999999999997</v>
      </c>
      <c r="G285" s="122">
        <f t="shared" si="27"/>
        <v>0.13656230725001309</v>
      </c>
      <c r="H285" s="128">
        <f t="shared" si="28"/>
        <v>47026.323000000004</v>
      </c>
      <c r="I285" s="122">
        <f t="shared" si="29"/>
        <v>0.35621780201541509</v>
      </c>
      <c r="J285" s="128">
        <f t="shared" si="30"/>
        <v>98.396855310163161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1.4999999999999998E-2</v>
      </c>
      <c r="F286" s="128">
        <f t="shared" si="26"/>
        <v>1.8899999999999997</v>
      </c>
      <c r="G286" s="122">
        <f t="shared" si="27"/>
        <v>1.6041706596042492E-2</v>
      </c>
      <c r="H286" s="128">
        <f t="shared" si="28"/>
        <v>5524.0900000000011</v>
      </c>
      <c r="I286" s="122">
        <f t="shared" si="29"/>
        <v>-5.061784201984508E-2</v>
      </c>
      <c r="J286" s="128">
        <f t="shared" si="30"/>
        <v>93.506260759690704</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0.98499999999999999</v>
      </c>
      <c r="F287" s="128">
        <f t="shared" si="26"/>
        <v>124.11</v>
      </c>
      <c r="G287" s="122">
        <f t="shared" si="27"/>
        <v>0.98395829340395746</v>
      </c>
      <c r="H287" s="128">
        <f t="shared" si="28"/>
        <v>338833.91</v>
      </c>
      <c r="I287" s="122">
        <f t="shared" si="29"/>
        <v>5.0617842019850423E-2</v>
      </c>
      <c r="J287" s="128">
        <f t="shared" si="30"/>
        <v>100.10586897869815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0.17635714285714288</v>
      </c>
      <c r="F288" s="128">
        <f t="shared" si="26"/>
        <v>22.221000000000004</v>
      </c>
      <c r="G288" s="122">
        <f t="shared" si="27"/>
        <v>0.17915508569570043</v>
      </c>
      <c r="H288" s="128">
        <f t="shared" si="28"/>
        <v>61693.487000000008</v>
      </c>
      <c r="I288" s="122">
        <f t="shared" si="29"/>
        <v>-0.40096053813448801</v>
      </c>
      <c r="J288" s="128">
        <f t="shared" si="30"/>
        <v>98.438256537517475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0.51983333333333337</v>
      </c>
      <c r="F289" s="128">
        <f t="shared" si="26"/>
        <v>65.499000000000009</v>
      </c>
      <c r="G289" s="122">
        <f t="shared" si="27"/>
        <v>0.50068766516241814</v>
      </c>
      <c r="H289" s="128">
        <f t="shared" si="28"/>
        <v>172415.80299999999</v>
      </c>
      <c r="I289" s="122">
        <f t="shared" si="29"/>
        <v>0.36016950235814432</v>
      </c>
      <c r="J289" s="128">
        <f t="shared" si="30"/>
        <v>103.82387454356493</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6.9087301587301586E-2</v>
      </c>
      <c r="F290" s="128">
        <f t="shared" si="26"/>
        <v>8.7050000000000001</v>
      </c>
      <c r="G290" s="122">
        <f t="shared" si="27"/>
        <v>7.1030747071361783E-2</v>
      </c>
      <c r="H290" s="128">
        <f t="shared" si="28"/>
        <v>24460.006000000001</v>
      </c>
      <c r="I290" s="122">
        <f t="shared" si="29"/>
        <v>0.25488949643562114</v>
      </c>
      <c r="J290" s="128">
        <f t="shared" si="30"/>
        <v>97.263937711217238</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7.3039682539682529E-2</v>
      </c>
      <c r="F291" s="128">
        <f t="shared" si="26"/>
        <v>9.2029999999999994</v>
      </c>
      <c r="G291" s="122">
        <f t="shared" si="27"/>
        <v>7.8300071437283306E-2</v>
      </c>
      <c r="H291" s="128">
        <f t="shared" si="28"/>
        <v>26963.256000000005</v>
      </c>
      <c r="I291" s="122">
        <f t="shared" si="29"/>
        <v>-0.33442116629928798</v>
      </c>
      <c r="J291" s="128">
        <f t="shared" si="30"/>
        <v>93.281757218045144</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0.1617142857142857</v>
      </c>
      <c r="F292" s="128">
        <f t="shared" si="26"/>
        <v>20.375999999999998</v>
      </c>
      <c r="G292" s="122">
        <f t="shared" si="27"/>
        <v>0.17075013793784377</v>
      </c>
      <c r="H292" s="128">
        <f t="shared" si="28"/>
        <v>58799.176000000007</v>
      </c>
      <c r="I292" s="122">
        <f t="shared" si="29"/>
        <v>0.10219234581909931</v>
      </c>
      <c r="J292" s="128">
        <f t="shared" si="30"/>
        <v>94.708143529086172</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0.36432539682539683</v>
      </c>
      <c r="F293" s="128">
        <f t="shared" si="26"/>
        <v>45.905000000000001</v>
      </c>
      <c r="G293" s="122">
        <f t="shared" si="27"/>
        <v>0.37653485616712834</v>
      </c>
      <c r="H293" s="128">
        <f t="shared" si="28"/>
        <v>129662.78999999998</v>
      </c>
      <c r="I293" s="122">
        <f t="shared" si="29"/>
        <v>1.4485084010748273E-2</v>
      </c>
      <c r="J293" s="128">
        <f t="shared" si="30"/>
        <v>96.757415909375396</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0.63567460317460323</v>
      </c>
      <c r="F294" s="128">
        <f t="shared" si="26"/>
        <v>80.095000000000013</v>
      </c>
      <c r="G294" s="122">
        <f t="shared" si="27"/>
        <v>0.62346514383287166</v>
      </c>
      <c r="H294" s="128">
        <f t="shared" si="28"/>
        <v>214695.21000000002</v>
      </c>
      <c r="I294" s="122">
        <f t="shared" si="29"/>
        <v>-1.4485084010748066E-2</v>
      </c>
      <c r="J294" s="128">
        <f t="shared" si="30"/>
        <v>101.95832268451635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0.16933333333333336</v>
      </c>
      <c r="F295" s="128">
        <f t="shared" si="26"/>
        <v>21.336000000000002</v>
      </c>
      <c r="G295" s="122">
        <f t="shared" si="27"/>
        <v>0.16121802891177203</v>
      </c>
      <c r="H295" s="128">
        <f t="shared" si="28"/>
        <v>55516.717999999993</v>
      </c>
      <c r="I295" s="122">
        <f t="shared" si="29"/>
        <v>-0.15183680844740091</v>
      </c>
      <c r="J295" s="128">
        <f t="shared" si="30"/>
        <v>105.0337449702989</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0.33056349206349217</v>
      </c>
      <c r="F296" s="128">
        <f t="shared" si="26"/>
        <v>41.65100000000001</v>
      </c>
      <c r="G296" s="122">
        <f t="shared" si="27"/>
        <v>0.31110931065925584</v>
      </c>
      <c r="H296" s="128">
        <f t="shared" si="28"/>
        <v>107132.98000000003</v>
      </c>
      <c r="I296" s="122">
        <f t="shared" si="29"/>
        <v>3.9909727711985483E-2</v>
      </c>
      <c r="J296" s="128">
        <f t="shared" si="30"/>
        <v>106.25316592518944</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0.22288095238095237</v>
      </c>
      <c r="F297" s="128">
        <f t="shared" si="26"/>
        <v>28.082999999999998</v>
      </c>
      <c r="G297" s="122">
        <f t="shared" si="27"/>
        <v>0.21309835113457506</v>
      </c>
      <c r="H297" s="128">
        <f t="shared" si="28"/>
        <v>73382.122000000003</v>
      </c>
      <c r="I297" s="122">
        <f t="shared" si="29"/>
        <v>0.27536011876078492</v>
      </c>
      <c r="J297" s="128">
        <f t="shared" si="30"/>
        <v>104.59065083999614</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0.14275396825396824</v>
      </c>
      <c r="F298" s="128">
        <f t="shared" si="26"/>
        <v>17.986999999999998</v>
      </c>
      <c r="G298" s="122">
        <f t="shared" si="27"/>
        <v>0.14212792500827628</v>
      </c>
      <c r="H298" s="128">
        <f t="shared" si="28"/>
        <v>48942.888000000006</v>
      </c>
      <c r="I298" s="122">
        <f t="shared" si="29"/>
        <v>0.25223715126595059</v>
      </c>
      <c r="J298" s="128">
        <f t="shared" si="30"/>
        <v>100.4404787065283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6.7230158730158723E-2</v>
      </c>
      <c r="F299" s="128">
        <f t="shared" si="26"/>
        <v>8.4709999999999983</v>
      </c>
      <c r="G299" s="122">
        <f t="shared" si="27"/>
        <v>7.5628836850022363E-2</v>
      </c>
      <c r="H299" s="128">
        <f t="shared" si="28"/>
        <v>26043.395</v>
      </c>
      <c r="I299" s="122">
        <f t="shared" si="29"/>
        <v>8.2406245705154965E-2</v>
      </c>
      <c r="J299" s="128">
        <f t="shared" si="30"/>
        <v>88.894873345045823</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6.7722222222222211E-2</v>
      </c>
      <c r="F300" s="128">
        <f t="shared" si="26"/>
        <v>8.5329999999999995</v>
      </c>
      <c r="G300" s="122">
        <f t="shared" si="27"/>
        <v>9.6759790682952054E-2</v>
      </c>
      <c r="H300" s="128">
        <f t="shared" si="28"/>
        <v>33320.008000000002</v>
      </c>
      <c r="I300" s="122">
        <f t="shared" si="29"/>
        <v>-0.12746091936038864</v>
      </c>
      <c r="J300" s="128">
        <f t="shared" si="30"/>
        <v>69.990046220877247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405.21333741984131</v>
      </c>
      <c r="F301" s="128">
        <f t="shared" si="26"/>
        <v>51056.880514900004</v>
      </c>
      <c r="G301" s="122">
        <f t="shared" si="27"/>
        <v>432.19456157694361</v>
      </c>
      <c r="H301" s="128">
        <f t="shared" si="28"/>
        <v>148829654.83551314</v>
      </c>
      <c r="I301" s="122">
        <f t="shared" si="29"/>
        <v>0.10399383865343433</v>
      </c>
      <c r="J301" s="128">
        <f t="shared" si="30"/>
        <v>93.757157873838992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1.6396825396825396E-2</v>
      </c>
      <c r="F302" s="128">
        <f t="shared" si="26"/>
        <v>2.0659999999999998</v>
      </c>
      <c r="G302" s="122">
        <f t="shared" si="27"/>
        <v>1.9111642534803897E-2</v>
      </c>
      <c r="H302" s="128">
        <f t="shared" si="28"/>
        <v>6581.2470000000003</v>
      </c>
      <c r="I302" s="122">
        <f t="shared" si="29"/>
        <v>-0.33290891135843304</v>
      </c>
      <c r="J302" s="128">
        <f t="shared" si="30"/>
        <v>85.794956487729451</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6.6666666666666671E-3</v>
      </c>
      <c r="F303" s="128">
        <f t="shared" si="26"/>
        <v>0.84000000000000008</v>
      </c>
      <c r="G303" s="122">
        <f t="shared" si="27"/>
        <v>7.0991032588178593E-3</v>
      </c>
      <c r="H303" s="128">
        <f t="shared" si="28"/>
        <v>2444.6330000000003</v>
      </c>
      <c r="I303" s="122">
        <f t="shared" si="29"/>
        <v>-0.30800965564915789</v>
      </c>
      <c r="J303" s="128">
        <f t="shared" si="30"/>
        <v>93.90857441587346</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0.14763492063492062</v>
      </c>
      <c r="F304" s="128">
        <f t="shared" si="26"/>
        <v>18.601999999999997</v>
      </c>
      <c r="G304" s="122">
        <f t="shared" si="27"/>
        <v>0.14189717387137804</v>
      </c>
      <c r="H304" s="128">
        <f t="shared" si="28"/>
        <v>48863.426999999996</v>
      </c>
      <c r="I304" s="122">
        <f t="shared" si="29"/>
        <v>3.2916225489160893E-2</v>
      </c>
      <c r="J304" s="128">
        <f t="shared" si="30"/>
        <v>104.04359481376531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1.9849206349206353E-2</v>
      </c>
      <c r="F305" s="128">
        <f t="shared" si="26"/>
        <v>2.5010000000000003</v>
      </c>
      <c r="G305" s="122">
        <f t="shared" si="27"/>
        <v>2.2176058055860471E-2</v>
      </c>
      <c r="H305" s="128">
        <f t="shared" si="28"/>
        <v>7636.5029999999997</v>
      </c>
      <c r="I305" s="122">
        <f t="shared" si="29"/>
        <v>-0.32637385319509354</v>
      </c>
      <c r="J305" s="128">
        <f t="shared" si="30"/>
        <v>89.507370061924945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0.10712698412698414</v>
      </c>
      <c r="F306" s="128">
        <f t="shared" si="26"/>
        <v>13.498000000000001</v>
      </c>
      <c r="G306" s="122">
        <f t="shared" si="27"/>
        <v>0.11512889783306908</v>
      </c>
      <c r="H306" s="128">
        <f t="shared" si="28"/>
        <v>39645.557000000001</v>
      </c>
      <c r="I306" s="122">
        <f t="shared" si="29"/>
        <v>4.8789058433316213E-2</v>
      </c>
      <c r="J306" s="128">
        <f t="shared" si="30"/>
        <v>93.049604524411151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0.54326984126984124</v>
      </c>
      <c r="F307" s="128">
        <f t="shared" si="26"/>
        <v>68.451999999999998</v>
      </c>
      <c r="G307" s="122">
        <f t="shared" si="27"/>
        <v>0.53354484286701631</v>
      </c>
      <c r="H307" s="128">
        <f t="shared" si="28"/>
        <v>183730.435</v>
      </c>
      <c r="I307" s="122">
        <f t="shared" si="29"/>
        <v>0.46384163872810519</v>
      </c>
      <c r="J307" s="128">
        <f t="shared" si="30"/>
        <v>101.82271434778892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0.28642063492063496</v>
      </c>
      <c r="F308" s="128">
        <f t="shared" si="26"/>
        <v>36.089000000000006</v>
      </c>
      <c r="G308" s="122">
        <f t="shared" si="27"/>
        <v>0.28679535541500417</v>
      </c>
      <c r="H308" s="128">
        <f t="shared" si="28"/>
        <v>98760.275000000009</v>
      </c>
      <c r="I308" s="122">
        <f t="shared" si="29"/>
        <v>-0.29135508658666937</v>
      </c>
      <c r="J308" s="128">
        <f t="shared" si="30"/>
        <v>99.869342202621453</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6.3269841269841268E-2</v>
      </c>
      <c r="F309" s="128">
        <f t="shared" si="26"/>
        <v>7.9719999999999995</v>
      </c>
      <c r="G309" s="122">
        <f t="shared" si="27"/>
        <v>6.4813583538062131E-2</v>
      </c>
      <c r="H309" s="128">
        <f t="shared" si="28"/>
        <v>22319.076000000001</v>
      </c>
      <c r="I309" s="122">
        <f t="shared" si="29"/>
        <v>-2.245148328351777E-2</v>
      </c>
      <c r="J309" s="128">
        <f t="shared" si="30"/>
        <v>97.618180967706721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0.12636507936507935</v>
      </c>
      <c r="F310" s="128">
        <f t="shared" si="26"/>
        <v>15.921999999999999</v>
      </c>
      <c r="G310" s="122">
        <f t="shared" si="27"/>
        <v>0.13274090917010783</v>
      </c>
      <c r="H310" s="128">
        <f t="shared" si="28"/>
        <v>45710.393999999993</v>
      </c>
      <c r="I310" s="122">
        <f t="shared" si="29"/>
        <v>0.1436102603924326</v>
      </c>
      <c r="J310" s="128">
        <f t="shared" si="30"/>
        <v>95.196786096396366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0.60544444444444445</v>
      </c>
      <c r="F311" s="128">
        <f t="shared" si="26"/>
        <v>76.286000000000001</v>
      </c>
      <c r="G311" s="122">
        <f t="shared" si="27"/>
        <v>0.60567291307302284</v>
      </c>
      <c r="H311" s="128">
        <f t="shared" si="28"/>
        <v>208568.31299999999</v>
      </c>
      <c r="I311" s="122">
        <f t="shared" si="29"/>
        <v>3.8953087825758584E-2</v>
      </c>
      <c r="J311" s="128">
        <f t="shared" si="30"/>
        <v>99.96227854611837</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0.54573015873015873</v>
      </c>
      <c r="F312" s="128">
        <f t="shared" si="26"/>
        <v>68.762</v>
      </c>
      <c r="G312" s="122">
        <f t="shared" si="27"/>
        <v>0.5408995028429715</v>
      </c>
      <c r="H312" s="128">
        <f t="shared" si="28"/>
        <v>186263.071</v>
      </c>
      <c r="I312" s="122">
        <f t="shared" si="29"/>
        <v>0.33566524027082445</v>
      </c>
      <c r="J312" s="128">
        <f t="shared" si="30"/>
        <v>100.89307826348468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0.21316666666666667</v>
      </c>
      <c r="F313" s="128">
        <f t="shared" si="26"/>
        <v>26.859000000000002</v>
      </c>
      <c r="G313" s="122">
        <f t="shared" si="27"/>
        <v>0.22453121460805328</v>
      </c>
      <c r="H313" s="128">
        <f t="shared" si="28"/>
        <v>77319.12000000001</v>
      </c>
      <c r="I313" s="122">
        <f t="shared" si="29"/>
        <v>0.17311416556964448</v>
      </c>
      <c r="J313" s="128">
        <f t="shared" si="30"/>
        <v>94.938544308315969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0.12353968253968253</v>
      </c>
      <c r="F314" s="128">
        <f t="shared" si="26"/>
        <v>15.565999999999999</v>
      </c>
      <c r="G314" s="122">
        <f t="shared" si="27"/>
        <v>0.14412144628555168</v>
      </c>
      <c r="H314" s="128">
        <f t="shared" si="28"/>
        <v>49629.373000000007</v>
      </c>
      <c r="I314" s="122">
        <f t="shared" si="29"/>
        <v>4.4473598853145321E-2</v>
      </c>
      <c r="J314" s="128">
        <f t="shared" si="30"/>
        <v>85.719152647767672</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0.19464285714285717</v>
      </c>
      <c r="F315" s="128">
        <f t="shared" si="26"/>
        <v>24.525000000000002</v>
      </c>
      <c r="G315" s="122">
        <f t="shared" si="27"/>
        <v>0.2149070908763554</v>
      </c>
      <c r="H315" s="128">
        <f t="shared" si="28"/>
        <v>74004.975999999995</v>
      </c>
      <c r="I315" s="122">
        <f t="shared" si="29"/>
        <v>8.9550383813622653E-2</v>
      </c>
      <c r="J315" s="128">
        <f t="shared" si="30"/>
        <v>90.570700272911395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8.433333333333333E-2</v>
      </c>
      <c r="F316" s="128">
        <f t="shared" si="26"/>
        <v>10.625999999999999</v>
      </c>
      <c r="G316" s="122">
        <f t="shared" si="27"/>
        <v>8.2085782819042968E-2</v>
      </c>
      <c r="H316" s="128">
        <f t="shared" si="28"/>
        <v>28266.896000000001</v>
      </c>
      <c r="I316" s="122">
        <f t="shared" si="29"/>
        <v>5.4639061324567716E-2</v>
      </c>
      <c r="J316" s="128">
        <f t="shared" si="30"/>
        <v>102.73805089883233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0.38965873015873015</v>
      </c>
      <c r="F317" s="128">
        <f t="shared" si="26"/>
        <v>49.097000000000001</v>
      </c>
      <c r="G317" s="122">
        <f t="shared" si="27"/>
        <v>0.39262246847757276</v>
      </c>
      <c r="H317" s="128">
        <f t="shared" si="28"/>
        <v>135202.68799999999</v>
      </c>
      <c r="I317" s="122">
        <f t="shared" si="29"/>
        <v>0.32123171591715638</v>
      </c>
      <c r="J317" s="128">
        <f t="shared" si="30"/>
        <v>99.245142966388357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0.90488888888888896</v>
      </c>
      <c r="F318" s="128">
        <f t="shared" si="26"/>
        <v>114.01600000000001</v>
      </c>
      <c r="G318" s="122">
        <f t="shared" si="27"/>
        <v>0.90157994296633159</v>
      </c>
      <c r="H318" s="128">
        <f t="shared" si="28"/>
        <v>310466.266</v>
      </c>
      <c r="I318" s="122">
        <f t="shared" si="29"/>
        <v>0.23019638267441556</v>
      </c>
      <c r="J318" s="128">
        <f t="shared" si="30"/>
        <v>100.36701636370375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0.58920634920634918</v>
      </c>
      <c r="F319" s="128">
        <f t="shared" si="26"/>
        <v>74.239999999999995</v>
      </c>
      <c r="G319" s="122">
        <f t="shared" si="27"/>
        <v>0.58386170787378255</v>
      </c>
      <c r="H319" s="128">
        <f t="shared" si="28"/>
        <v>201057.45</v>
      </c>
      <c r="I319" s="122">
        <f t="shared" si="29"/>
        <v>0.35876440723919317</v>
      </c>
      <c r="J319" s="128">
        <f t="shared" si="30"/>
        <v>100.91539507737713</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0.87638888888888888</v>
      </c>
      <c r="F320" s="128">
        <f t="shared" si="26"/>
        <v>110.425</v>
      </c>
      <c r="G320" s="122">
        <f t="shared" si="27"/>
        <v>0.85702576388525897</v>
      </c>
      <c r="H320" s="128">
        <f t="shared" si="28"/>
        <v>295123.67800000001</v>
      </c>
      <c r="I320" s="122">
        <f t="shared" si="29"/>
        <v>0.53625643114747656</v>
      </c>
      <c r="J320" s="128">
        <f t="shared" si="30"/>
        <v>102.25933989613669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0.62663492063492054</v>
      </c>
      <c r="F321" s="128">
        <f t="shared" si="26"/>
        <v>78.955999999999989</v>
      </c>
      <c r="G321" s="122">
        <f t="shared" si="27"/>
        <v>0.62338786088895848</v>
      </c>
      <c r="H321" s="128">
        <f t="shared" si="28"/>
        <v>214668.59699999995</v>
      </c>
      <c r="I321" s="122">
        <f t="shared" si="29"/>
        <v>0.3305052524521499</v>
      </c>
      <c r="J321" s="128">
        <f t="shared" si="30"/>
        <v>100.52087311121711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0.44108730158730164</v>
      </c>
      <c r="F322" s="128">
        <f t="shared" si="26"/>
        <v>55.577000000000005</v>
      </c>
      <c r="G322" s="122">
        <f t="shared" si="27"/>
        <v>0.43567669111796448</v>
      </c>
      <c r="H322" s="128">
        <f t="shared" si="28"/>
        <v>150028.75400000002</v>
      </c>
      <c r="I322" s="122">
        <f t="shared" si="29"/>
        <v>0.32399316089464542</v>
      </c>
      <c r="J322" s="128">
        <f t="shared" si="30"/>
        <v>101.24188660528368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0.28480952380952379</v>
      </c>
      <c r="F323" s="128">
        <f t="shared" si="26"/>
        <v>35.885999999999996</v>
      </c>
      <c r="G323" s="122">
        <f t="shared" si="27"/>
        <v>0.27804053339838186</v>
      </c>
      <c r="H323" s="128">
        <f t="shared" si="28"/>
        <v>95745.481999999989</v>
      </c>
      <c r="I323" s="122">
        <f t="shared" si="29"/>
        <v>0.40230228625177278</v>
      </c>
      <c r="J323" s="128">
        <f t="shared" si="30"/>
        <v>102.4345336733487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9.7738095238095221E-2</v>
      </c>
      <c r="F324" s="128">
        <f t="shared" si="26"/>
        <v>12.314999999999998</v>
      </c>
      <c r="G324" s="122">
        <f t="shared" si="27"/>
        <v>0.10900753866615556</v>
      </c>
      <c r="H324" s="128">
        <f t="shared" si="28"/>
        <v>37537.617999999995</v>
      </c>
      <c r="I324" s="122">
        <f t="shared" si="29"/>
        <v>9.7145419822363133E-2</v>
      </c>
      <c r="J324" s="128">
        <f t="shared" si="30"/>
        <v>89.661776088189711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1.0888888888888889E-2</v>
      </c>
      <c r="F325" s="128">
        <f t="shared" si="26"/>
        <v>1.3720000000000001</v>
      </c>
      <c r="G325" s="122">
        <f t="shared" si="27"/>
        <v>1.4649751131090318E-2</v>
      </c>
      <c r="H325" s="128">
        <f t="shared" si="28"/>
        <v>5044.759</v>
      </c>
      <c r="I325" s="122">
        <f t="shared" si="29"/>
        <v>-0.12780960372504307</v>
      </c>
      <c r="J325" s="128">
        <f t="shared" si="30"/>
        <v>74.328149273334958</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8.6500000000000021E-2</v>
      </c>
      <c r="F326" s="128">
        <f t="shared" si="26"/>
        <v>10.899000000000003</v>
      </c>
      <c r="G326" s="122">
        <f t="shared" si="27"/>
        <v>0.10119617955732116</v>
      </c>
      <c r="H326" s="128">
        <f t="shared" si="28"/>
        <v>34847.714</v>
      </c>
      <c r="I326" s="122">
        <f t="shared" si="29"/>
        <v>9.0029207147858864E-2</v>
      </c>
      <c r="J326" s="128">
        <f t="shared" si="30"/>
        <v>85.477535197861215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2.5428571428571432E-2</v>
      </c>
      <c r="F327" s="128">
        <f t="shared" si="26"/>
        <v>3.2040000000000006</v>
      </c>
      <c r="G327" s="122">
        <f t="shared" si="27"/>
        <v>2.7446343630756365E-2</v>
      </c>
      <c r="H327" s="128">
        <f t="shared" si="28"/>
        <v>9451.3680000000004</v>
      </c>
      <c r="I327" s="122">
        <f t="shared" si="29"/>
        <v>0.10073643120848826</v>
      </c>
      <c r="J327" s="128">
        <f t="shared" si="30"/>
        <v>92.648302340994462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0.19503174603174603</v>
      </c>
      <c r="F328" s="128">
        <f t="shared" si="26"/>
        <v>24.573999999999998</v>
      </c>
      <c r="G328" s="122">
        <f t="shared" si="27"/>
        <v>0.19659233994854194</v>
      </c>
      <c r="H328" s="128">
        <f t="shared" si="28"/>
        <v>67698.145000000004</v>
      </c>
      <c r="I328" s="122">
        <f t="shared" si="29"/>
        <v>0.35673524467967027</v>
      </c>
      <c r="J328" s="128">
        <f t="shared" si="30"/>
        <v>99.206177658191365</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0.19823015873015876</v>
      </c>
      <c r="F329" s="128">
        <f t="shared" ref="F329:F392" si="32">SUMPRODUCT($K$2:$AI$2,$K329:$AI329)</f>
        <v>24.977000000000004</v>
      </c>
      <c r="G329" s="122">
        <f t="shared" ref="G329:G392" si="33">SUMPRODUCT($K$3:$AI$3,$K329:$AI329)/$J$3</f>
        <v>0.217653447865303</v>
      </c>
      <c r="H329" s="128">
        <f t="shared" ref="H329:H392" si="34">SUMPRODUCT($K$3:$AI$3,$K329:$AI329)</f>
        <v>74950.706000000006</v>
      </c>
      <c r="I329" s="122">
        <f t="shared" ref="I329:I392" si="35">CORREL($K$4:$AI$4,$K329:$AI329)</f>
        <v>0.10392247584511759</v>
      </c>
      <c r="J329" s="128">
        <f t="shared" si="30"/>
        <v>91.076048036158596</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5.488888888888889E-2</v>
      </c>
      <c r="F330" s="128">
        <f t="shared" si="32"/>
        <v>6.9160000000000004</v>
      </c>
      <c r="G330" s="122">
        <f t="shared" si="33"/>
        <v>6.8126809889707804E-2</v>
      </c>
      <c r="H330" s="128">
        <f t="shared" si="34"/>
        <v>23460.011999999999</v>
      </c>
      <c r="I330" s="122">
        <f t="shared" si="35"/>
        <v>6.5541271623075553E-3</v>
      </c>
      <c r="J330" s="128">
        <f t="shared" ref="J330:J393" si="36">$E330/$G330*100</f>
        <v>80.568705591454943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0.1356746031746032</v>
      </c>
      <c r="F331" s="128">
        <f t="shared" si="32"/>
        <v>17.095000000000002</v>
      </c>
      <c r="G331" s="122">
        <f t="shared" si="33"/>
        <v>0.13085599289111913</v>
      </c>
      <c r="H331" s="128">
        <f t="shared" si="34"/>
        <v>45061.308000000005</v>
      </c>
      <c r="I331" s="122">
        <f t="shared" si="35"/>
        <v>0.16995224409719209</v>
      </c>
      <c r="J331" s="128">
        <f t="shared" si="36"/>
        <v>103.68237646363929</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0.10865079365079368</v>
      </c>
      <c r="F332" s="128">
        <f t="shared" si="32"/>
        <v>13.690000000000003</v>
      </c>
      <c r="G332" s="122">
        <f t="shared" si="33"/>
        <v>0.10553826250588051</v>
      </c>
      <c r="H332" s="128">
        <f t="shared" si="34"/>
        <v>36342.945</v>
      </c>
      <c r="I332" s="122">
        <f t="shared" si="35"/>
        <v>0.28909297901708392</v>
      </c>
      <c r="J332" s="128">
        <f t="shared" si="36"/>
        <v>102.94919687988964</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0.13345238095238096</v>
      </c>
      <c r="F333" s="128">
        <f t="shared" si="32"/>
        <v>16.815000000000001</v>
      </c>
      <c r="G333" s="122">
        <f t="shared" si="33"/>
        <v>0.12831599091643003</v>
      </c>
      <c r="H333" s="128">
        <f t="shared" si="34"/>
        <v>44186.638000000014</v>
      </c>
      <c r="I333" s="122">
        <f t="shared" si="35"/>
        <v>0.4376983569309203</v>
      </c>
      <c r="J333" s="128">
        <f t="shared" si="36"/>
        <v>104.00292278403256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0.2110396825396825</v>
      </c>
      <c r="F334" s="128">
        <f t="shared" si="32"/>
        <v>26.590999999999994</v>
      </c>
      <c r="G334" s="122">
        <f t="shared" si="33"/>
        <v>0.21902618495867671</v>
      </c>
      <c r="H334" s="128">
        <f t="shared" si="34"/>
        <v>75423.418999999994</v>
      </c>
      <c r="I334" s="122">
        <f t="shared" si="35"/>
        <v>0.23263752371537605</v>
      </c>
      <c r="J334" s="128">
        <f t="shared" si="36"/>
        <v>96.353631224275304</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0.12847619047619047</v>
      </c>
      <c r="F335" s="128">
        <f t="shared" si="32"/>
        <v>16.187999999999999</v>
      </c>
      <c r="G335" s="122">
        <f t="shared" si="33"/>
        <v>0.12466769176264235</v>
      </c>
      <c r="H335" s="128">
        <f t="shared" si="34"/>
        <v>42930.316999999995</v>
      </c>
      <c r="I335" s="122">
        <f t="shared" si="35"/>
        <v>0.43322729107653174</v>
      </c>
      <c r="J335" s="128">
        <f t="shared" si="36"/>
        <v>103.05492037247245</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7.0690476190476179E-2</v>
      </c>
      <c r="F336" s="128">
        <f t="shared" si="32"/>
        <v>8.9069999999999983</v>
      </c>
      <c r="G336" s="122">
        <f t="shared" si="33"/>
        <v>6.7067595351349471E-2</v>
      </c>
      <c r="H336" s="128">
        <f t="shared" si="34"/>
        <v>23095.262999999999</v>
      </c>
      <c r="I336" s="122">
        <f t="shared" si="35"/>
        <v>0.52215198869531954</v>
      </c>
      <c r="J336" s="128">
        <f t="shared" si="36"/>
        <v>105.40183499967068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2.5746031746031746E-2</v>
      </c>
      <c r="F337" s="128">
        <f t="shared" si="32"/>
        <v>3.2439999999999998</v>
      </c>
      <c r="G337" s="122">
        <f t="shared" si="33"/>
        <v>2.5353646495797976E-2</v>
      </c>
      <c r="H337" s="128">
        <f t="shared" si="34"/>
        <v>8730.7309999999998</v>
      </c>
      <c r="I337" s="122">
        <f t="shared" si="35"/>
        <v>0.14759878046827499</v>
      </c>
      <c r="J337" s="128">
        <f t="shared" si="36"/>
        <v>101.54764818661806</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1.2531746031746031E-2</v>
      </c>
      <c r="F338" s="128">
        <f t="shared" si="32"/>
        <v>1.579</v>
      </c>
      <c r="G338" s="122">
        <f t="shared" si="33"/>
        <v>1.2053708640426531E-2</v>
      </c>
      <c r="H338" s="128">
        <f t="shared" si="34"/>
        <v>4150.7909999999993</v>
      </c>
      <c r="I338" s="122">
        <f t="shared" si="35"/>
        <v>0.43471408031812653</v>
      </c>
      <c r="J338" s="128">
        <f t="shared" si="36"/>
        <v>103.96589469332473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3.9896825396825396E-2</v>
      </c>
      <c r="F339" s="128">
        <f t="shared" si="32"/>
        <v>5.0270000000000001</v>
      </c>
      <c r="G339" s="122">
        <f t="shared" si="33"/>
        <v>4.3618182240575211E-2</v>
      </c>
      <c r="H339" s="128">
        <f t="shared" si="34"/>
        <v>15020.269999999999</v>
      </c>
      <c r="I339" s="122">
        <f t="shared" si="35"/>
        <v>-8.3489433920939798E-2</v>
      </c>
      <c r="J339" s="128">
        <f t="shared" si="36"/>
        <v>91.468335788903929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3.6650793650793649E-2</v>
      </c>
      <c r="F340" s="128">
        <f t="shared" si="32"/>
        <v>4.6179999999999994</v>
      </c>
      <c r="G340" s="122">
        <f t="shared" si="33"/>
        <v>4.4057106267314836E-2</v>
      </c>
      <c r="H340" s="128">
        <f t="shared" si="34"/>
        <v>15171.417000000001</v>
      </c>
      <c r="I340" s="122">
        <f t="shared" si="35"/>
        <v>-0.11063053138394113</v>
      </c>
      <c r="J340" s="128">
        <f t="shared" si="36"/>
        <v>83.189289438158596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0.34534920634920641</v>
      </c>
      <c r="F341" s="128">
        <f t="shared" si="32"/>
        <v>43.51400000000001</v>
      </c>
      <c r="G341" s="122">
        <f t="shared" si="33"/>
        <v>0.34246932262354873</v>
      </c>
      <c r="H341" s="128">
        <f t="shared" si="34"/>
        <v>117932.05099999999</v>
      </c>
      <c r="I341" s="122">
        <f t="shared" si="35"/>
        <v>0.38423254255051259</v>
      </c>
      <c r="J341" s="128">
        <f t="shared" si="36"/>
        <v>100.84091728380101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0.24255555555555555</v>
      </c>
      <c r="F342" s="128">
        <f t="shared" si="32"/>
        <v>30.562000000000001</v>
      </c>
      <c r="G342" s="122">
        <f t="shared" si="33"/>
        <v>0.23989538793929568</v>
      </c>
      <c r="H342" s="128">
        <f t="shared" si="34"/>
        <v>82609.895999999979</v>
      </c>
      <c r="I342" s="122">
        <f t="shared" si="35"/>
        <v>0.33651123112524017</v>
      </c>
      <c r="J342" s="128">
        <f t="shared" si="36"/>
        <v>101.10888651887421</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0.35161111111111099</v>
      </c>
      <c r="F343" s="128">
        <f t="shared" si="32"/>
        <v>44.302999999999983</v>
      </c>
      <c r="G343" s="122">
        <f t="shared" si="33"/>
        <v>0.34096067464673391</v>
      </c>
      <c r="H343" s="128">
        <f t="shared" si="34"/>
        <v>117412.53599999999</v>
      </c>
      <c r="I343" s="122">
        <f t="shared" si="35"/>
        <v>0.16429332794033863</v>
      </c>
      <c r="J343" s="128">
        <f t="shared" si="36"/>
        <v>103.12365538207943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5.9468253968253976E-2</v>
      </c>
      <c r="F344" s="128">
        <f t="shared" si="32"/>
        <v>7.4930000000000012</v>
      </c>
      <c r="G344" s="122">
        <f t="shared" si="33"/>
        <v>6.2321586836954566E-2</v>
      </c>
      <c r="H344" s="128">
        <f t="shared" si="34"/>
        <v>21460.937000000002</v>
      </c>
      <c r="I344" s="122">
        <f t="shared" si="35"/>
        <v>-8.3075281252910187E-3</v>
      </c>
      <c r="J344" s="128">
        <f t="shared" si="36"/>
        <v>95.421597854744192</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0.18021428571428572</v>
      </c>
      <c r="F345" s="128">
        <f t="shared" si="32"/>
        <v>22.707000000000001</v>
      </c>
      <c r="G345" s="122">
        <f t="shared" si="33"/>
        <v>0.18779066552831647</v>
      </c>
      <c r="H345" s="128">
        <f t="shared" si="34"/>
        <v>64667.218000000001</v>
      </c>
      <c r="I345" s="122">
        <f t="shared" si="35"/>
        <v>2.501547553461269E-2</v>
      </c>
      <c r="J345" s="128">
        <f t="shared" si="36"/>
        <v>95.965518417693488</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5.1293650793650787E-2</v>
      </c>
      <c r="F346" s="128">
        <f t="shared" si="32"/>
        <v>6.4629999999999992</v>
      </c>
      <c r="G346" s="122">
        <f t="shared" si="33"/>
        <v>5.5315659865604966E-2</v>
      </c>
      <c r="H346" s="128">
        <f t="shared" si="34"/>
        <v>19048.389999999996</v>
      </c>
      <c r="I346" s="122">
        <f t="shared" si="35"/>
        <v>-0.29591777993230123</v>
      </c>
      <c r="J346" s="128">
        <f t="shared" si="36"/>
        <v>92.728986544269631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4.3928571428571428E-2</v>
      </c>
      <c r="F347" s="128">
        <f t="shared" si="32"/>
        <v>5.5350000000000001</v>
      </c>
      <c r="G347" s="122">
        <f t="shared" si="33"/>
        <v>4.6689715354369582E-2</v>
      </c>
      <c r="H347" s="128">
        <f t="shared" si="34"/>
        <v>16077.977000000001</v>
      </c>
      <c r="I347" s="122">
        <f t="shared" si="35"/>
        <v>-0.30061678772524808</v>
      </c>
      <c r="J347" s="128">
        <f t="shared" si="36"/>
        <v>94.086183852607817</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0.38406349206349205</v>
      </c>
      <c r="F348" s="128">
        <f t="shared" si="32"/>
        <v>48.391999999999996</v>
      </c>
      <c r="G348" s="122">
        <f t="shared" si="33"/>
        <v>0.38615227176368772</v>
      </c>
      <c r="H348" s="128">
        <f t="shared" si="34"/>
        <v>132974.62399999998</v>
      </c>
      <c r="I348" s="122">
        <f t="shared" si="35"/>
        <v>-0.41651860434871429</v>
      </c>
      <c r="J348" s="128">
        <f t="shared" si="36"/>
        <v>99.45907874873933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0.39118253968253969</v>
      </c>
      <c r="F349" s="128">
        <f t="shared" si="32"/>
        <v>49.289000000000001</v>
      </c>
      <c r="G349" s="122">
        <f t="shared" si="33"/>
        <v>0.38837008287886443</v>
      </c>
      <c r="H349" s="128">
        <f t="shared" si="34"/>
        <v>133738.345</v>
      </c>
      <c r="I349" s="122">
        <f t="shared" si="35"/>
        <v>0.47012856534665654</v>
      </c>
      <c r="J349" s="128">
        <f t="shared" si="36"/>
        <v>100.72416927247005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0.11631746031746031</v>
      </c>
      <c r="F350" s="128">
        <f t="shared" si="32"/>
        <v>14.655999999999999</v>
      </c>
      <c r="G350" s="122">
        <f t="shared" si="33"/>
        <v>0.11839623299008591</v>
      </c>
      <c r="H350" s="128">
        <f t="shared" si="34"/>
        <v>40770.69</v>
      </c>
      <c r="I350" s="122">
        <f t="shared" si="35"/>
        <v>-0.3518511312110133</v>
      </c>
      <c r="J350" s="128">
        <f t="shared" si="36"/>
        <v>98.244223975605991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5.1063492063492068E-2</v>
      </c>
      <c r="F351" s="128">
        <f t="shared" si="32"/>
        <v>6.4340000000000002</v>
      </c>
      <c r="G351" s="122">
        <f t="shared" si="33"/>
        <v>5.0652353074416748E-2</v>
      </c>
      <c r="H351" s="128">
        <f t="shared" si="34"/>
        <v>17442.543000000001</v>
      </c>
      <c r="I351" s="122">
        <f t="shared" si="35"/>
        <v>-0.31263256210311019</v>
      </c>
      <c r="J351" s="128">
        <f t="shared" si="36"/>
        <v>100.81168783703156</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5.7055555555555554E-2</v>
      </c>
      <c r="F352" s="128">
        <f t="shared" si="32"/>
        <v>7.1890000000000001</v>
      </c>
      <c r="G352" s="122">
        <f t="shared" si="33"/>
        <v>5.6458246940683819E-2</v>
      </c>
      <c r="H352" s="128">
        <f t="shared" si="34"/>
        <v>19441.848999999998</v>
      </c>
      <c r="I352" s="122">
        <f t="shared" si="35"/>
        <v>0.2044526500619433</v>
      </c>
      <c r="J352" s="128">
        <f t="shared" si="36"/>
        <v>101.05796521719719</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0.1396269841269841</v>
      </c>
      <c r="F353" s="128">
        <f t="shared" si="32"/>
        <v>17.592999999999996</v>
      </c>
      <c r="G353" s="122">
        <f t="shared" si="33"/>
        <v>0.14201135155855243</v>
      </c>
      <c r="H353" s="128">
        <f t="shared" si="34"/>
        <v>48902.744999999995</v>
      </c>
      <c r="I353" s="122">
        <f t="shared" si="35"/>
        <v>-0.45519602235124845</v>
      </c>
      <c r="J353" s="128">
        <f t="shared" si="36"/>
        <v>98.321002225948646</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0.38519841269841271</v>
      </c>
      <c r="F354" s="128">
        <f t="shared" si="32"/>
        <v>48.535000000000004</v>
      </c>
      <c r="G354" s="122">
        <f t="shared" si="33"/>
        <v>0.38671856614337402</v>
      </c>
      <c r="H354" s="128">
        <f t="shared" si="34"/>
        <v>133169.63199999998</v>
      </c>
      <c r="I354" s="122">
        <f t="shared" si="35"/>
        <v>0.14359265883172295</v>
      </c>
      <c r="J354" s="128">
        <f t="shared" si="36"/>
        <v>99.606909629366555</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0.21134126984126986</v>
      </c>
      <c r="F355" s="128">
        <f t="shared" si="32"/>
        <v>26.629000000000001</v>
      </c>
      <c r="G355" s="122">
        <f t="shared" si="33"/>
        <v>0.2103772846862858</v>
      </c>
      <c r="H355" s="128">
        <f t="shared" si="34"/>
        <v>72445.10100000001</v>
      </c>
      <c r="I355" s="122">
        <f t="shared" si="35"/>
        <v>0.31126755368286879</v>
      </c>
      <c r="J355" s="128">
        <f t="shared" si="36"/>
        <v>100.45821731962248</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8.2150793650793627E-2</v>
      </c>
      <c r="F356" s="128">
        <f t="shared" si="32"/>
        <v>10.350999999999997</v>
      </c>
      <c r="G356" s="122">
        <f t="shared" si="33"/>
        <v>8.2695087670389522E-2</v>
      </c>
      <c r="H356" s="128">
        <f t="shared" si="34"/>
        <v>28476.714999999993</v>
      </c>
      <c r="I356" s="122">
        <f t="shared" si="35"/>
        <v>-0.28174662675770634</v>
      </c>
      <c r="J356" s="128">
        <f t="shared" si="36"/>
        <v>99.341806103688569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0.18142857142857144</v>
      </c>
      <c r="F357" s="128">
        <f t="shared" si="32"/>
        <v>22.860000000000003</v>
      </c>
      <c r="G357" s="122">
        <f t="shared" si="33"/>
        <v>0.17795913264683846</v>
      </c>
      <c r="H357" s="128">
        <f t="shared" si="34"/>
        <v>61281.650999999998</v>
      </c>
      <c r="I357" s="122">
        <f t="shared" si="35"/>
        <v>0.32728662177889128</v>
      </c>
      <c r="J357" s="128">
        <f t="shared" si="36"/>
        <v>101.94957051662985</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0.63368253968253974</v>
      </c>
      <c r="F358" s="128">
        <f t="shared" si="32"/>
        <v>79.844000000000008</v>
      </c>
      <c r="G358" s="122">
        <f t="shared" si="33"/>
        <v>0.60999255426039178</v>
      </c>
      <c r="H358" s="128">
        <f t="shared" si="34"/>
        <v>210055.81599999999</v>
      </c>
      <c r="I358" s="122">
        <f t="shared" si="35"/>
        <v>0.30392450542900451</v>
      </c>
      <c r="J358" s="128">
        <f t="shared" si="36"/>
        <v>103.88365157192317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9.8507936507936503E-2</v>
      </c>
      <c r="F359" s="128">
        <f t="shared" si="32"/>
        <v>12.411999999999999</v>
      </c>
      <c r="G359" s="122">
        <f t="shared" si="33"/>
        <v>0.1031503377299206</v>
      </c>
      <c r="H359" s="128">
        <f t="shared" si="34"/>
        <v>35520.644</v>
      </c>
      <c r="I359" s="122">
        <f t="shared" si="35"/>
        <v>-2.6922950092466296E-2</v>
      </c>
      <c r="J359" s="128">
        <f t="shared" si="36"/>
        <v>95.499383400818971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0.17423015873015876</v>
      </c>
      <c r="F360" s="128">
        <f t="shared" si="32"/>
        <v>21.953000000000003</v>
      </c>
      <c r="G360" s="122">
        <f t="shared" si="33"/>
        <v>0.18858232711306258</v>
      </c>
      <c r="H360" s="128">
        <f t="shared" si="34"/>
        <v>64939.833000000006</v>
      </c>
      <c r="I360" s="122">
        <f t="shared" si="35"/>
        <v>-0.27752325558572211</v>
      </c>
      <c r="J360" s="128">
        <f t="shared" si="36"/>
        <v>92.389441469613885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5.6746031746031753E-2</v>
      </c>
      <c r="F361" s="128">
        <f t="shared" si="32"/>
        <v>7.1500000000000012</v>
      </c>
      <c r="G361" s="122">
        <f t="shared" si="33"/>
        <v>5.9180428507541571E-2</v>
      </c>
      <c r="H361" s="128">
        <f t="shared" si="34"/>
        <v>20379.254000000001</v>
      </c>
      <c r="I361" s="122">
        <f t="shared" si="35"/>
        <v>-0.29770557528902292</v>
      </c>
      <c r="J361" s="128">
        <f t="shared" si="36"/>
        <v>95.886483381580121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8.5317460317460309E-3</v>
      </c>
      <c r="F362" s="128">
        <f t="shared" si="32"/>
        <v>1.075</v>
      </c>
      <c r="G362" s="122">
        <f t="shared" si="33"/>
        <v>9.3952456455200697E-3</v>
      </c>
      <c r="H362" s="128">
        <f t="shared" si="34"/>
        <v>3235.3280000000004</v>
      </c>
      <c r="I362" s="122">
        <f t="shared" si="35"/>
        <v>-0.31431528610541259</v>
      </c>
      <c r="J362" s="128">
        <f t="shared" si="36"/>
        <v>90.809185343804387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2.8476190476190474E-2</v>
      </c>
      <c r="F363" s="128">
        <f t="shared" si="32"/>
        <v>3.5879999999999996</v>
      </c>
      <c r="G363" s="122">
        <f t="shared" si="33"/>
        <v>2.9811170351785061E-2</v>
      </c>
      <c r="H363" s="128">
        <f t="shared" si="34"/>
        <v>10265.715</v>
      </c>
      <c r="I363" s="122">
        <f t="shared" si="35"/>
        <v>-0.20958097545637125</v>
      </c>
      <c r="J363" s="128">
        <f t="shared" si="36"/>
        <v>95.521880356117421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0.57889682539682552</v>
      </c>
      <c r="F364" s="128">
        <f t="shared" si="32"/>
        <v>72.941000000000017</v>
      </c>
      <c r="G364" s="122">
        <f t="shared" si="33"/>
        <v>0.57184467618002199</v>
      </c>
      <c r="H364" s="128">
        <f t="shared" si="34"/>
        <v>196919.28900000002</v>
      </c>
      <c r="I364" s="122">
        <f t="shared" si="35"/>
        <v>-5.0159518077475533E-2</v>
      </c>
      <c r="J364" s="128">
        <f t="shared" si="36"/>
        <v>101.23322809681687</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0.58348412698412699</v>
      </c>
      <c r="F365" s="128">
        <f t="shared" si="32"/>
        <v>73.519000000000005</v>
      </c>
      <c r="G365" s="122">
        <f t="shared" si="33"/>
        <v>0.59358007945219815</v>
      </c>
      <c r="H365" s="128">
        <f t="shared" si="34"/>
        <v>204404.04900000006</v>
      </c>
      <c r="I365" s="122">
        <f t="shared" si="35"/>
        <v>0.11224386317173853</v>
      </c>
      <c r="J365" s="128">
        <f t="shared" si="36"/>
        <v>98.29914230319379</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0.37105555555555558</v>
      </c>
      <c r="F366" s="128">
        <f t="shared" si="32"/>
        <v>46.753</v>
      </c>
      <c r="G366" s="122">
        <f t="shared" si="33"/>
        <v>0.3782711248177768</v>
      </c>
      <c r="H366" s="128">
        <f t="shared" si="34"/>
        <v>130260.68799999998</v>
      </c>
      <c r="I366" s="122">
        <f t="shared" si="35"/>
        <v>-5.6942066945810312E-2</v>
      </c>
      <c r="J366" s="128">
        <f t="shared" si="36"/>
        <v>98.092487427979819</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0.39924603174603174</v>
      </c>
      <c r="F367" s="128">
        <f t="shared" si="32"/>
        <v>50.305</v>
      </c>
      <c r="G367" s="122">
        <f t="shared" si="33"/>
        <v>0.40765253602355689</v>
      </c>
      <c r="H367" s="128">
        <f t="shared" si="34"/>
        <v>140378.41200000001</v>
      </c>
      <c r="I367" s="122">
        <f t="shared" si="35"/>
        <v>0.17781200043067674</v>
      </c>
      <c r="J367" s="128">
        <f t="shared" si="36"/>
        <v>97.937826081121358</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6.573015873015875E-2</v>
      </c>
      <c r="F368" s="128">
        <f t="shared" si="32"/>
        <v>8.2820000000000018</v>
      </c>
      <c r="G368" s="122">
        <f t="shared" si="33"/>
        <v>6.9939742941938318E-2</v>
      </c>
      <c r="H368" s="128">
        <f t="shared" si="34"/>
        <v>24084.309999999998</v>
      </c>
      <c r="I368" s="122">
        <f t="shared" si="35"/>
        <v>-0.19607797575765462</v>
      </c>
      <c r="J368" s="128">
        <f t="shared" si="36"/>
        <v>93.981127132145417</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0.25858730158730159</v>
      </c>
      <c r="F369" s="128">
        <f t="shared" si="32"/>
        <v>32.582000000000001</v>
      </c>
      <c r="G369" s="122">
        <f t="shared" si="33"/>
        <v>0.25257830223197952</v>
      </c>
      <c r="H369" s="128">
        <f t="shared" si="34"/>
        <v>86977.359000000011</v>
      </c>
      <c r="I369" s="122">
        <f t="shared" si="35"/>
        <v>0.13302017512195566</v>
      </c>
      <c r="J369" s="128">
        <f t="shared" si="36"/>
        <v>102.37906395847223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0.18869047619047621</v>
      </c>
      <c r="F370" s="128">
        <f t="shared" si="32"/>
        <v>23.775000000000002</v>
      </c>
      <c r="G370" s="122">
        <f t="shared" si="33"/>
        <v>0.17966376561601591</v>
      </c>
      <c r="H370" s="128">
        <f t="shared" si="34"/>
        <v>61868.655000000006</v>
      </c>
      <c r="I370" s="122">
        <f t="shared" si="35"/>
        <v>0.52138699237155051</v>
      </c>
      <c r="J370" s="128">
        <f t="shared" si="36"/>
        <v>105.02422430227392</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0.34517460317460319</v>
      </c>
      <c r="F371" s="128">
        <f t="shared" si="32"/>
        <v>43.492000000000004</v>
      </c>
      <c r="G371" s="122">
        <f t="shared" si="33"/>
        <v>0.35218290848477457</v>
      </c>
      <c r="H371" s="128">
        <f t="shared" si="34"/>
        <v>121277.00199999999</v>
      </c>
      <c r="I371" s="122">
        <f t="shared" si="35"/>
        <v>0.17968738984674332</v>
      </c>
      <c r="J371" s="128">
        <f t="shared" si="36"/>
        <v>98.010038209882538</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0.19007142857142856</v>
      </c>
      <c r="F372" s="128">
        <f t="shared" si="32"/>
        <v>23.948999999999998</v>
      </c>
      <c r="G372" s="122">
        <f t="shared" si="33"/>
        <v>0.19410742018480767</v>
      </c>
      <c r="H372" s="128">
        <f t="shared" si="34"/>
        <v>66842.442999999999</v>
      </c>
      <c r="I372" s="122">
        <f t="shared" si="35"/>
        <v>3.9601154367079699E-2</v>
      </c>
      <c r="J372" s="128">
        <f t="shared" si="36"/>
        <v>97.920743261882265</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0.20924603174603176</v>
      </c>
      <c r="F373" s="128">
        <f t="shared" si="32"/>
        <v>26.365000000000002</v>
      </c>
      <c r="G373" s="122">
        <f t="shared" si="33"/>
        <v>0.21604000487864372</v>
      </c>
      <c r="H373" s="128">
        <f t="shared" si="34"/>
        <v>74395.103999999992</v>
      </c>
      <c r="I373" s="122">
        <f t="shared" si="35"/>
        <v>0.20133886702108361</v>
      </c>
      <c r="J373" s="128">
        <f t="shared" si="36"/>
        <v>96.855224505096487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7.8214285714285736E-2</v>
      </c>
      <c r="F374" s="128">
        <f t="shared" si="32"/>
        <v>9.8550000000000022</v>
      </c>
      <c r="G374" s="122">
        <f t="shared" si="33"/>
        <v>8.0815944453156319E-2</v>
      </c>
      <c r="H374" s="128">
        <f t="shared" si="34"/>
        <v>27829.617000000002</v>
      </c>
      <c r="I374" s="122">
        <f t="shared" si="35"/>
        <v>-0.23489266528123059</v>
      </c>
      <c r="J374" s="128">
        <f t="shared" si="36"/>
        <v>96.78076058323046</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0.1095</v>
      </c>
      <c r="F375" s="128">
        <f t="shared" si="32"/>
        <v>13.797000000000001</v>
      </c>
      <c r="G375" s="122">
        <f t="shared" si="33"/>
        <v>0.10752268859733183</v>
      </c>
      <c r="H375" s="128">
        <f t="shared" si="34"/>
        <v>37026.297999999995</v>
      </c>
      <c r="I375" s="122">
        <f t="shared" si="35"/>
        <v>0.40955250899679974</v>
      </c>
      <c r="J375" s="128">
        <f t="shared" si="36"/>
        <v>101.8389713170893</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3.362698412698413E-2</v>
      </c>
      <c r="F376" s="128">
        <f t="shared" si="32"/>
        <v>4.2370000000000001</v>
      </c>
      <c r="G376" s="122">
        <f t="shared" si="33"/>
        <v>3.3104516230202295E-2</v>
      </c>
      <c r="H376" s="128">
        <f t="shared" si="34"/>
        <v>11399.805000000002</v>
      </c>
      <c r="I376" s="122">
        <f t="shared" si="35"/>
        <v>-0.28706767882309797</v>
      </c>
      <c r="J376" s="128">
        <f t="shared" si="36"/>
        <v>101.57823752248393</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0.36768253968253972</v>
      </c>
      <c r="F377" s="128">
        <f t="shared" si="32"/>
        <v>46.328000000000003</v>
      </c>
      <c r="G377" s="122">
        <f t="shared" si="33"/>
        <v>0.37604644875391308</v>
      </c>
      <c r="H377" s="128">
        <f t="shared" si="34"/>
        <v>129494.603</v>
      </c>
      <c r="I377" s="122">
        <f t="shared" si="35"/>
        <v>9.3824612801534077E-2</v>
      </c>
      <c r="J377" s="128">
        <f t="shared" si="36"/>
        <v>97.775830858371776</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0.24381746031746032</v>
      </c>
      <c r="F378" s="128">
        <f t="shared" si="32"/>
        <v>30.721</v>
      </c>
      <c r="G378" s="122">
        <f t="shared" si="33"/>
        <v>0.24726788981234649</v>
      </c>
      <c r="H378" s="128">
        <f t="shared" si="34"/>
        <v>85148.676000000007</v>
      </c>
      <c r="I378" s="122">
        <f t="shared" si="35"/>
        <v>1.6471711515294498E-2</v>
      </c>
      <c r="J378" s="128">
        <f t="shared" si="36"/>
        <v>98.604578419986225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0.15860317460317461</v>
      </c>
      <c r="F379" s="128">
        <f t="shared" si="32"/>
        <v>19.984000000000002</v>
      </c>
      <c r="G379" s="122">
        <f t="shared" si="33"/>
        <v>0.16240357709128289</v>
      </c>
      <c r="H379" s="128">
        <f t="shared" si="34"/>
        <v>55924.97099999999</v>
      </c>
      <c r="I379" s="122">
        <f t="shared" si="35"/>
        <v>0.19454665540656252</v>
      </c>
      <c r="J379" s="128">
        <f t="shared" si="36"/>
        <v>97.659902228648463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1.168253968253968E-2</v>
      </c>
      <c r="F380" s="128">
        <f t="shared" si="32"/>
        <v>1.4719999999999998</v>
      </c>
      <c r="G380" s="122">
        <f t="shared" si="33"/>
        <v>1.2078888830809799E-2</v>
      </c>
      <c r="H380" s="128">
        <f t="shared" si="34"/>
        <v>4159.4620000000004</v>
      </c>
      <c r="I380" s="122">
        <f t="shared" si="35"/>
        <v>-0.25674585785924386</v>
      </c>
      <c r="J380" s="128">
        <f t="shared" si="36"/>
        <v>96.718662173136778</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4.5381269841269836</v>
      </c>
      <c r="F381" s="128">
        <f t="shared" si="32"/>
        <v>571.80399999999997</v>
      </c>
      <c r="G381" s="122">
        <f t="shared" si="33"/>
        <v>4.9938132205437356</v>
      </c>
      <c r="H381" s="128">
        <f t="shared" si="34"/>
        <v>1719659.5329999998</v>
      </c>
      <c r="I381" s="122">
        <f t="shared" si="35"/>
        <v>-8.2371711400575712E-3</v>
      </c>
      <c r="J381" s="128">
        <f t="shared" si="36"/>
        <v>90.87498437982957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0.58846825396825397</v>
      </c>
      <c r="F382" s="128">
        <f t="shared" si="32"/>
        <v>74.147000000000006</v>
      </c>
      <c r="G382" s="122">
        <f t="shared" si="33"/>
        <v>0.61511820547221219</v>
      </c>
      <c r="H382" s="128">
        <f t="shared" si="34"/>
        <v>211820.87500000003</v>
      </c>
      <c r="I382" s="122">
        <f t="shared" si="35"/>
        <v>0.11928014168203674</v>
      </c>
      <c r="J382" s="128">
        <f t="shared" si="36"/>
        <v>95.667507274719725</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8.3214285714285713E-2</v>
      </c>
      <c r="F383" s="128">
        <f t="shared" si="32"/>
        <v>10.484999999999999</v>
      </c>
      <c r="G383" s="122">
        <f t="shared" si="33"/>
        <v>9.0093080456966304E-2</v>
      </c>
      <c r="H383" s="128">
        <f t="shared" si="34"/>
        <v>31024.273000000001</v>
      </c>
      <c r="I383" s="122">
        <f t="shared" si="35"/>
        <v>0.1677471534191938</v>
      </c>
      <c r="J383" s="128">
        <f t="shared" si="36"/>
        <v>92.364791271660081</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3.6531746031746019E-2</v>
      </c>
      <c r="F384" s="128">
        <f t="shared" si="32"/>
        <v>4.6029999999999989</v>
      </c>
      <c r="G384" s="122">
        <f t="shared" si="33"/>
        <v>3.6556412222164138E-2</v>
      </c>
      <c r="H384" s="128">
        <f t="shared" si="34"/>
        <v>12588.492999999999</v>
      </c>
      <c r="I384" s="122">
        <f t="shared" si="35"/>
        <v>-0.20521201240832365</v>
      </c>
      <c r="J384" s="128">
        <f t="shared" si="36"/>
        <v>99.932525680397148</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0.23239682539682535</v>
      </c>
      <c r="F385" s="128">
        <f t="shared" si="32"/>
        <v>29.281999999999993</v>
      </c>
      <c r="G385" s="122">
        <f t="shared" si="33"/>
        <v>0.24841512611874852</v>
      </c>
      <c r="H385" s="128">
        <f t="shared" si="34"/>
        <v>85543.736000000004</v>
      </c>
      <c r="I385" s="122">
        <f t="shared" si="35"/>
        <v>2.2963778646467089E-2</v>
      </c>
      <c r="J385" s="128">
        <f t="shared" si="36"/>
        <v>93.551801384966367</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0.62369841269841275</v>
      </c>
      <c r="F386" s="128">
        <f t="shared" si="32"/>
        <v>78.586000000000013</v>
      </c>
      <c r="G386" s="122">
        <f t="shared" si="33"/>
        <v>0.70343399601577417</v>
      </c>
      <c r="H386" s="128">
        <f t="shared" si="34"/>
        <v>242233.12399999995</v>
      </c>
      <c r="I386" s="122">
        <f t="shared" si="35"/>
        <v>-0.42291248456335062</v>
      </c>
      <c r="J386" s="128">
        <f t="shared" si="36"/>
        <v>88.664809524563637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0.37311111111111117</v>
      </c>
      <c r="F387" s="128">
        <f t="shared" si="32"/>
        <v>47.012000000000008</v>
      </c>
      <c r="G387" s="122">
        <f t="shared" si="33"/>
        <v>0.41035322832633475</v>
      </c>
      <c r="H387" s="128">
        <f t="shared" si="34"/>
        <v>141308.41699999999</v>
      </c>
      <c r="I387" s="122">
        <f t="shared" si="35"/>
        <v>0.13470017230087797</v>
      </c>
      <c r="J387" s="128">
        <f t="shared" si="36"/>
        <v>90.9243757220775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2.5317460317460321E-3</v>
      </c>
      <c r="F388" s="128">
        <f t="shared" si="32"/>
        <v>0.31900000000000006</v>
      </c>
      <c r="G388" s="122">
        <f t="shared" si="33"/>
        <v>2.4702489850678654E-3</v>
      </c>
      <c r="H388" s="128">
        <f t="shared" si="34"/>
        <v>850.65</v>
      </c>
      <c r="I388" s="122">
        <f t="shared" si="35"/>
        <v>0.21847577336734814</v>
      </c>
      <c r="J388" s="128">
        <f t="shared" si="36"/>
        <v>102.48950802327634</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1.4658730158730158E-2</v>
      </c>
      <c r="F389" s="128">
        <f t="shared" si="32"/>
        <v>1.8469999999999998</v>
      </c>
      <c r="G389" s="122">
        <f t="shared" si="33"/>
        <v>1.5963044273691912E-2</v>
      </c>
      <c r="H389" s="128">
        <f t="shared" si="34"/>
        <v>5497.0019999999995</v>
      </c>
      <c r="I389" s="122">
        <f t="shared" si="35"/>
        <v>5.3330871419151903E-2</v>
      </c>
      <c r="J389" s="128">
        <f t="shared" si="36"/>
        <v>91.829164333576742</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1.9126984126984128E-3</v>
      </c>
      <c r="F390" s="128">
        <f t="shared" si="32"/>
        <v>0.24100000000000002</v>
      </c>
      <c r="G390" s="122">
        <f t="shared" si="33"/>
        <v>1.8761434321258692E-3</v>
      </c>
      <c r="H390" s="128">
        <f t="shared" si="34"/>
        <v>646.06500000000005</v>
      </c>
      <c r="I390" s="122">
        <f t="shared" si="35"/>
        <v>-0.13738311302396441</v>
      </c>
      <c r="J390" s="128">
        <f t="shared" si="36"/>
        <v>101.94841076362285</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1.8142857142857145E-2</v>
      </c>
      <c r="F391" s="128">
        <f t="shared" si="32"/>
        <v>2.286</v>
      </c>
      <c r="G391" s="122">
        <f t="shared" si="33"/>
        <v>1.8039572189407539E-2</v>
      </c>
      <c r="H391" s="128">
        <f t="shared" si="34"/>
        <v>6212.0710000000008</v>
      </c>
      <c r="I391" s="122">
        <f t="shared" si="35"/>
        <v>0.38000641650412614</v>
      </c>
      <c r="J391" s="128">
        <f t="shared" si="36"/>
        <v>100.5725465790716</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2.2222222222222223E-4</v>
      </c>
      <c r="F392" s="128">
        <f t="shared" si="32"/>
        <v>2.8000000000000001E-2</v>
      </c>
      <c r="G392" s="122">
        <f t="shared" si="33"/>
        <v>2.4162935084998753E-4</v>
      </c>
      <c r="H392" s="128">
        <f t="shared" si="34"/>
        <v>83.207000000000008</v>
      </c>
      <c r="I392" s="122">
        <f t="shared" si="35"/>
        <v>3.772831187690634E-2</v>
      </c>
      <c r="J392" s="128">
        <f t="shared" si="36"/>
        <v>91.96822382732222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3.5793650793650798E-3</v>
      </c>
      <c r="F393" s="128">
        <f t="shared" ref="F393:F456" si="38">SUMPRODUCT($K$2:$AI$2,$K393:$AI393)</f>
        <v>0.45100000000000007</v>
      </c>
      <c r="G393" s="122">
        <f t="shared" ref="G393:G456" si="39">SUMPRODUCT($K$3:$AI$3,$K393:$AI393)/$J$3</f>
        <v>4.5444972964182612E-3</v>
      </c>
      <c r="H393" s="128">
        <f t="shared" ref="H393:H456" si="40">SUMPRODUCT($K$3:$AI$3,$K393:$AI393)</f>
        <v>1564.9339999999997</v>
      </c>
      <c r="I393" s="122">
        <f t="shared" ref="I393:I456" si="41">CORREL($K$4:$AI$4,$K393:$AI393)</f>
        <v>5.1676894637186686E-2</v>
      </c>
      <c r="J393" s="128">
        <f t="shared" si="36"/>
        <v>78.762618743026891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1.6190476190476189E-3</v>
      </c>
      <c r="F394" s="128">
        <f t="shared" si="38"/>
        <v>0.20399999999999999</v>
      </c>
      <c r="G394" s="122">
        <f t="shared" si="39"/>
        <v>2.4377101737145645E-3</v>
      </c>
      <c r="H394" s="128">
        <f t="shared" si="40"/>
        <v>839.44500000000005</v>
      </c>
      <c r="I394" s="122">
        <f t="shared" si="41"/>
        <v>-4.2504624401121988E-2</v>
      </c>
      <c r="J394" s="128">
        <f t="shared" ref="J394:J457" si="42">$E394/$G394*100</f>
        <v>66.416739631542271</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2.380952380952381E-5</v>
      </c>
      <c r="F395" s="128">
        <f t="shared" si="38"/>
        <v>3.0000000000000001E-3</v>
      </c>
      <c r="G395" s="122">
        <f t="shared" si="39"/>
        <v>1.9086241643870625E-4</v>
      </c>
      <c r="H395" s="128">
        <f t="shared" si="40"/>
        <v>65.725000000000009</v>
      </c>
      <c r="I395" s="122">
        <f t="shared" si="41"/>
        <v>-0.20102033582881174</v>
      </c>
      <c r="J395" s="128">
        <f t="shared" si="42"/>
        <v>12.474705211106883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1.2539682539682542E-3</v>
      </c>
      <c r="F396" s="128">
        <f t="shared" si="38"/>
        <v>0.15800000000000003</v>
      </c>
      <c r="G396" s="122">
        <f t="shared" si="39"/>
        <v>1.4002085039406665E-3</v>
      </c>
      <c r="H396" s="128">
        <f t="shared" si="40"/>
        <v>482.17300000000006</v>
      </c>
      <c r="I396" s="122">
        <f t="shared" si="41"/>
        <v>0.19493951972855089</v>
      </c>
      <c r="J396" s="128">
        <f t="shared" si="42"/>
        <v>89.555823324823251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9.5079365079365086E-3</v>
      </c>
      <c r="F397" s="128">
        <f t="shared" si="38"/>
        <v>1.1980000000000002</v>
      </c>
      <c r="G397" s="122">
        <f t="shared" si="39"/>
        <v>1.0700968178465437E-2</v>
      </c>
      <c r="H397" s="128">
        <f t="shared" si="40"/>
        <v>3684.9640000000009</v>
      </c>
      <c r="I397" s="122">
        <f t="shared" si="41"/>
        <v>0.19524473611350687</v>
      </c>
      <c r="J397" s="128">
        <f t="shared" si="42"/>
        <v>88.851180092939828</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1.2182539682539684E-2</v>
      </c>
      <c r="F398" s="128">
        <f t="shared" si="38"/>
        <v>1.5350000000000001</v>
      </c>
      <c r="G398" s="122">
        <f t="shared" si="39"/>
        <v>1.4666248497203493E-2</v>
      </c>
      <c r="H398" s="128">
        <f t="shared" si="40"/>
        <v>5050.4400000000005</v>
      </c>
      <c r="I398" s="122">
        <f t="shared" si="41"/>
        <v>0.1259051276176951</v>
      </c>
      <c r="J398" s="128">
        <f t="shared" si="42"/>
        <v>83.065138878988762</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6.2539682539682548E-3</v>
      </c>
      <c r="F400" s="128">
        <f t="shared" si="38"/>
        <v>0.78800000000000014</v>
      </c>
      <c r="G400" s="122">
        <f t="shared" si="39"/>
        <v>7.5407453870681091E-3</v>
      </c>
      <c r="H400" s="128">
        <f t="shared" si="40"/>
        <v>2596.7159999999999</v>
      </c>
      <c r="I400" s="122">
        <f t="shared" si="41"/>
        <v>-5.2441362711518141E-2</v>
      </c>
      <c r="J400" s="128">
        <f t="shared" si="42"/>
        <v>82.935677216915536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8.492063492063493E-4</v>
      </c>
      <c r="F401" s="128">
        <f t="shared" si="38"/>
        <v>0.10700000000000001</v>
      </c>
      <c r="G401" s="122">
        <f t="shared" si="39"/>
        <v>7.7262325835322548E-4</v>
      </c>
      <c r="H401" s="128">
        <f t="shared" si="40"/>
        <v>266.05900000000003</v>
      </c>
      <c r="I401" s="122">
        <f t="shared" si="41"/>
        <v>0.1659519316517348</v>
      </c>
      <c r="J401" s="128">
        <f t="shared" si="42"/>
        <v>109.91208716863554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0.7653333333333332</v>
      </c>
      <c r="F402" s="128">
        <f t="shared" si="38"/>
        <v>96.431999999999988</v>
      </c>
      <c r="G402" s="122">
        <f t="shared" si="39"/>
        <v>0.83973842919287489</v>
      </c>
      <c r="H402" s="128">
        <f t="shared" si="40"/>
        <v>289170.64600000001</v>
      </c>
      <c r="I402" s="122">
        <f t="shared" si="41"/>
        <v>0.16349659145400069</v>
      </c>
      <c r="J402" s="128">
        <f t="shared" si="42"/>
        <v>91.139491385304694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0.16402380952380954</v>
      </c>
      <c r="F403" s="128">
        <f t="shared" si="38"/>
        <v>20.667000000000002</v>
      </c>
      <c r="G403" s="122">
        <f t="shared" si="39"/>
        <v>0.16838110048263727</v>
      </c>
      <c r="H403" s="128">
        <f t="shared" si="40"/>
        <v>57983.379000000001</v>
      </c>
      <c r="I403" s="122">
        <f t="shared" si="41"/>
        <v>5.4031019567401091E-2</v>
      </c>
      <c r="J403" s="128">
        <f t="shared" si="42"/>
        <v>97.412244636519034</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0.71417460317460324</v>
      </c>
      <c r="F404" s="128">
        <f t="shared" si="38"/>
        <v>89.986000000000004</v>
      </c>
      <c r="G404" s="122">
        <f t="shared" si="39"/>
        <v>0.78907572932819892</v>
      </c>
      <c r="H404" s="128">
        <f t="shared" si="40"/>
        <v>271724.53999999992</v>
      </c>
      <c r="I404" s="122">
        <f t="shared" si="41"/>
        <v>0.1581944602057449</v>
      </c>
      <c r="J404" s="128">
        <f t="shared" si="42"/>
        <v>90.507739197939244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4.0579365079365083E-2</v>
      </c>
      <c r="F405" s="128">
        <f t="shared" si="38"/>
        <v>5.1130000000000004</v>
      </c>
      <c r="G405" s="122">
        <f t="shared" si="39"/>
        <v>7.9692732563204582E-2</v>
      </c>
      <c r="H405" s="128">
        <f t="shared" si="40"/>
        <v>27442.83</v>
      </c>
      <c r="I405" s="122">
        <f t="shared" si="41"/>
        <v>-0.25849089003506887</v>
      </c>
      <c r="J405" s="128">
        <f t="shared" si="42"/>
        <v>50.919781232474925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0.43872222222222218</v>
      </c>
      <c r="F406" s="128">
        <f t="shared" si="38"/>
        <v>55.278999999999996</v>
      </c>
      <c r="G406" s="122">
        <f t="shared" si="39"/>
        <v>0.48322752484333165</v>
      </c>
      <c r="H406" s="128">
        <f t="shared" si="40"/>
        <v>166403.264</v>
      </c>
      <c r="I406" s="122">
        <f t="shared" si="41"/>
        <v>-1.4956217644926426E-2</v>
      </c>
      <c r="J406" s="128">
        <f t="shared" si="42"/>
        <v>90.789990153077753</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0.40555555555555556</v>
      </c>
      <c r="F407" s="128">
        <f t="shared" si="38"/>
        <v>51.1</v>
      </c>
      <c r="G407" s="122">
        <f t="shared" si="39"/>
        <v>0.44883736983023481</v>
      </c>
      <c r="H407" s="128">
        <f t="shared" si="40"/>
        <v>154560.739</v>
      </c>
      <c r="I407" s="122">
        <f t="shared" si="41"/>
        <v>6.1810429744885979E-2</v>
      </c>
      <c r="J407" s="128">
        <f t="shared" si="42"/>
        <v>90.35690493172396</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0.17028571428571429</v>
      </c>
      <c r="F408" s="128">
        <f t="shared" si="38"/>
        <v>21.456</v>
      </c>
      <c r="G408" s="122">
        <f t="shared" si="39"/>
        <v>0.19316017632812363</v>
      </c>
      <c r="H408" s="128">
        <f t="shared" si="40"/>
        <v>66516.251999999993</v>
      </c>
      <c r="I408" s="122">
        <f t="shared" si="41"/>
        <v>1.5231855069078194E-3</v>
      </c>
      <c r="J408" s="128">
        <f t="shared" si="42"/>
        <v>88.157775335868308</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0.8963968253968253</v>
      </c>
      <c r="F409" s="128">
        <f t="shared" si="38"/>
        <v>112.94599999999998</v>
      </c>
      <c r="G409" s="122">
        <f t="shared" si="39"/>
        <v>0.90266720389826871</v>
      </c>
      <c r="H409" s="128">
        <f t="shared" si="40"/>
        <v>310840.67300000001</v>
      </c>
      <c r="I409" s="122">
        <f t="shared" si="41"/>
        <v>8.8787210084101453E-2</v>
      </c>
      <c r="J409" s="128">
        <f t="shared" si="42"/>
        <v>99.305349914745534</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8.8769841269841276E-2</v>
      </c>
      <c r="F410" s="128">
        <f t="shared" si="38"/>
        <v>11.185</v>
      </c>
      <c r="G410" s="122">
        <f t="shared" si="39"/>
        <v>8.3697785444217951E-2</v>
      </c>
      <c r="H410" s="128">
        <f t="shared" si="40"/>
        <v>28822.002000000004</v>
      </c>
      <c r="I410" s="122">
        <f t="shared" si="41"/>
        <v>-9.307071438442556E-2</v>
      </c>
      <c r="J410" s="128">
        <f t="shared" si="42"/>
        <v>106.05996418985744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2.6269841269841273E-2</v>
      </c>
      <c r="F411" s="128">
        <f t="shared" si="38"/>
        <v>3.3100000000000005</v>
      </c>
      <c r="G411" s="122">
        <f t="shared" si="39"/>
        <v>2.3674614790421596E-2</v>
      </c>
      <c r="H411" s="128">
        <f t="shared" si="40"/>
        <v>8152.5429999999997</v>
      </c>
      <c r="I411" s="122">
        <f t="shared" si="41"/>
        <v>0.38308655567902167</v>
      </c>
      <c r="J411" s="128">
        <f t="shared" si="42"/>
        <v>110.96206422952936</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0.42566666666666664</v>
      </c>
      <c r="F412" s="128">
        <f t="shared" si="38"/>
        <v>53.633999999999993</v>
      </c>
      <c r="G412" s="122">
        <f t="shared" si="39"/>
        <v>0.42025650340633869</v>
      </c>
      <c r="H412" s="128">
        <f t="shared" si="40"/>
        <v>144718.68899999998</v>
      </c>
      <c r="I412" s="122">
        <f t="shared" si="41"/>
        <v>0.10115671721106814</v>
      </c>
      <c r="J412" s="128">
        <f t="shared" si="42"/>
        <v>101.28734789740945</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0.44446825396825396</v>
      </c>
      <c r="F413" s="128">
        <f t="shared" si="38"/>
        <v>56.003</v>
      </c>
      <c r="G413" s="122">
        <f t="shared" si="39"/>
        <v>0.45870280638173072</v>
      </c>
      <c r="H413" s="128">
        <f t="shared" si="40"/>
        <v>157957.98100000003</v>
      </c>
      <c r="I413" s="122">
        <f t="shared" si="41"/>
        <v>-6.689961124917156E-3</v>
      </c>
      <c r="J413" s="128">
        <f t="shared" si="42"/>
        <v>96.896781049638747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0.11536507936507935</v>
      </c>
      <c r="F414" s="128">
        <f t="shared" si="38"/>
        <v>14.535999999999998</v>
      </c>
      <c r="G414" s="122">
        <f t="shared" si="39"/>
        <v>0.10781694341354058</v>
      </c>
      <c r="H414" s="128">
        <f t="shared" si="40"/>
        <v>37127.627000000008</v>
      </c>
      <c r="I414" s="122">
        <f t="shared" si="41"/>
        <v>-7.766813796435941E-2</v>
      </c>
      <c r="J414" s="128">
        <f t="shared" si="42"/>
        <v>107.00088104203371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9.7365079365079377E-2</v>
      </c>
      <c r="F415" s="128">
        <f t="shared" si="38"/>
        <v>12.268000000000001</v>
      </c>
      <c r="G415" s="122">
        <f t="shared" si="39"/>
        <v>9.1061058549532767E-2</v>
      </c>
      <c r="H415" s="128">
        <f t="shared" si="40"/>
        <v>31357.604000000003</v>
      </c>
      <c r="I415" s="122">
        <f t="shared" si="41"/>
        <v>0.35916099461022699</v>
      </c>
      <c r="J415" s="128">
        <f t="shared" si="42"/>
        <v>106.922850355531</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0.24827777777777771</v>
      </c>
      <c r="F416" s="128">
        <f t="shared" si="38"/>
        <v>31.282999999999991</v>
      </c>
      <c r="G416" s="122">
        <f t="shared" si="39"/>
        <v>0.2462969264544457</v>
      </c>
      <c r="H416" s="128">
        <f t="shared" si="40"/>
        <v>84814.31700000001</v>
      </c>
      <c r="I416" s="122">
        <f t="shared" si="41"/>
        <v>-1.4224634771399694E-2</v>
      </c>
      <c r="J416" s="128">
        <f t="shared" si="42"/>
        <v>100.80425336679886</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0.25723809523809527</v>
      </c>
      <c r="F417" s="128">
        <f t="shared" si="38"/>
        <v>32.412000000000006</v>
      </c>
      <c r="G417" s="122">
        <f t="shared" si="39"/>
        <v>0.26292756375632337</v>
      </c>
      <c r="H417" s="128">
        <f t="shared" si="40"/>
        <v>90541.21</v>
      </c>
      <c r="I417" s="122">
        <f t="shared" si="41"/>
        <v>3.2759889582911386E-2</v>
      </c>
      <c r="J417" s="128">
        <f t="shared" si="42"/>
        <v>97.836107999882046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0.28126984126984123</v>
      </c>
      <c r="F418" s="128">
        <f t="shared" si="38"/>
        <v>35.44</v>
      </c>
      <c r="G418" s="122">
        <f t="shared" si="39"/>
        <v>0.29149968056499342</v>
      </c>
      <c r="H418" s="128">
        <f t="shared" si="40"/>
        <v>100380.247</v>
      </c>
      <c r="I418" s="122">
        <f t="shared" si="41"/>
        <v>-3.657862476387122E-2</v>
      </c>
      <c r="J418" s="128">
        <f t="shared" si="42"/>
        <v>96.490617322350261</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7.7079365079365081E-2</v>
      </c>
      <c r="F419" s="128">
        <f t="shared" si="38"/>
        <v>9.7119999999999997</v>
      </c>
      <c r="G419" s="122">
        <f t="shared" si="39"/>
        <v>7.9214608053246913E-2</v>
      </c>
      <c r="H419" s="128">
        <f t="shared" si="40"/>
        <v>27278.184000000001</v>
      </c>
      <c r="I419" s="122">
        <f t="shared" si="41"/>
        <v>0.18704260016067797</v>
      </c>
      <c r="J419" s="128">
        <f t="shared" si="42"/>
        <v>97.304483318977546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0.22620634920634919</v>
      </c>
      <c r="F420" s="128">
        <f t="shared" si="38"/>
        <v>28.501999999999999</v>
      </c>
      <c r="G420" s="122">
        <f t="shared" si="39"/>
        <v>0.22905700462890363</v>
      </c>
      <c r="H420" s="128">
        <f t="shared" si="40"/>
        <v>78877.611999999994</v>
      </c>
      <c r="I420" s="122">
        <f t="shared" si="41"/>
        <v>2.0697085754238745E-2</v>
      </c>
      <c r="J420" s="128">
        <f t="shared" si="42"/>
        <v>98.755482100548377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0.88832539682539702</v>
      </c>
      <c r="F421" s="128">
        <f t="shared" si="38"/>
        <v>111.92900000000003</v>
      </c>
      <c r="G421" s="122">
        <f t="shared" si="39"/>
        <v>0.8908630117494003</v>
      </c>
      <c r="H421" s="128">
        <f t="shared" si="40"/>
        <v>306775.80499999999</v>
      </c>
      <c r="I421" s="122">
        <f t="shared" si="41"/>
        <v>0.12330226585604759</v>
      </c>
      <c r="J421" s="128">
        <f t="shared" si="42"/>
        <v>99.715150938973196</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0.73379365079365089</v>
      </c>
      <c r="F422" s="128">
        <f t="shared" si="38"/>
        <v>92.458000000000013</v>
      </c>
      <c r="G422" s="122">
        <f t="shared" si="39"/>
        <v>0.74547488660057259</v>
      </c>
      <c r="H422" s="128">
        <f t="shared" si="40"/>
        <v>256710.24099999998</v>
      </c>
      <c r="I422" s="122">
        <f t="shared" si="41"/>
        <v>-3.258461382991145E-2</v>
      </c>
      <c r="J422" s="128">
        <f t="shared" si="42"/>
        <v>98.433047710005482</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0.302579365079365</v>
      </c>
      <c r="F423" s="128">
        <f t="shared" si="38"/>
        <v>38.124999999999993</v>
      </c>
      <c r="G423" s="122">
        <f t="shared" si="39"/>
        <v>0.31970545478833079</v>
      </c>
      <c r="H423" s="128">
        <f t="shared" si="40"/>
        <v>110093.13100000001</v>
      </c>
      <c r="I423" s="122">
        <f t="shared" si="41"/>
        <v>-7.5807105377267661E-2</v>
      </c>
      <c r="J423" s="128">
        <f t="shared" si="42"/>
        <v>94.64316624803773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0.4778095238095238</v>
      </c>
      <c r="F424" s="128">
        <f t="shared" si="38"/>
        <v>60.204000000000001</v>
      </c>
      <c r="G424" s="122">
        <f t="shared" si="39"/>
        <v>0.47833836588666451</v>
      </c>
      <c r="H424" s="128">
        <f t="shared" si="40"/>
        <v>164719.64300000001</v>
      </c>
      <c r="I424" s="122">
        <f t="shared" si="41"/>
        <v>0.32972777512049384</v>
      </c>
      <c r="J424" s="128">
        <f t="shared" si="42"/>
        <v>99.889441843921418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3.7984126984126981E-2</v>
      </c>
      <c r="F425" s="128">
        <f t="shared" si="38"/>
        <v>4.7859999999999996</v>
      </c>
      <c r="G425" s="122">
        <f t="shared" si="39"/>
        <v>3.6444310862532595E-2</v>
      </c>
      <c r="H425" s="128">
        <f t="shared" si="40"/>
        <v>12549.89</v>
      </c>
      <c r="I425" s="122">
        <f t="shared" si="41"/>
        <v>0.48095910574985379</v>
      </c>
      <c r="J425" s="128">
        <f t="shared" si="42"/>
        <v>104.22512069826905</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5.1484126984126979E-2</v>
      </c>
      <c r="F426" s="128">
        <f t="shared" si="38"/>
        <v>6.4869999999999992</v>
      </c>
      <c r="G426" s="122">
        <f t="shared" si="39"/>
        <v>5.1186570371531952E-2</v>
      </c>
      <c r="H426" s="128">
        <f t="shared" si="40"/>
        <v>17626.505000000001</v>
      </c>
      <c r="I426" s="122">
        <f t="shared" si="41"/>
        <v>1.3748889091681553E-2</v>
      </c>
      <c r="J426" s="128">
        <f t="shared" si="42"/>
        <v>100.58131773712371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0.15389682539682539</v>
      </c>
      <c r="F427" s="128">
        <f t="shared" si="38"/>
        <v>19.390999999999998</v>
      </c>
      <c r="G427" s="122">
        <f t="shared" si="39"/>
        <v>0.15659387323657359</v>
      </c>
      <c r="H427" s="128">
        <f t="shared" si="40"/>
        <v>53924.35300000001</v>
      </c>
      <c r="I427" s="122">
        <f t="shared" si="41"/>
        <v>-7.5548994436349118E-2</v>
      </c>
      <c r="J427" s="128">
        <f t="shared" si="42"/>
        <v>98.277679845319582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0.4990634920634921</v>
      </c>
      <c r="F428" s="128">
        <f t="shared" si="38"/>
        <v>62.882000000000005</v>
      </c>
      <c r="G428" s="122">
        <f t="shared" si="39"/>
        <v>0.50313625935799378</v>
      </c>
      <c r="H428" s="128">
        <f t="shared" si="40"/>
        <v>173258.99600000001</v>
      </c>
      <c r="I428" s="122">
        <f t="shared" si="41"/>
        <v>-6.1392173290527569E-2</v>
      </c>
      <c r="J428" s="128">
        <f t="shared" si="42"/>
        <v>99.190523994494342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0.22351587301587306</v>
      </c>
      <c r="F429" s="128">
        <f t="shared" si="38"/>
        <v>28.163000000000004</v>
      </c>
      <c r="G429" s="122">
        <f t="shared" si="39"/>
        <v>0.23801458656398283</v>
      </c>
      <c r="H429" s="128">
        <f t="shared" si="40"/>
        <v>81962.226999999999</v>
      </c>
      <c r="I429" s="122">
        <f t="shared" si="41"/>
        <v>-0.39849607399970627</v>
      </c>
      <c r="J429" s="128">
        <f t="shared" si="42"/>
        <v>93.908476888994258</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0.115</v>
      </c>
      <c r="F430" s="128">
        <f t="shared" si="38"/>
        <v>14.49</v>
      </c>
      <c r="G430" s="122">
        <f t="shared" si="39"/>
        <v>0.12384198711805738</v>
      </c>
      <c r="H430" s="128">
        <f t="shared" si="40"/>
        <v>42645.979000000007</v>
      </c>
      <c r="I430" s="122">
        <f t="shared" si="41"/>
        <v>-0.37732489330363911</v>
      </c>
      <c r="J430" s="128">
        <f t="shared" si="42"/>
        <v>92.86026708403152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0.25565873015873014</v>
      </c>
      <c r="F431" s="128">
        <f t="shared" si="38"/>
        <v>32.213000000000001</v>
      </c>
      <c r="G431" s="122">
        <f t="shared" si="39"/>
        <v>0.27017154531040372</v>
      </c>
      <c r="H431" s="128">
        <f t="shared" si="40"/>
        <v>93035.733000000007</v>
      </c>
      <c r="I431" s="122">
        <f t="shared" si="41"/>
        <v>-0.32694143628031641</v>
      </c>
      <c r="J431" s="128">
        <f t="shared" si="42"/>
        <v>94.628296205287057</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0.12410317460317462</v>
      </c>
      <c r="F432" s="128">
        <f t="shared" si="38"/>
        <v>15.637000000000002</v>
      </c>
      <c r="G432" s="122">
        <f t="shared" si="39"/>
        <v>0.13325262372298599</v>
      </c>
      <c r="H432" s="128">
        <f t="shared" si="40"/>
        <v>45886.607000000011</v>
      </c>
      <c r="I432" s="122">
        <f t="shared" si="41"/>
        <v>-0.35721287903630844</v>
      </c>
      <c r="J432" s="128">
        <f t="shared" si="42"/>
        <v>93.133756871585632</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0.15836507936507935</v>
      </c>
      <c r="F433" s="128">
        <f t="shared" si="38"/>
        <v>19.953999999999997</v>
      </c>
      <c r="G433" s="122">
        <f t="shared" si="39"/>
        <v>0.17208546338403638</v>
      </c>
      <c r="H433" s="128">
        <f t="shared" si="40"/>
        <v>59259.006000000001</v>
      </c>
      <c r="I433" s="122">
        <f t="shared" si="41"/>
        <v>-0.38855335264713131</v>
      </c>
      <c r="J433" s="128">
        <f t="shared" si="42"/>
        <v>92.026994175366355</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0.18273809523809526</v>
      </c>
      <c r="F434" s="128">
        <f t="shared" si="38"/>
        <v>23.025000000000002</v>
      </c>
      <c r="G434" s="122">
        <f t="shared" si="39"/>
        <v>0.19332662519819493</v>
      </c>
      <c r="H434" s="128">
        <f t="shared" si="40"/>
        <v>66573.570000000007</v>
      </c>
      <c r="I434" s="122">
        <f t="shared" si="41"/>
        <v>-0.3519144181275991</v>
      </c>
      <c r="J434" s="128">
        <f t="shared" si="42"/>
        <v>94.522984121176009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0.44493650793650791</v>
      </c>
      <c r="F435" s="128">
        <f t="shared" si="38"/>
        <v>56.061999999999998</v>
      </c>
      <c r="G435" s="122">
        <f t="shared" si="39"/>
        <v>0.46452148055221598</v>
      </c>
      <c r="H435" s="128">
        <f t="shared" si="40"/>
        <v>159961.68799999999</v>
      </c>
      <c r="I435" s="122">
        <f t="shared" si="41"/>
        <v>-0.3970388275782879</v>
      </c>
      <c r="J435" s="128">
        <f t="shared" si="42"/>
        <v>95.783839190294117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0.21164285714285716</v>
      </c>
      <c r="F436" s="128">
        <f t="shared" si="38"/>
        <v>26.667000000000002</v>
      </c>
      <c r="G436" s="122">
        <f t="shared" si="39"/>
        <v>0.23235926274400481</v>
      </c>
      <c r="H436" s="128">
        <f t="shared" si="40"/>
        <v>80014.771000000008</v>
      </c>
      <c r="I436" s="122">
        <f t="shared" si="41"/>
        <v>-0.42014143616942007</v>
      </c>
      <c r="J436" s="128">
        <f t="shared" si="42"/>
        <v>91.08432116865022</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0.20468253968253966</v>
      </c>
      <c r="F437" s="128">
        <f t="shared" si="38"/>
        <v>25.789999999999996</v>
      </c>
      <c r="G437" s="122">
        <f t="shared" si="39"/>
        <v>0.22004102997461947</v>
      </c>
      <c r="H437" s="128">
        <f t="shared" si="40"/>
        <v>75772.88900000001</v>
      </c>
      <c r="I437" s="122">
        <f t="shared" si="41"/>
        <v>-0.33106889532698325</v>
      </c>
      <c r="J437" s="128">
        <f t="shared" si="42"/>
        <v>93.020169786584191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0.68159523809523814</v>
      </c>
      <c r="F438" s="128">
        <f t="shared" si="38"/>
        <v>85.881</v>
      </c>
      <c r="G438" s="122">
        <f t="shared" si="39"/>
        <v>0.69329815482724377</v>
      </c>
      <c r="H438" s="128">
        <f t="shared" si="40"/>
        <v>238742.766</v>
      </c>
      <c r="I438" s="122">
        <f t="shared" si="41"/>
        <v>-7.9455586725903221E-2</v>
      </c>
      <c r="J438" s="128">
        <f t="shared" si="42"/>
        <v>98.31199367104594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0.30525396825396828</v>
      </c>
      <c r="F439" s="128">
        <f t="shared" si="38"/>
        <v>38.462000000000003</v>
      </c>
      <c r="G439" s="122">
        <f t="shared" si="39"/>
        <v>0.32257697802867946</v>
      </c>
      <c r="H439" s="128">
        <f t="shared" si="40"/>
        <v>111081.963</v>
      </c>
      <c r="I439" s="122">
        <f t="shared" si="41"/>
        <v>-0.2926970968044581</v>
      </c>
      <c r="J439" s="128">
        <f t="shared" si="42"/>
        <v>94.629805920876635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0.21105555555555558</v>
      </c>
      <c r="F440" s="128">
        <f t="shared" si="38"/>
        <v>26.593000000000004</v>
      </c>
      <c r="G440" s="122">
        <f t="shared" si="39"/>
        <v>0.2230050790166048</v>
      </c>
      <c r="H440" s="128">
        <f t="shared" si="40"/>
        <v>76793.582999999999</v>
      </c>
      <c r="I440" s="122">
        <f t="shared" si="41"/>
        <v>-0.28668808529458001</v>
      </c>
      <c r="J440" s="128">
        <f t="shared" si="42"/>
        <v>94.641591342339126</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4.9166666666666678E-2</v>
      </c>
      <c r="F441" s="128">
        <f t="shared" si="38"/>
        <v>6.1950000000000012</v>
      </c>
      <c r="G441" s="122">
        <f t="shared" si="39"/>
        <v>5.8141628770059066E-2</v>
      </c>
      <c r="H441" s="128">
        <f t="shared" si="40"/>
        <v>20021.535</v>
      </c>
      <c r="I441" s="122">
        <f t="shared" si="41"/>
        <v>-0.31691762715094235</v>
      </c>
      <c r="J441" s="128">
        <f t="shared" si="42"/>
        <v>84.563621120958032</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4.844444444444445E-2</v>
      </c>
      <c r="F442" s="128">
        <f t="shared" si="38"/>
        <v>6.104000000000001</v>
      </c>
      <c r="G442" s="122">
        <f t="shared" si="39"/>
        <v>5.5400388549126205E-2</v>
      </c>
      <c r="H442" s="128">
        <f t="shared" si="40"/>
        <v>19077.567000000003</v>
      </c>
      <c r="I442" s="122">
        <f t="shared" si="41"/>
        <v>-0.2976948568006772</v>
      </c>
      <c r="J442" s="128">
        <f t="shared" si="42"/>
        <v>87.444232275530737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0.79169841269841279</v>
      </c>
      <c r="F443" s="128">
        <f t="shared" si="38"/>
        <v>99.754000000000005</v>
      </c>
      <c r="G443" s="122">
        <f t="shared" si="39"/>
        <v>0.79969338885694541</v>
      </c>
      <c r="H443" s="128">
        <f t="shared" si="40"/>
        <v>275380.81599999999</v>
      </c>
      <c r="I443" s="122">
        <f t="shared" si="41"/>
        <v>6.0942143141117462E-2</v>
      </c>
      <c r="J443" s="128">
        <f t="shared" si="42"/>
        <v>99.000244810081483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0.62149999999999994</v>
      </c>
      <c r="F444" s="128">
        <f t="shared" si="38"/>
        <v>78.308999999999997</v>
      </c>
      <c r="G444" s="122">
        <f t="shared" si="39"/>
        <v>0.6228359933557519</v>
      </c>
      <c r="H444" s="128">
        <f t="shared" si="40"/>
        <v>214478.557</v>
      </c>
      <c r="I444" s="122">
        <f t="shared" si="41"/>
        <v>3.2801579776436586E-2</v>
      </c>
      <c r="J444" s="128">
        <f t="shared" si="42"/>
        <v>99.785498370356891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0.45638095238095244</v>
      </c>
      <c r="F445" s="128">
        <f t="shared" si="38"/>
        <v>57.504000000000005</v>
      </c>
      <c r="G445" s="122">
        <f t="shared" si="39"/>
        <v>0.45385110263156364</v>
      </c>
      <c r="H445" s="128">
        <f t="shared" si="40"/>
        <v>156287.258</v>
      </c>
      <c r="I445" s="122">
        <f t="shared" si="41"/>
        <v>-9.5043960982771833E-2</v>
      </c>
      <c r="J445" s="128">
        <f t="shared" si="42"/>
        <v>100.5574184429034</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4.7142857142857153E-2</v>
      </c>
      <c r="F446" s="128">
        <f t="shared" si="38"/>
        <v>5.9400000000000013</v>
      </c>
      <c r="G446" s="122">
        <f t="shared" si="39"/>
        <v>5.3759218603894779E-2</v>
      </c>
      <c r="H446" s="128">
        <f t="shared" si="40"/>
        <v>18512.416999999998</v>
      </c>
      <c r="I446" s="122">
        <f t="shared" si="41"/>
        <v>-0.30254985048660643</v>
      </c>
      <c r="J446" s="128">
        <f t="shared" si="42"/>
        <v>87.692601133606729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0.34663492063492057</v>
      </c>
      <c r="F447" s="128">
        <f t="shared" si="38"/>
        <v>43.675999999999995</v>
      </c>
      <c r="G447" s="122">
        <f t="shared" si="39"/>
        <v>0.36903170247242689</v>
      </c>
      <c r="H447" s="128">
        <f t="shared" si="40"/>
        <v>127079.01899999999</v>
      </c>
      <c r="I447" s="122">
        <f t="shared" si="41"/>
        <v>-0.30816771073453714</v>
      </c>
      <c r="J447" s="128">
        <f t="shared" si="42"/>
        <v>93.930932847380575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0.13648412698412699</v>
      </c>
      <c r="F448" s="128">
        <f t="shared" si="38"/>
        <v>17.196999999999999</v>
      </c>
      <c r="G448" s="122">
        <f t="shared" si="39"/>
        <v>0.15134248950220408</v>
      </c>
      <c r="H448" s="128">
        <f t="shared" si="40"/>
        <v>52115.996999999996</v>
      </c>
      <c r="I448" s="122">
        <f t="shared" si="41"/>
        <v>-0.2835900984955757</v>
      </c>
      <c r="J448" s="128">
        <f t="shared" si="42"/>
        <v>90.18229278046816</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0.15030158730158732</v>
      </c>
      <c r="F449" s="128">
        <f t="shared" si="38"/>
        <v>18.938000000000002</v>
      </c>
      <c r="G449" s="122">
        <f t="shared" si="39"/>
        <v>0.15580200837500507</v>
      </c>
      <c r="H449" s="128">
        <f t="shared" si="40"/>
        <v>53651.667999999998</v>
      </c>
      <c r="I449" s="122">
        <f t="shared" si="41"/>
        <v>-0.26933888749547924</v>
      </c>
      <c r="J449" s="128">
        <f t="shared" si="42"/>
        <v>96.469608363341123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9.3611111111111131E-2</v>
      </c>
      <c r="F450" s="128">
        <f t="shared" si="38"/>
        <v>11.795000000000002</v>
      </c>
      <c r="G450" s="122">
        <f t="shared" si="39"/>
        <v>0.10880955865697908</v>
      </c>
      <c r="H450" s="128">
        <f t="shared" si="40"/>
        <v>37469.442000000003</v>
      </c>
      <c r="I450" s="122">
        <f t="shared" si="41"/>
        <v>-0.41439835902312627</v>
      </c>
      <c r="J450" s="128">
        <f t="shared" si="42"/>
        <v>86.032065809787099</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0.10143650793650792</v>
      </c>
      <c r="F451" s="128">
        <f t="shared" si="38"/>
        <v>12.780999999999999</v>
      </c>
      <c r="G451" s="122">
        <f t="shared" si="39"/>
        <v>0.10666840613547529</v>
      </c>
      <c r="H451" s="128">
        <f t="shared" si="40"/>
        <v>36732.118999999999</v>
      </c>
      <c r="I451" s="122">
        <f t="shared" si="41"/>
        <v>-0.26506352974668368</v>
      </c>
      <c r="J451" s="128">
        <f t="shared" si="42"/>
        <v>95.095175423993368</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0.17791269841269844</v>
      </c>
      <c r="F452" s="128">
        <f t="shared" si="38"/>
        <v>22.417000000000002</v>
      </c>
      <c r="G452" s="122">
        <f t="shared" si="39"/>
        <v>0.19736794266432026</v>
      </c>
      <c r="H452" s="128">
        <f t="shared" si="40"/>
        <v>67965.23</v>
      </c>
      <c r="I452" s="122">
        <f t="shared" si="41"/>
        <v>-0.41177805019346431</v>
      </c>
      <c r="J452" s="128">
        <f t="shared" si="42"/>
        <v>90.142652353269483</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0.12969047619047619</v>
      </c>
      <c r="F453" s="128">
        <f t="shared" si="38"/>
        <v>16.341000000000001</v>
      </c>
      <c r="G453" s="122">
        <f t="shared" si="39"/>
        <v>0.14492190394879748</v>
      </c>
      <c r="H453" s="128">
        <f t="shared" si="40"/>
        <v>49905.017</v>
      </c>
      <c r="I453" s="122">
        <f t="shared" si="41"/>
        <v>-0.3942704202804474</v>
      </c>
      <c r="J453" s="128">
        <f t="shared" si="42"/>
        <v>89.489906395583432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6.1126984126984127E-2</v>
      </c>
      <c r="F454" s="128">
        <f t="shared" si="38"/>
        <v>7.702</v>
      </c>
      <c r="G454" s="122">
        <f t="shared" si="39"/>
        <v>6.8419177135423032E-2</v>
      </c>
      <c r="H454" s="128">
        <f t="shared" si="40"/>
        <v>23560.691000000003</v>
      </c>
      <c r="I454" s="122">
        <f t="shared" si="41"/>
        <v>-0.28000559729337837</v>
      </c>
      <c r="J454" s="128">
        <f t="shared" si="42"/>
        <v>89.341887298636507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5.5000000000000007E-2</v>
      </c>
      <c r="F455" s="128">
        <f t="shared" si="38"/>
        <v>6.9300000000000006</v>
      </c>
      <c r="G455" s="122">
        <f t="shared" si="39"/>
        <v>6.3243955418488901E-2</v>
      </c>
      <c r="H455" s="128">
        <f t="shared" si="40"/>
        <v>21778.562000000002</v>
      </c>
      <c r="I455" s="122">
        <f t="shared" si="41"/>
        <v>-0.28231235134656107</v>
      </c>
      <c r="J455" s="128">
        <f t="shared" si="42"/>
        <v>86.964832664342126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0.28816666666666663</v>
      </c>
      <c r="F456" s="128">
        <f t="shared" si="38"/>
        <v>36.308999999999997</v>
      </c>
      <c r="G456" s="122">
        <f t="shared" si="39"/>
        <v>0.29981515167354905</v>
      </c>
      <c r="H456" s="128">
        <f t="shared" si="40"/>
        <v>103243.74600000001</v>
      </c>
      <c r="I456" s="122">
        <f t="shared" si="41"/>
        <v>-0.26313030627867556</v>
      </c>
      <c r="J456" s="128">
        <f t="shared" si="42"/>
        <v>96.114777741598004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4.5293650793650803E-2</v>
      </c>
      <c r="F457" s="128">
        <f t="shared" ref="F457:F520" si="44">SUMPRODUCT($K$2:$AI$2,$K457:$AI457)</f>
        <v>5.7070000000000007</v>
      </c>
      <c r="G457" s="122">
        <f t="shared" ref="G457:G520" si="45">SUMPRODUCT($K$3:$AI$3,$K457:$AI457)/$J$3</f>
        <v>5.4315537899511546E-2</v>
      </c>
      <c r="H457" s="128">
        <f t="shared" ref="H457:H520" si="46">SUMPRODUCT($K$3:$AI$3,$K457:$AI457)</f>
        <v>18703.989999999998</v>
      </c>
      <c r="I457" s="122">
        <f t="shared" ref="I457:I520" si="47">CORREL($K$4:$AI$4,$K457:$AI457)</f>
        <v>-0.31544329488214734</v>
      </c>
      <c r="J457" s="128">
        <f t="shared" si="42"/>
        <v>83.389859596802637</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0.52430158730158727</v>
      </c>
      <c r="F458" s="128">
        <f t="shared" si="44"/>
        <v>66.061999999999998</v>
      </c>
      <c r="G458" s="122">
        <f t="shared" si="45"/>
        <v>0.55152783730884725</v>
      </c>
      <c r="H458" s="128">
        <f t="shared" si="46"/>
        <v>189923.02300000002</v>
      </c>
      <c r="I458" s="122">
        <f t="shared" si="47"/>
        <v>-0.17420625982311966</v>
      </c>
      <c r="J458" s="128">
        <f t="shared" ref="J458:J521" si="48">$E458/$G458*100</f>
        <v>95.06348579971791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0.55834126984126986</v>
      </c>
      <c r="F459" s="128">
        <f t="shared" si="44"/>
        <v>70.350999999999999</v>
      </c>
      <c r="G459" s="122">
        <f t="shared" si="45"/>
        <v>0.57111973585628906</v>
      </c>
      <c r="H459" s="128">
        <f t="shared" si="46"/>
        <v>196669.65</v>
      </c>
      <c r="I459" s="122">
        <f t="shared" si="47"/>
        <v>-7.9437001500219789E-2</v>
      </c>
      <c r="J459" s="128">
        <f t="shared" si="48"/>
        <v>97.762559195076619</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0.40860317460317463</v>
      </c>
      <c r="F460" s="128">
        <f t="shared" si="44"/>
        <v>51.484000000000002</v>
      </c>
      <c r="G460" s="122">
        <f t="shared" si="45"/>
        <v>0.422644219097567</v>
      </c>
      <c r="H460" s="128">
        <f t="shared" si="46"/>
        <v>145540.91799999998</v>
      </c>
      <c r="I460" s="122">
        <f t="shared" si="47"/>
        <v>-0.16634547670936128</v>
      </c>
      <c r="J460" s="128">
        <f t="shared" si="48"/>
        <v>96.677809878868587</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0.24149999999999999</v>
      </c>
      <c r="F461" s="128">
        <f t="shared" si="44"/>
        <v>30.428999999999998</v>
      </c>
      <c r="G461" s="122">
        <f t="shared" si="45"/>
        <v>0.25144161018474959</v>
      </c>
      <c r="H461" s="128">
        <f t="shared" si="46"/>
        <v>86585.93</v>
      </c>
      <c r="I461" s="122">
        <f t="shared" si="47"/>
        <v>-0.22957107063873994</v>
      </c>
      <c r="J461" s="128">
        <f t="shared" si="48"/>
        <v>96.046155535893647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0.11099999999999999</v>
      </c>
      <c r="F462" s="128">
        <f t="shared" si="44"/>
        <v>13.985999999999999</v>
      </c>
      <c r="G462" s="122">
        <f t="shared" si="45"/>
        <v>0.11578725338165516</v>
      </c>
      <c r="H462" s="128">
        <f t="shared" si="46"/>
        <v>39872.267000000007</v>
      </c>
      <c r="I462" s="122">
        <f t="shared" si="47"/>
        <v>-0.22765163622650364</v>
      </c>
      <c r="J462" s="128">
        <f t="shared" si="48"/>
        <v>95.865474616730438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9.2817460317460326E-2</v>
      </c>
      <c r="F463" s="128">
        <f t="shared" si="44"/>
        <v>11.695</v>
      </c>
      <c r="G463" s="122">
        <f t="shared" si="45"/>
        <v>9.969056621306896E-2</v>
      </c>
      <c r="H463" s="128">
        <f t="shared" si="46"/>
        <v>34329.243999999999</v>
      </c>
      <c r="I463" s="122">
        <f t="shared" si="47"/>
        <v>-0.29119074473380724</v>
      </c>
      <c r="J463" s="128">
        <f t="shared" si="48"/>
        <v>93.105560378783764</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0.10415873015873015</v>
      </c>
      <c r="F464" s="128">
        <f t="shared" si="44"/>
        <v>13.123999999999999</v>
      </c>
      <c r="G464" s="122">
        <f t="shared" si="45"/>
        <v>0.11134390953600617</v>
      </c>
      <c r="H464" s="128">
        <f t="shared" si="46"/>
        <v>38342.166000000012</v>
      </c>
      <c r="I464" s="122">
        <f t="shared" si="47"/>
        <v>-0.30037820795090275</v>
      </c>
      <c r="J464" s="128">
        <f t="shared" si="48"/>
        <v>93.546859089807242</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4.2039682539682544E-2</v>
      </c>
      <c r="F465" s="128">
        <f t="shared" si="44"/>
        <v>5.2970000000000006</v>
      </c>
      <c r="G465" s="122">
        <f t="shared" si="45"/>
        <v>4.9041271002851688E-2</v>
      </c>
      <c r="H465" s="128">
        <f t="shared" si="46"/>
        <v>16887.754000000001</v>
      </c>
      <c r="I465" s="122">
        <f t="shared" si="47"/>
        <v>-0.33972029682160171</v>
      </c>
      <c r="J465" s="128">
        <f t="shared" si="48"/>
        <v>85.723068917275796</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5.1896825396825393E-2</v>
      </c>
      <c r="F466" s="128">
        <f t="shared" si="44"/>
        <v>6.5389999999999997</v>
      </c>
      <c r="G466" s="122">
        <f t="shared" si="45"/>
        <v>5.9740052503499265E-2</v>
      </c>
      <c r="H466" s="128">
        <f t="shared" si="46"/>
        <v>20571.965</v>
      </c>
      <c r="I466" s="122">
        <f t="shared" si="47"/>
        <v>-0.31853727288994488</v>
      </c>
      <c r="J466" s="128">
        <f t="shared" si="48"/>
        <v>86.871074299416691</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9.6849206349206365E-2</v>
      </c>
      <c r="F467" s="128">
        <f t="shared" si="44"/>
        <v>12.203000000000001</v>
      </c>
      <c r="G467" s="122">
        <f t="shared" si="45"/>
        <v>0.10251265253021566</v>
      </c>
      <c r="H467" s="128">
        <f t="shared" si="46"/>
        <v>35301.052000000003</v>
      </c>
      <c r="I467" s="122">
        <f t="shared" si="47"/>
        <v>-0.26636958548752554</v>
      </c>
      <c r="J467" s="128">
        <f t="shared" si="48"/>
        <v>94.475368609411419</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0.19156349206349205</v>
      </c>
      <c r="F468" s="128">
        <f t="shared" si="44"/>
        <v>24.136999999999997</v>
      </c>
      <c r="G468" s="122">
        <f t="shared" si="45"/>
        <v>0.19622728962300859</v>
      </c>
      <c r="H468" s="128">
        <f t="shared" si="46"/>
        <v>67572.436999999991</v>
      </c>
      <c r="I468" s="122">
        <f t="shared" si="47"/>
        <v>-0.11159190536045566</v>
      </c>
      <c r="J468" s="128">
        <f t="shared" si="48"/>
        <v>97.623267605399519</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0.45463492063492056</v>
      </c>
      <c r="F469" s="128">
        <f t="shared" si="44"/>
        <v>57.283999999999992</v>
      </c>
      <c r="G469" s="122">
        <f t="shared" si="45"/>
        <v>0.46933739015791709</v>
      </c>
      <c r="H469" s="128">
        <f t="shared" si="46"/>
        <v>161620.08500000002</v>
      </c>
      <c r="I469" s="122">
        <f t="shared" si="47"/>
        <v>-0.21544610759174743</v>
      </c>
      <c r="J469" s="128">
        <f t="shared" si="48"/>
        <v>96.867398628085084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0.21696031746031749</v>
      </c>
      <c r="F470" s="128">
        <f t="shared" si="44"/>
        <v>27.337000000000003</v>
      </c>
      <c r="G470" s="122">
        <f t="shared" si="45"/>
        <v>0.23612239297475301</v>
      </c>
      <c r="H470" s="128">
        <f t="shared" si="46"/>
        <v>81310.634999999995</v>
      </c>
      <c r="I470" s="122">
        <f t="shared" si="47"/>
        <v>-0.45689077418939406</v>
      </c>
      <c r="J470" s="128">
        <f t="shared" si="48"/>
        <v>91.884685195239229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0.27634920634920634</v>
      </c>
      <c r="F471" s="128">
        <f t="shared" si="44"/>
        <v>34.82</v>
      </c>
      <c r="G471" s="122">
        <f t="shared" si="45"/>
        <v>0.28491074695520358</v>
      </c>
      <c r="H471" s="128">
        <f t="shared" si="46"/>
        <v>98111.294999999998</v>
      </c>
      <c r="I471" s="122">
        <f t="shared" si="47"/>
        <v>-0.13998314123601352</v>
      </c>
      <c r="J471" s="128">
        <f t="shared" si="48"/>
        <v>96.995009595989941</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0.18100793650793653</v>
      </c>
      <c r="F472" s="128">
        <f t="shared" si="44"/>
        <v>22.807000000000002</v>
      </c>
      <c r="G472" s="122">
        <f t="shared" si="45"/>
        <v>0.18249210124347337</v>
      </c>
      <c r="H472" s="128">
        <f t="shared" si="46"/>
        <v>62842.615000000005</v>
      </c>
      <c r="I472" s="122">
        <f t="shared" si="47"/>
        <v>-0.13557482132542134</v>
      </c>
      <c r="J472" s="128">
        <f t="shared" si="48"/>
        <v>99.186723849731592</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0.15071428571428569</v>
      </c>
      <c r="F473" s="128">
        <f t="shared" si="44"/>
        <v>18.989999999999998</v>
      </c>
      <c r="G473" s="122">
        <f t="shared" si="45"/>
        <v>0.1587430319609244</v>
      </c>
      <c r="H473" s="128">
        <f t="shared" si="46"/>
        <v>54664.433000000005</v>
      </c>
      <c r="I473" s="122">
        <f t="shared" si="47"/>
        <v>-0.26706401939280211</v>
      </c>
      <c r="J473" s="128">
        <f t="shared" si="48"/>
        <v>94.942300050930712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7.2388888888888878E-2</v>
      </c>
      <c r="F474" s="128">
        <f t="shared" si="44"/>
        <v>9.1209999999999987</v>
      </c>
      <c r="G474" s="122">
        <f t="shared" si="45"/>
        <v>7.8200332212406853E-2</v>
      </c>
      <c r="H474" s="128">
        <f t="shared" si="46"/>
        <v>26928.91</v>
      </c>
      <c r="I474" s="122">
        <f t="shared" si="47"/>
        <v>-0.33181788690898961</v>
      </c>
      <c r="J474" s="128">
        <f t="shared" si="48"/>
        <v>92.568518369291581</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4.9420634920634927E-2</v>
      </c>
      <c r="F475" s="128">
        <f t="shared" si="44"/>
        <v>6.2270000000000012</v>
      </c>
      <c r="G475" s="122">
        <f t="shared" si="45"/>
        <v>5.6228939069224465E-2</v>
      </c>
      <c r="H475" s="128">
        <f t="shared" si="46"/>
        <v>19362.884999999998</v>
      </c>
      <c r="I475" s="122">
        <f t="shared" si="47"/>
        <v>-0.33048586866959906</v>
      </c>
      <c r="J475" s="128">
        <f t="shared" si="48"/>
        <v>87.891814675344122</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5.4801587301587303E-2</v>
      </c>
      <c r="F476" s="128">
        <f t="shared" si="44"/>
        <v>6.9050000000000002</v>
      </c>
      <c r="G476" s="122">
        <f t="shared" si="45"/>
        <v>6.1540765714750346E-2</v>
      </c>
      <c r="H476" s="128">
        <f t="shared" si="46"/>
        <v>21192.055</v>
      </c>
      <c r="I476" s="122">
        <f t="shared" si="47"/>
        <v>-0.44053662859915182</v>
      </c>
      <c r="J476" s="128">
        <f t="shared" si="48"/>
        <v>89.049245106243831</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0.13546031746031745</v>
      </c>
      <c r="F477" s="128">
        <f t="shared" si="44"/>
        <v>17.067999999999998</v>
      </c>
      <c r="G477" s="122">
        <f t="shared" si="45"/>
        <v>0.13677954919008709</v>
      </c>
      <c r="H477" s="128">
        <f t="shared" si="46"/>
        <v>47101.132000000005</v>
      </c>
      <c r="I477" s="122">
        <f t="shared" si="47"/>
        <v>-0.26981823943963107</v>
      </c>
      <c r="J477" s="128">
        <f t="shared" si="48"/>
        <v>99.035505133931792</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0.58511111111111103</v>
      </c>
      <c r="F478" s="128">
        <f t="shared" si="44"/>
        <v>73.72399999999999</v>
      </c>
      <c r="G478" s="122">
        <f t="shared" si="45"/>
        <v>0.5957161907085069</v>
      </c>
      <c r="H478" s="128">
        <f t="shared" si="46"/>
        <v>205139.63600000003</v>
      </c>
      <c r="I478" s="122">
        <f t="shared" si="47"/>
        <v>-0.11883599513031322</v>
      </c>
      <c r="J478" s="128">
        <f t="shared" si="48"/>
        <v>98.219776503844415</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0.20203968253968252</v>
      </c>
      <c r="F479" s="128">
        <f t="shared" si="44"/>
        <v>25.456999999999997</v>
      </c>
      <c r="G479" s="122">
        <f t="shared" si="45"/>
        <v>0.20474180068417175</v>
      </c>
      <c r="H479" s="128">
        <f t="shared" si="46"/>
        <v>70504.477000000014</v>
      </c>
      <c r="I479" s="122">
        <f t="shared" si="47"/>
        <v>-0.27507938855887304</v>
      </c>
      <c r="J479" s="128">
        <f t="shared" si="48"/>
        <v>98.680231327721188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0.27528571428571424</v>
      </c>
      <c r="F480" s="128">
        <f t="shared" si="44"/>
        <v>34.685999999999993</v>
      </c>
      <c r="G480" s="122">
        <f t="shared" si="45"/>
        <v>0.28183175938993726</v>
      </c>
      <c r="H480" s="128">
        <f t="shared" si="46"/>
        <v>97051.021000000008</v>
      </c>
      <c r="I480" s="122">
        <f t="shared" si="47"/>
        <v>-0.15481647763081718</v>
      </c>
      <c r="J480" s="128">
        <f t="shared" si="48"/>
        <v>97.677321704838079</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0.51529365079365086</v>
      </c>
      <c r="F481" s="128">
        <f t="shared" si="44"/>
        <v>64.927000000000007</v>
      </c>
      <c r="G481" s="122">
        <f t="shared" si="45"/>
        <v>0.53567599416885914</v>
      </c>
      <c r="H481" s="128">
        <f t="shared" si="46"/>
        <v>184464.31399999998</v>
      </c>
      <c r="I481" s="122">
        <f t="shared" si="47"/>
        <v>-0.19540471733946141</v>
      </c>
      <c r="J481" s="128">
        <f t="shared" si="48"/>
        <v>96.195023932921814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0.81632539682539684</v>
      </c>
      <c r="F482" s="128">
        <f t="shared" si="44"/>
        <v>102.857</v>
      </c>
      <c r="G482" s="122">
        <f t="shared" si="45"/>
        <v>0.82697181421660015</v>
      </c>
      <c r="H482" s="128">
        <f t="shared" si="46"/>
        <v>284774.36</v>
      </c>
      <c r="I482" s="122">
        <f t="shared" si="47"/>
        <v>2.0316828923540389E-2</v>
      </c>
      <c r="J482" s="128">
        <f t="shared" si="48"/>
        <v>98.712602145783066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0.49349206349206343</v>
      </c>
      <c r="F483" s="128">
        <f t="shared" si="44"/>
        <v>62.179999999999993</v>
      </c>
      <c r="G483" s="122">
        <f t="shared" si="45"/>
        <v>0.50597006313197312</v>
      </c>
      <c r="H483" s="128">
        <f t="shared" si="46"/>
        <v>174234.83900000001</v>
      </c>
      <c r="I483" s="122">
        <f t="shared" si="47"/>
        <v>-4.4516156772994926E-2</v>
      </c>
      <c r="J483" s="128">
        <f t="shared" si="48"/>
        <v>97.533846259071055</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0.72576190476190483</v>
      </c>
      <c r="F484" s="128">
        <f t="shared" si="44"/>
        <v>91.446000000000012</v>
      </c>
      <c r="G484" s="122">
        <f t="shared" si="45"/>
        <v>0.73347747112017148</v>
      </c>
      <c r="H484" s="128">
        <f t="shared" si="46"/>
        <v>252578.83500000002</v>
      </c>
      <c r="I484" s="122">
        <f t="shared" si="47"/>
        <v>7.2929234732966211E-2</v>
      </c>
      <c r="J484" s="128">
        <f t="shared" si="48"/>
        <v>98.948084070464574</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0.73415873015873023</v>
      </c>
      <c r="F485" s="128">
        <f t="shared" si="44"/>
        <v>92.504000000000005</v>
      </c>
      <c r="G485" s="122">
        <f t="shared" si="45"/>
        <v>0.73961776407111191</v>
      </c>
      <c r="H485" s="128">
        <f t="shared" si="46"/>
        <v>254693.29399999997</v>
      </c>
      <c r="I485" s="122">
        <f t="shared" si="47"/>
        <v>0.12742892899320946</v>
      </c>
      <c r="J485" s="128">
        <f t="shared" si="48"/>
        <v>99.261911465953261</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0.59006349206349196</v>
      </c>
      <c r="F486" s="128">
        <f t="shared" si="44"/>
        <v>74.347999999999985</v>
      </c>
      <c r="G486" s="122">
        <f t="shared" si="45"/>
        <v>0.59665411577486216</v>
      </c>
      <c r="H486" s="128">
        <f t="shared" si="46"/>
        <v>205462.61799999999</v>
      </c>
      <c r="I486" s="122">
        <f t="shared" si="47"/>
        <v>1.1685688695419577E-2</v>
      </c>
      <c r="J486" s="128">
        <f t="shared" si="48"/>
        <v>98.895402958410656</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0.33134920634920634</v>
      </c>
      <c r="F487" s="128">
        <f t="shared" si="44"/>
        <v>41.75</v>
      </c>
      <c r="G487" s="122">
        <f t="shared" si="45"/>
        <v>0.33917393816899849</v>
      </c>
      <c r="H487" s="128">
        <f t="shared" si="46"/>
        <v>116797.25899999999</v>
      </c>
      <c r="I487" s="122">
        <f t="shared" si="47"/>
        <v>-0.10879936661411467</v>
      </c>
      <c r="J487" s="128">
        <f t="shared" si="48"/>
        <v>97.693003223645874</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0.79253174603174603</v>
      </c>
      <c r="F488" s="128">
        <f t="shared" si="44"/>
        <v>99.858999999999995</v>
      </c>
      <c r="G488" s="122">
        <f t="shared" si="45"/>
        <v>0.79985514493637433</v>
      </c>
      <c r="H488" s="128">
        <f t="shared" si="46"/>
        <v>275436.51799999998</v>
      </c>
      <c r="I488" s="122">
        <f t="shared" si="47"/>
        <v>9.8637912558795018E-2</v>
      </c>
      <c r="J488" s="128">
        <f t="shared" si="48"/>
        <v>99.084409351994495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0.67282539682539666</v>
      </c>
      <c r="F489" s="128">
        <f t="shared" si="44"/>
        <v>84.775999999999982</v>
      </c>
      <c r="G489" s="122">
        <f t="shared" si="45"/>
        <v>0.6805132449369552</v>
      </c>
      <c r="H489" s="128">
        <f t="shared" si="46"/>
        <v>234340.18000000002</v>
      </c>
      <c r="I489" s="122">
        <f t="shared" si="47"/>
        <v>6.3670071578164469E-2</v>
      </c>
      <c r="J489" s="128">
        <f t="shared" si="48"/>
        <v>98.870286777111772</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0.65976190476190488</v>
      </c>
      <c r="F490" s="128">
        <f t="shared" si="44"/>
        <v>83.13000000000001</v>
      </c>
      <c r="G490" s="122">
        <f t="shared" si="45"/>
        <v>0.66156907056028902</v>
      </c>
      <c r="H490" s="128">
        <f t="shared" si="46"/>
        <v>227816.60200000001</v>
      </c>
      <c r="I490" s="122">
        <f t="shared" si="47"/>
        <v>0.12743342285869685</v>
      </c>
      <c r="J490" s="128">
        <f t="shared" si="48"/>
        <v>99.726836413792199</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0.78766666666666663</v>
      </c>
      <c r="F491" s="128">
        <f t="shared" si="44"/>
        <v>99.245999999999995</v>
      </c>
      <c r="G491" s="122">
        <f t="shared" si="45"/>
        <v>0.79862892687261511</v>
      </c>
      <c r="H491" s="128">
        <f t="shared" si="46"/>
        <v>275014.26</v>
      </c>
      <c r="I491" s="122">
        <f t="shared" si="47"/>
        <v>6.2338642960632303E-2</v>
      </c>
      <c r="J491" s="128">
        <f t="shared" si="48"/>
        <v>98.627364995546046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0.73603174603174604</v>
      </c>
      <c r="F492" s="128">
        <f t="shared" si="44"/>
        <v>92.74</v>
      </c>
      <c r="G492" s="122">
        <f t="shared" si="45"/>
        <v>0.74615377310821884</v>
      </c>
      <c r="H492" s="128">
        <f t="shared" si="46"/>
        <v>256944.02100000001</v>
      </c>
      <c r="I492" s="122">
        <f t="shared" si="47"/>
        <v>5.9960934551523883E-2</v>
      </c>
      <c r="J492" s="128">
        <f t="shared" si="48"/>
        <v>98.643439537361317</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0.48726190476190484</v>
      </c>
      <c r="F493" s="128">
        <f t="shared" si="44"/>
        <v>61.39500000000001</v>
      </c>
      <c r="G493" s="122">
        <f t="shared" si="45"/>
        <v>0.49661126502070524</v>
      </c>
      <c r="H493" s="128">
        <f t="shared" si="46"/>
        <v>171012.06200000001</v>
      </c>
      <c r="I493" s="122">
        <f t="shared" si="47"/>
        <v>-3.9256369839200854E-2</v>
      </c>
      <c r="J493" s="128">
        <f t="shared" si="48"/>
        <v>98.117368469599541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0.27115873015873015</v>
      </c>
      <c r="F494" s="128">
        <f t="shared" si="44"/>
        <v>34.165999999999997</v>
      </c>
      <c r="G494" s="122">
        <f t="shared" si="45"/>
        <v>0.27756814419876991</v>
      </c>
      <c r="H494" s="128">
        <f t="shared" si="46"/>
        <v>95582.811000000002</v>
      </c>
      <c r="I494" s="122">
        <f t="shared" si="47"/>
        <v>-4.2762488147295143E-2</v>
      </c>
      <c r="J494" s="128">
        <f t="shared" si="48"/>
        <v>97.69086828802304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0.73904761904761906</v>
      </c>
      <c r="F495" s="128">
        <f t="shared" si="44"/>
        <v>93.12</v>
      </c>
      <c r="G495" s="122">
        <f t="shared" si="45"/>
        <v>0.74913076507588039</v>
      </c>
      <c r="H495" s="128">
        <f t="shared" si="46"/>
        <v>257969.17200000002</v>
      </c>
      <c r="I495" s="122">
        <f t="shared" si="47"/>
        <v>0.10825936856367011</v>
      </c>
      <c r="J495" s="128">
        <f t="shared" si="48"/>
        <v>98.654020566457447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0.59838888888888886</v>
      </c>
      <c r="F496" s="128">
        <f t="shared" si="44"/>
        <v>75.396999999999991</v>
      </c>
      <c r="G496" s="122">
        <f t="shared" si="45"/>
        <v>0.60990540948663885</v>
      </c>
      <c r="H496" s="128">
        <f t="shared" si="46"/>
        <v>210025.80699999997</v>
      </c>
      <c r="I496" s="122">
        <f t="shared" si="47"/>
        <v>3.1339190792054217E-2</v>
      </c>
      <c r="J496" s="128">
        <f t="shared" si="48"/>
        <v>98.111752999953964</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0.50568253968253962</v>
      </c>
      <c r="F497" s="128">
        <f t="shared" si="44"/>
        <v>63.715999999999994</v>
      </c>
      <c r="G497" s="122">
        <f t="shared" si="45"/>
        <v>0.51358995870576551</v>
      </c>
      <c r="H497" s="128">
        <f t="shared" si="46"/>
        <v>176858.81100000002</v>
      </c>
      <c r="I497" s="122">
        <f t="shared" si="47"/>
        <v>-0.17349621998306011</v>
      </c>
      <c r="J497" s="128">
        <f t="shared" si="48"/>
        <v>98.460363391225087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9.4015873015873011E-2</v>
      </c>
      <c r="F498" s="128">
        <f t="shared" si="44"/>
        <v>11.846</v>
      </c>
      <c r="G498" s="122">
        <f t="shared" si="45"/>
        <v>9.5218116030410221E-2</v>
      </c>
      <c r="H498" s="128">
        <f t="shared" si="46"/>
        <v>32789.120000000003</v>
      </c>
      <c r="I498" s="122">
        <f t="shared" si="47"/>
        <v>-6.2108020865034884E-2</v>
      </c>
      <c r="J498" s="128">
        <f t="shared" si="48"/>
        <v>98.737379960181897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0.446031746031746</v>
      </c>
      <c r="F499" s="128">
        <f t="shared" si="44"/>
        <v>56.199999999999996</v>
      </c>
      <c r="G499" s="122">
        <f t="shared" si="45"/>
        <v>0.45539625622172275</v>
      </c>
      <c r="H499" s="128">
        <f t="shared" si="46"/>
        <v>156819.34400000001</v>
      </c>
      <c r="I499" s="122">
        <f t="shared" si="47"/>
        <v>1.3401959338448532E-3</v>
      </c>
      <c r="J499" s="128">
        <f t="shared" si="48"/>
        <v>97.943656746836012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0.3863650793650793</v>
      </c>
      <c r="F500" s="128">
        <f t="shared" si="44"/>
        <v>48.681999999999995</v>
      </c>
      <c r="G500" s="122">
        <f t="shared" si="45"/>
        <v>0.40473697431161759</v>
      </c>
      <c r="H500" s="128">
        <f t="shared" si="46"/>
        <v>139374.41500000001</v>
      </c>
      <c r="I500" s="122">
        <f t="shared" si="47"/>
        <v>-4.8440762633116363E-2</v>
      </c>
      <c r="J500" s="128">
        <f t="shared" si="48"/>
        <v>95.460781664984907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0.41710317460317459</v>
      </c>
      <c r="F501" s="128">
        <f t="shared" si="44"/>
        <v>52.555</v>
      </c>
      <c r="G501" s="122">
        <f t="shared" si="45"/>
        <v>0.4273794568443306</v>
      </c>
      <c r="H501" s="128">
        <f t="shared" si="46"/>
        <v>147171.535</v>
      </c>
      <c r="I501" s="122">
        <f t="shared" si="47"/>
        <v>-2.8880880098143998E-2</v>
      </c>
      <c r="J501" s="128">
        <f t="shared" si="48"/>
        <v>97.59551328998505</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0.2133492063492064</v>
      </c>
      <c r="F502" s="128">
        <f t="shared" si="44"/>
        <v>26.882000000000005</v>
      </c>
      <c r="G502" s="122">
        <f t="shared" si="45"/>
        <v>0.21935729676673696</v>
      </c>
      <c r="H502" s="128">
        <f t="shared" si="46"/>
        <v>75537.440000000002</v>
      </c>
      <c r="I502" s="122">
        <f t="shared" si="47"/>
        <v>-0.10734731276278808</v>
      </c>
      <c r="J502" s="128">
        <f t="shared" si="48"/>
        <v>97.261048296050291</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0.47522222222222221</v>
      </c>
      <c r="F503" s="128">
        <f t="shared" si="44"/>
        <v>59.878</v>
      </c>
      <c r="G503" s="122">
        <f t="shared" si="45"/>
        <v>0.48275098879654316</v>
      </c>
      <c r="H503" s="128">
        <f t="shared" si="46"/>
        <v>166239.16500000001</v>
      </c>
      <c r="I503" s="122">
        <f t="shared" si="47"/>
        <v>0.13986675997180573</v>
      </c>
      <c r="J503" s="128">
        <f t="shared" si="48"/>
        <v>98.440445126153037</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0.37432539682539689</v>
      </c>
      <c r="F504" s="128">
        <f t="shared" si="44"/>
        <v>47.165000000000006</v>
      </c>
      <c r="G504" s="122">
        <f t="shared" si="45"/>
        <v>0.37503829735333583</v>
      </c>
      <c r="H504" s="128">
        <f t="shared" si="46"/>
        <v>129147.43800000001</v>
      </c>
      <c r="I504" s="122">
        <f t="shared" si="47"/>
        <v>5.2238359652918905E-2</v>
      </c>
      <c r="J504" s="128">
        <f t="shared" si="48"/>
        <v>99.809912605467261</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0.19376984126984126</v>
      </c>
      <c r="F505" s="128">
        <f t="shared" si="44"/>
        <v>24.414999999999999</v>
      </c>
      <c r="G505" s="122">
        <f t="shared" si="45"/>
        <v>0.20160040713443569</v>
      </c>
      <c r="H505" s="128">
        <f t="shared" si="46"/>
        <v>69422.713000000003</v>
      </c>
      <c r="I505" s="122">
        <f t="shared" si="47"/>
        <v>-0.19569876655414134</v>
      </c>
      <c r="J505" s="128">
        <f t="shared" si="48"/>
        <v>96.115798585975725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0.41026984126984128</v>
      </c>
      <c r="F506" s="128">
        <f t="shared" si="44"/>
        <v>51.694000000000003</v>
      </c>
      <c r="G506" s="122">
        <f t="shared" si="45"/>
        <v>0.42866219167261976</v>
      </c>
      <c r="H506" s="128">
        <f t="shared" si="46"/>
        <v>147613.255</v>
      </c>
      <c r="I506" s="122">
        <f t="shared" si="47"/>
        <v>-9.3607842690607457E-2</v>
      </c>
      <c r="J506" s="128">
        <f t="shared" si="48"/>
        <v>95.709360246815237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0.46917460317460324</v>
      </c>
      <c r="F507" s="128">
        <f t="shared" si="44"/>
        <v>59.116000000000007</v>
      </c>
      <c r="G507" s="122">
        <f t="shared" si="45"/>
        <v>0.47631650491639516</v>
      </c>
      <c r="H507" s="128">
        <f t="shared" si="46"/>
        <v>164023.399</v>
      </c>
      <c r="I507" s="122">
        <f t="shared" si="47"/>
        <v>0.14085538310864307</v>
      </c>
      <c r="J507" s="128">
        <f t="shared" si="48"/>
        <v>98.500597466584637</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0.27186507936507937</v>
      </c>
      <c r="F508" s="128">
        <f t="shared" si="44"/>
        <v>34.255000000000003</v>
      </c>
      <c r="G508" s="122">
        <f t="shared" si="45"/>
        <v>0.27956408156627693</v>
      </c>
      <c r="H508" s="128">
        <f t="shared" si="46"/>
        <v>96270.127999999997</v>
      </c>
      <c r="I508" s="122">
        <f t="shared" si="47"/>
        <v>-2.1918564630413858E-2</v>
      </c>
      <c r="J508" s="128">
        <f t="shared" si="48"/>
        <v>97.246068894808175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0.13373015873015875</v>
      </c>
      <c r="F509" s="128">
        <f t="shared" si="44"/>
        <v>16.850000000000001</v>
      </c>
      <c r="G509" s="122">
        <f t="shared" si="45"/>
        <v>0.14038405380447094</v>
      </c>
      <c r="H509" s="128">
        <f t="shared" si="46"/>
        <v>48342.372000000003</v>
      </c>
      <c r="I509" s="122">
        <f t="shared" si="47"/>
        <v>-4.8613484595719424E-2</v>
      </c>
      <c r="J509" s="128">
        <f t="shared" si="48"/>
        <v>95.260220164620819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0.26187301587301587</v>
      </c>
      <c r="F510" s="128">
        <f t="shared" si="44"/>
        <v>32.996000000000002</v>
      </c>
      <c r="G510" s="122">
        <f t="shared" si="45"/>
        <v>0.26963464185527852</v>
      </c>
      <c r="H510" s="128">
        <f t="shared" si="46"/>
        <v>92850.846000000005</v>
      </c>
      <c r="I510" s="122">
        <f t="shared" si="47"/>
        <v>-0.13383795613769725</v>
      </c>
      <c r="J510" s="128">
        <f t="shared" si="48"/>
        <v>97.121428489730718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0.2536984126984127</v>
      </c>
      <c r="F511" s="128">
        <f t="shared" si="44"/>
        <v>31.966000000000001</v>
      </c>
      <c r="G511" s="122">
        <f t="shared" si="45"/>
        <v>0.2662613849540304</v>
      </c>
      <c r="H511" s="128">
        <f t="shared" si="46"/>
        <v>91689.237999999998</v>
      </c>
      <c r="I511" s="122">
        <f t="shared" si="47"/>
        <v>-9.340858031000536E-2</v>
      </c>
      <c r="J511" s="128">
        <f t="shared" si="48"/>
        <v>95.28171452357364</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0.23112698412698413</v>
      </c>
      <c r="F512" s="128">
        <f t="shared" si="44"/>
        <v>29.122</v>
      </c>
      <c r="G512" s="122">
        <f t="shared" si="45"/>
        <v>0.2386099843767242</v>
      </c>
      <c r="H512" s="128">
        <f t="shared" si="46"/>
        <v>82167.256999999998</v>
      </c>
      <c r="I512" s="122">
        <f t="shared" si="47"/>
        <v>-0.19940160464062717</v>
      </c>
      <c r="J512" s="128">
        <f t="shared" si="48"/>
        <v>96.86391989451468</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4.4952380952380952E-2</v>
      </c>
      <c r="F513" s="128">
        <f t="shared" si="44"/>
        <v>5.6639999999999997</v>
      </c>
      <c r="G513" s="122">
        <f t="shared" si="45"/>
        <v>4.9572729543091783E-2</v>
      </c>
      <c r="H513" s="128">
        <f t="shared" si="46"/>
        <v>17070.766</v>
      </c>
      <c r="I513" s="122">
        <f t="shared" si="47"/>
        <v>-0.23061314739965669</v>
      </c>
      <c r="J513" s="128">
        <f t="shared" si="48"/>
        <v>90.679656671528392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0.50407936507936513</v>
      </c>
      <c r="F514" s="128">
        <f t="shared" si="44"/>
        <v>63.51400000000001</v>
      </c>
      <c r="G514" s="122">
        <f t="shared" si="45"/>
        <v>0.50838545931849999</v>
      </c>
      <c r="H514" s="128">
        <f t="shared" si="46"/>
        <v>175066.60000000003</v>
      </c>
      <c r="I514" s="122">
        <f t="shared" si="47"/>
        <v>0.17488556399563338</v>
      </c>
      <c r="J514" s="128">
        <f t="shared" si="48"/>
        <v>99.152986349195103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5.4380952380952384E-2</v>
      </c>
      <c r="F515" s="128">
        <f t="shared" si="44"/>
        <v>6.8520000000000003</v>
      </c>
      <c r="G515" s="122">
        <f t="shared" si="45"/>
        <v>5.6428649835345769E-2</v>
      </c>
      <c r="H515" s="128">
        <f t="shared" si="46"/>
        <v>19431.656999999999</v>
      </c>
      <c r="I515" s="122">
        <f t="shared" si="47"/>
        <v>-0.33569853238926844</v>
      </c>
      <c r="J515" s="128">
        <f t="shared" si="48"/>
        <v>96.371174110370532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0.14497619047619051</v>
      </c>
      <c r="F516" s="128">
        <f t="shared" si="44"/>
        <v>18.267000000000003</v>
      </c>
      <c r="G516" s="122">
        <f t="shared" si="45"/>
        <v>0.13877142102114659</v>
      </c>
      <c r="H516" s="128">
        <f t="shared" si="46"/>
        <v>47787.048999999999</v>
      </c>
      <c r="I516" s="122">
        <f t="shared" si="47"/>
        <v>-7.2889990152875297E-2</v>
      </c>
      <c r="J516" s="128">
        <f t="shared" si="48"/>
        <v>104.4712156216217</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7.2150793650793632E-2</v>
      </c>
      <c r="F517" s="128">
        <f t="shared" si="44"/>
        <v>9.0909999999999975</v>
      </c>
      <c r="G517" s="122">
        <f t="shared" si="45"/>
        <v>7.6546858211512442E-2</v>
      </c>
      <c r="H517" s="128">
        <f t="shared" si="46"/>
        <v>26359.523000000001</v>
      </c>
      <c r="I517" s="122">
        <f t="shared" si="47"/>
        <v>-0.1891527013094681</v>
      </c>
      <c r="J517" s="128">
        <f t="shared" si="48"/>
        <v>94.257028095690472</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3.1134920634920637E-2</v>
      </c>
      <c r="F518" s="128">
        <f t="shared" si="44"/>
        <v>3.923</v>
      </c>
      <c r="G518" s="122">
        <f t="shared" si="45"/>
        <v>3.1458209189273952E-2</v>
      </c>
      <c r="H518" s="128">
        <f t="shared" si="46"/>
        <v>10832.886</v>
      </c>
      <c r="I518" s="122">
        <f t="shared" si="47"/>
        <v>-0.18189477985676453</v>
      </c>
      <c r="J518" s="128">
        <f t="shared" si="48"/>
        <v>98.972323718720958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3.3682539682539682E-2</v>
      </c>
      <c r="F519" s="128">
        <f t="shared" si="44"/>
        <v>4.2439999999999998</v>
      </c>
      <c r="G519" s="122">
        <f t="shared" si="45"/>
        <v>3.4724818357639436E-2</v>
      </c>
      <c r="H519" s="128">
        <f t="shared" si="46"/>
        <v>11957.769000000002</v>
      </c>
      <c r="I519" s="122">
        <f t="shared" si="47"/>
        <v>-9.7439282001162586E-2</v>
      </c>
      <c r="J519" s="128">
        <f t="shared" si="48"/>
        <v>96.998461836819217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0.10569047619047621</v>
      </c>
      <c r="F520" s="128">
        <f t="shared" si="44"/>
        <v>13.317000000000002</v>
      </c>
      <c r="G520" s="122">
        <f t="shared" si="45"/>
        <v>0.10613897455554974</v>
      </c>
      <c r="H520" s="128">
        <f t="shared" si="46"/>
        <v>36549.805</v>
      </c>
      <c r="I520" s="122">
        <f t="shared" si="47"/>
        <v>0.1175695092415846</v>
      </c>
      <c r="J520" s="128">
        <f t="shared" si="48"/>
        <v>99.577442342031674</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0.27109523809523811</v>
      </c>
      <c r="F521" s="128">
        <f t="shared" ref="F521:F584" si="50">SUMPRODUCT($K$2:$AI$2,$K521:$AI521)</f>
        <v>34.158000000000001</v>
      </c>
      <c r="G521" s="122">
        <f t="shared" ref="G521:G584" si="51">SUMPRODUCT($K$3:$AI$3,$K521:$AI521)/$J$3</f>
        <v>0.28287198496913096</v>
      </c>
      <c r="H521" s="128">
        <f t="shared" ref="H521:H584" si="52">SUMPRODUCT($K$3:$AI$3,$K521:$AI521)</f>
        <v>97409.231</v>
      </c>
      <c r="I521" s="122">
        <f t="shared" ref="I521:I584" si="53">CORREL($K$4:$AI$4,$K521:$AI521)</f>
        <v>7.444654783361021E-2</v>
      </c>
      <c r="J521" s="128">
        <f t="shared" si="48"/>
        <v>95.836722086431422</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0.15225396825396825</v>
      </c>
      <c r="F522" s="128">
        <f t="shared" si="50"/>
        <v>19.184000000000001</v>
      </c>
      <c r="G522" s="122">
        <f t="shared" si="51"/>
        <v>0.15536455955720502</v>
      </c>
      <c r="H522" s="128">
        <f t="shared" si="52"/>
        <v>53501.029000000002</v>
      </c>
      <c r="I522" s="122">
        <f t="shared" si="53"/>
        <v>5.1538336314937087E-2</v>
      </c>
      <c r="J522" s="128">
        <f t="shared" ref="J522:J585" si="54">$E522/$G522*100</f>
        <v>97.997875891321627</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2.4595238095238094E-2</v>
      </c>
      <c r="F523" s="128">
        <f t="shared" si="50"/>
        <v>3.0989999999999998</v>
      </c>
      <c r="G523" s="122">
        <f t="shared" si="51"/>
        <v>2.5581993158282954E-2</v>
      </c>
      <c r="H523" s="128">
        <f t="shared" si="52"/>
        <v>8809.3640000000014</v>
      </c>
      <c r="I523" s="122">
        <f t="shared" si="53"/>
        <v>-0.34922395402368073</v>
      </c>
      <c r="J523" s="128">
        <f t="shared" si="54"/>
        <v>96.142774892716403</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2.0523809523809527E-2</v>
      </c>
      <c r="F524" s="128">
        <f t="shared" si="50"/>
        <v>2.5860000000000003</v>
      </c>
      <c r="G524" s="122">
        <f t="shared" si="51"/>
        <v>2.0188292416612946E-2</v>
      </c>
      <c r="H524" s="128">
        <f t="shared" si="52"/>
        <v>6952.0000000000009</v>
      </c>
      <c r="I524" s="122">
        <f t="shared" si="53"/>
        <v>-5.6906795324433913E-2</v>
      </c>
      <c r="J524" s="128">
        <f t="shared" si="54"/>
        <v>101.66193901035673</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0.1081031746031746</v>
      </c>
      <c r="F525" s="128">
        <f t="shared" si="50"/>
        <v>13.621</v>
      </c>
      <c r="G525" s="122">
        <f t="shared" si="51"/>
        <v>0.10805869763443858</v>
      </c>
      <c r="H525" s="128">
        <f t="shared" si="52"/>
        <v>37210.877</v>
      </c>
      <c r="I525" s="122">
        <f t="shared" si="53"/>
        <v>-1.534603375884944E-2</v>
      </c>
      <c r="J525" s="128">
        <f t="shared" si="54"/>
        <v>100.04116000813418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3.3555555555555554E-2</v>
      </c>
      <c r="F526" s="128">
        <f t="shared" si="50"/>
        <v>4.2279999999999998</v>
      </c>
      <c r="G526" s="122">
        <f t="shared" si="51"/>
        <v>3.601201075624786E-2</v>
      </c>
      <c r="H526" s="128">
        <f t="shared" si="52"/>
        <v>12401.023999999999</v>
      </c>
      <c r="I526" s="122">
        <f t="shared" si="53"/>
        <v>-0.29437736725209501</v>
      </c>
      <c r="J526" s="128">
        <f t="shared" si="54"/>
        <v>93.178789106447979</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1.7841269841269838E-2</v>
      </c>
      <c r="F527" s="128">
        <f t="shared" si="50"/>
        <v>2.2479999999999998</v>
      </c>
      <c r="G527" s="122">
        <f t="shared" si="51"/>
        <v>1.7938395507001437E-2</v>
      </c>
      <c r="H527" s="128">
        <f t="shared" si="52"/>
        <v>6177.2300000000005</v>
      </c>
      <c r="I527" s="122">
        <f t="shared" si="53"/>
        <v>-0.15000048019987289</v>
      </c>
      <c r="J527" s="128">
        <f t="shared" si="54"/>
        <v>99.458559904682161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6.6936507936507947E-2</v>
      </c>
      <c r="F528" s="128">
        <f t="shared" si="50"/>
        <v>8.4340000000000011</v>
      </c>
      <c r="G528" s="122">
        <f t="shared" si="51"/>
        <v>6.6112775077099978E-2</v>
      </c>
      <c r="H528" s="128">
        <f t="shared" si="52"/>
        <v>22766.462999999996</v>
      </c>
      <c r="I528" s="122">
        <f t="shared" si="53"/>
        <v>0.18268770791423045</v>
      </c>
      <c r="J528" s="128">
        <f t="shared" si="54"/>
        <v>101.2459511167809</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2.6992063492063494E-2</v>
      </c>
      <c r="F529" s="128">
        <f t="shared" si="50"/>
        <v>3.4010000000000002</v>
      </c>
      <c r="G529" s="122">
        <f t="shared" si="51"/>
        <v>2.6926500908937792E-2</v>
      </c>
      <c r="H529" s="128">
        <f t="shared" si="52"/>
        <v>9272.3559999999998</v>
      </c>
      <c r="I529" s="122">
        <f t="shared" si="53"/>
        <v>-0.16918655037456101</v>
      </c>
      <c r="J529" s="128">
        <f t="shared" si="54"/>
        <v>100.24348720001693</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6.0714285714285714E-2</v>
      </c>
      <c r="F530" s="128">
        <f t="shared" si="50"/>
        <v>7.65</v>
      </c>
      <c r="G530" s="122">
        <f t="shared" si="51"/>
        <v>6.134173447400669E-2</v>
      </c>
      <c r="H530" s="128">
        <f t="shared" si="52"/>
        <v>21123.516999999996</v>
      </c>
      <c r="I530" s="122">
        <f t="shared" si="53"/>
        <v>-0.18421057174658156</v>
      </c>
      <c r="J530" s="128">
        <f t="shared" si="54"/>
        <v>98.977125826158613</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1.9015873015873014E-2</v>
      </c>
      <c r="F531" s="128">
        <f t="shared" si="50"/>
        <v>2.3959999999999999</v>
      </c>
      <c r="G531" s="122">
        <f t="shared" si="51"/>
        <v>2.1934187676778235E-2</v>
      </c>
      <c r="H531" s="128">
        <f t="shared" si="52"/>
        <v>7553.2129999999997</v>
      </c>
      <c r="I531" s="122">
        <f t="shared" si="53"/>
        <v>-0.4419253305634776</v>
      </c>
      <c r="J531" s="128">
        <f t="shared" si="54"/>
        <v>86.695132256961372</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7.3817460317460309E-2</v>
      </c>
      <c r="F532" s="128">
        <f t="shared" si="50"/>
        <v>9.3009999999999984</v>
      </c>
      <c r="G532" s="122">
        <f t="shared" si="51"/>
        <v>7.2996976983255815E-2</v>
      </c>
      <c r="H532" s="128">
        <f t="shared" si="52"/>
        <v>25137.093000000004</v>
      </c>
      <c r="I532" s="122">
        <f t="shared" si="53"/>
        <v>5.7796294617683049E-2</v>
      </c>
      <c r="J532" s="128">
        <f t="shared" si="54"/>
        <v>101.12399631890605</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0.30115079365079361</v>
      </c>
      <c r="F533" s="128">
        <f t="shared" si="50"/>
        <v>37.944999999999993</v>
      </c>
      <c r="G533" s="122">
        <f t="shared" si="51"/>
        <v>0.29695589473745343</v>
      </c>
      <c r="H533" s="128">
        <f t="shared" si="52"/>
        <v>102259.13799999999</v>
      </c>
      <c r="I533" s="122">
        <f t="shared" si="53"/>
        <v>0.26978282908105633</v>
      </c>
      <c r="J533" s="128">
        <f t="shared" si="54"/>
        <v>101.4126336562704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6.8531746031746027E-2</v>
      </c>
      <c r="F534" s="128">
        <f t="shared" si="50"/>
        <v>8.6349999999999998</v>
      </c>
      <c r="G534" s="122">
        <f t="shared" si="51"/>
        <v>6.8051870437161308E-2</v>
      </c>
      <c r="H534" s="128">
        <f t="shared" si="52"/>
        <v>23434.205999999995</v>
      </c>
      <c r="I534" s="122">
        <f t="shared" si="53"/>
        <v>0.1118231025637212</v>
      </c>
      <c r="J534" s="128">
        <f t="shared" si="54"/>
        <v>100.70516150621876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4.1547619047619049E-2</v>
      </c>
      <c r="F535" s="128">
        <f t="shared" si="50"/>
        <v>5.2350000000000003</v>
      </c>
      <c r="G535" s="122">
        <f t="shared" si="51"/>
        <v>4.0816847583038579E-2</v>
      </c>
      <c r="H535" s="128">
        <f t="shared" si="52"/>
        <v>14055.607999999998</v>
      </c>
      <c r="I535" s="122">
        <f t="shared" si="53"/>
        <v>-3.2493453852196923E-2</v>
      </c>
      <c r="J535" s="128">
        <f t="shared" si="54"/>
        <v>101.79036723277999</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2.5944444444444447E-2</v>
      </c>
      <c r="F536" s="128">
        <f t="shared" si="50"/>
        <v>3.2690000000000001</v>
      </c>
      <c r="G536" s="122">
        <f t="shared" si="51"/>
        <v>2.6926466061482534E-2</v>
      </c>
      <c r="H536" s="128">
        <f t="shared" si="52"/>
        <v>9272.3440000000028</v>
      </c>
      <c r="I536" s="122">
        <f t="shared" si="53"/>
        <v>-0.13397459388188429</v>
      </c>
      <c r="J536" s="128">
        <f t="shared" si="54"/>
        <v>96.352950235668544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2.807142857142857E-2</v>
      </c>
      <c r="F537" s="128">
        <f t="shared" si="50"/>
        <v>3.5369999999999999</v>
      </c>
      <c r="G537" s="122">
        <f t="shared" si="51"/>
        <v>3.0547935578671033E-2</v>
      </c>
      <c r="H537" s="128">
        <f t="shared" si="52"/>
        <v>10519.425999999999</v>
      </c>
      <c r="I537" s="122">
        <f t="shared" si="53"/>
        <v>-0.50019969249795404</v>
      </c>
      <c r="J537" s="128">
        <f t="shared" si="54"/>
        <v>91.893046255565665</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0.23453174603174604</v>
      </c>
      <c r="F538" s="128">
        <f t="shared" si="50"/>
        <v>29.551000000000002</v>
      </c>
      <c r="G538" s="122">
        <f t="shared" si="51"/>
        <v>0.24129156285028955</v>
      </c>
      <c r="H538" s="128">
        <f t="shared" si="52"/>
        <v>83090.680000000008</v>
      </c>
      <c r="I538" s="122">
        <f t="shared" si="53"/>
        <v>-0.29121427228605801</v>
      </c>
      <c r="J538" s="128">
        <f t="shared" si="54"/>
        <v>97.198486039589511</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0.40189682539682536</v>
      </c>
      <c r="F539" s="128">
        <f t="shared" si="50"/>
        <v>50.638999999999996</v>
      </c>
      <c r="G539" s="122">
        <f t="shared" si="51"/>
        <v>0.41061925089586992</v>
      </c>
      <c r="H539" s="128">
        <f t="shared" si="52"/>
        <v>141400.02399999998</v>
      </c>
      <c r="I539" s="122">
        <f t="shared" si="53"/>
        <v>-2.8702591440059832E-2</v>
      </c>
      <c r="J539" s="128">
        <f t="shared" si="54"/>
        <v>97.875787489258144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7.1746031746031738E-2</v>
      </c>
      <c r="F540" s="128">
        <f t="shared" si="50"/>
        <v>9.0399999999999991</v>
      </c>
      <c r="G540" s="122">
        <f t="shared" si="51"/>
        <v>7.2074901701136618E-2</v>
      </c>
      <c r="H540" s="128">
        <f t="shared" si="52"/>
        <v>24819.569000000003</v>
      </c>
      <c r="I540" s="122">
        <f t="shared" si="53"/>
        <v>-1.3713488872134052E-2</v>
      </c>
      <c r="J540" s="128">
        <f t="shared" si="54"/>
        <v>99.54371085170736</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6.8825396825396831E-2</v>
      </c>
      <c r="F541" s="128">
        <f t="shared" si="50"/>
        <v>8.6720000000000006</v>
      </c>
      <c r="G541" s="122">
        <f t="shared" si="51"/>
        <v>6.6731186730089043E-2</v>
      </c>
      <c r="H541" s="128">
        <f t="shared" si="52"/>
        <v>22979.418000000001</v>
      </c>
      <c r="I541" s="122">
        <f t="shared" si="53"/>
        <v>-0.15835383296021582</v>
      </c>
      <c r="J541" s="128">
        <f t="shared" si="54"/>
        <v>103.13827791461037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1.0246031746031746E-2</v>
      </c>
      <c r="F542" s="128">
        <f t="shared" si="50"/>
        <v>1.2909999999999999</v>
      </c>
      <c r="G542" s="122">
        <f t="shared" si="51"/>
        <v>1.1030781918817043E-2</v>
      </c>
      <c r="H542" s="128">
        <f t="shared" si="52"/>
        <v>3798.5379999999996</v>
      </c>
      <c r="I542" s="122">
        <f t="shared" si="53"/>
        <v>-0.31486846119260087</v>
      </c>
      <c r="J542" s="128">
        <f t="shared" si="54"/>
        <v>92.885815542716713</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3.8325396825396825E-2</v>
      </c>
      <c r="F543" s="128">
        <f t="shared" si="50"/>
        <v>4.8289999999999997</v>
      </c>
      <c r="G543" s="122">
        <f t="shared" si="51"/>
        <v>3.7934556479013122E-2</v>
      </c>
      <c r="H543" s="128">
        <f t="shared" si="52"/>
        <v>13063.068000000001</v>
      </c>
      <c r="I543" s="122">
        <f t="shared" si="53"/>
        <v>-0.10203786385745256</v>
      </c>
      <c r="J543" s="128">
        <f t="shared" si="54"/>
        <v>101.03030161061703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4.4269841269841272E-2</v>
      </c>
      <c r="F544" s="128">
        <f t="shared" si="50"/>
        <v>5.5780000000000003</v>
      </c>
      <c r="G544" s="122">
        <f t="shared" si="51"/>
        <v>4.4703715319522129E-2</v>
      </c>
      <c r="H544" s="128">
        <f t="shared" si="52"/>
        <v>15394.082000000002</v>
      </c>
      <c r="I544" s="122">
        <f t="shared" si="53"/>
        <v>-6.1342212343656687E-2</v>
      </c>
      <c r="J544" s="128">
        <f t="shared" si="54"/>
        <v>99.02944521147802</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2.5055555555555557E-2</v>
      </c>
      <c r="F545" s="128">
        <f t="shared" si="50"/>
        <v>3.157</v>
      </c>
      <c r="G545" s="122">
        <f t="shared" si="51"/>
        <v>2.541373222053793E-2</v>
      </c>
      <c r="H545" s="128">
        <f t="shared" si="52"/>
        <v>8751.4220000000005</v>
      </c>
      <c r="I545" s="122">
        <f t="shared" si="53"/>
        <v>-0.13984571305526242</v>
      </c>
      <c r="J545" s="128">
        <f t="shared" si="54"/>
        <v>98.590617616199978</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1.3206349206349206E-2</v>
      </c>
      <c r="F546" s="128">
        <f t="shared" si="50"/>
        <v>1.6639999999999999</v>
      </c>
      <c r="G546" s="122">
        <f t="shared" si="51"/>
        <v>1.2761358818438949E-2</v>
      </c>
      <c r="H546" s="128">
        <f t="shared" si="52"/>
        <v>4394.4759999999997</v>
      </c>
      <c r="I546" s="122">
        <f t="shared" si="53"/>
        <v>-0.17775672394538614</v>
      </c>
      <c r="J546" s="128">
        <f t="shared" si="54"/>
        <v>103.48701415140282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7.6246031746031742E-2</v>
      </c>
      <c r="F547" s="128">
        <f t="shared" si="50"/>
        <v>9.6069999999999993</v>
      </c>
      <c r="G547" s="122">
        <f t="shared" si="51"/>
        <v>7.8953798082228382E-2</v>
      </c>
      <c r="H547" s="128">
        <f t="shared" si="52"/>
        <v>27188.371999999999</v>
      </c>
      <c r="I547" s="122">
        <f t="shared" si="53"/>
        <v>-0.29482768197295234</v>
      </c>
      <c r="J547" s="128">
        <f t="shared" si="54"/>
        <v>96.570441952169844</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5.2238095238095229E-2</v>
      </c>
      <c r="F548" s="128">
        <f t="shared" si="50"/>
        <v>6.581999999999999</v>
      </c>
      <c r="G548" s="122">
        <f t="shared" si="51"/>
        <v>5.2991209729409523E-2</v>
      </c>
      <c r="H548" s="128">
        <f t="shared" si="52"/>
        <v>18247.947000000004</v>
      </c>
      <c r="I548" s="122">
        <f t="shared" si="53"/>
        <v>-0.21849357976689124</v>
      </c>
      <c r="J548" s="128">
        <f t="shared" si="54"/>
        <v>98.578793548666013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1.9698412698412705E-2</v>
      </c>
      <c r="F549" s="128">
        <f t="shared" si="50"/>
        <v>2.4820000000000007</v>
      </c>
      <c r="G549" s="122">
        <f t="shared" si="51"/>
        <v>2.0835049570505113E-2</v>
      </c>
      <c r="H549" s="128">
        <f t="shared" si="52"/>
        <v>7174.7159999999994</v>
      </c>
      <c r="I549" s="122">
        <f t="shared" si="53"/>
        <v>-0.19118672328098926</v>
      </c>
      <c r="J549" s="128">
        <f t="shared" si="54"/>
        <v>94.544592427073098</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7.2611111111111112E-2</v>
      </c>
      <c r="F550" s="128">
        <f t="shared" si="50"/>
        <v>9.1490000000000009</v>
      </c>
      <c r="G550" s="122">
        <f t="shared" si="51"/>
        <v>8.4623783969008992E-2</v>
      </c>
      <c r="H550" s="128">
        <f t="shared" si="52"/>
        <v>29140.877</v>
      </c>
      <c r="I550" s="122">
        <f t="shared" si="53"/>
        <v>-0.17593631737562657</v>
      </c>
      <c r="J550" s="128">
        <f t="shared" si="54"/>
        <v>85.804613910555958</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0.11285714285714288</v>
      </c>
      <c r="F551" s="128">
        <f t="shared" si="50"/>
        <v>14.220000000000002</v>
      </c>
      <c r="G551" s="122">
        <f t="shared" si="51"/>
        <v>0.11093982134871268</v>
      </c>
      <c r="H551" s="128">
        <f t="shared" si="52"/>
        <v>38203.014999999999</v>
      </c>
      <c r="I551" s="122">
        <f t="shared" si="53"/>
        <v>-0.23679265584869982</v>
      </c>
      <c r="J551" s="128">
        <f t="shared" si="54"/>
        <v>101.72825364699621</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2.9484126984126988E-2</v>
      </c>
      <c r="F552" s="128">
        <f t="shared" si="50"/>
        <v>3.7150000000000003</v>
      </c>
      <c r="G552" s="122">
        <f t="shared" si="51"/>
        <v>2.9683794190929209E-2</v>
      </c>
      <c r="H552" s="128">
        <f t="shared" si="52"/>
        <v>10221.852000000001</v>
      </c>
      <c r="I552" s="122">
        <f t="shared" si="53"/>
        <v>-9.7081317527352842E-2</v>
      </c>
      <c r="J552" s="128">
        <f t="shared" si="54"/>
        <v>99.32735281238665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0.11502380952380951</v>
      </c>
      <c r="F553" s="128">
        <f t="shared" si="50"/>
        <v>14.492999999999999</v>
      </c>
      <c r="G553" s="122">
        <f t="shared" si="51"/>
        <v>0.12003350873219151</v>
      </c>
      <c r="H553" s="128">
        <f t="shared" si="52"/>
        <v>41334.499000000003</v>
      </c>
      <c r="I553" s="122">
        <f t="shared" si="53"/>
        <v>0.12937275754393346</v>
      </c>
      <c r="J553" s="128">
        <f t="shared" si="54"/>
        <v>95.826416088894632</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7.8611111111111132E-2</v>
      </c>
      <c r="F554" s="128">
        <f t="shared" si="50"/>
        <v>9.9050000000000029</v>
      </c>
      <c r="G554" s="122">
        <f t="shared" si="51"/>
        <v>8.4059865024189939E-2</v>
      </c>
      <c r="H554" s="128">
        <f t="shared" si="52"/>
        <v>28946.686999999998</v>
      </c>
      <c r="I554" s="122">
        <f t="shared" si="53"/>
        <v>-0.29690323359928322</v>
      </c>
      <c r="J554" s="128">
        <f t="shared" si="54"/>
        <v>93.518007777539466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0.17259523809523811</v>
      </c>
      <c r="F555" s="128">
        <f t="shared" si="50"/>
        <v>21.747</v>
      </c>
      <c r="G555" s="122">
        <f t="shared" si="51"/>
        <v>0.16799840572892166</v>
      </c>
      <c r="H555" s="128">
        <f t="shared" si="52"/>
        <v>57851.595000000001</v>
      </c>
      <c r="I555" s="122">
        <f t="shared" si="53"/>
        <v>0.41072506185056734</v>
      </c>
      <c r="J555" s="128">
        <f t="shared" si="54"/>
        <v>102.73623570793511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7.6698412698412696E-2</v>
      </c>
      <c r="F556" s="128">
        <f t="shared" si="50"/>
        <v>9.6639999999999997</v>
      </c>
      <c r="G556" s="122">
        <f t="shared" si="51"/>
        <v>7.6649370713037013E-2</v>
      </c>
      <c r="H556" s="128">
        <f t="shared" si="52"/>
        <v>26394.824000000001</v>
      </c>
      <c r="I556" s="122">
        <f t="shared" si="53"/>
        <v>0.20406709915140606</v>
      </c>
      <c r="J556" s="128">
        <f t="shared" si="54"/>
        <v>100.06398224136672</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3.2388888888888891E-2</v>
      </c>
      <c r="F557" s="128">
        <f t="shared" si="50"/>
        <v>4.0810000000000004</v>
      </c>
      <c r="G557" s="122">
        <f t="shared" si="51"/>
        <v>3.3212955703076447E-2</v>
      </c>
      <c r="H557" s="128">
        <f t="shared" si="52"/>
        <v>11437.146999999999</v>
      </c>
      <c r="I557" s="122">
        <f t="shared" si="53"/>
        <v>-0.39001859168022324</v>
      </c>
      <c r="J557" s="128">
        <f t="shared" si="54"/>
        <v>97.518839269968311</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1.8388888888888889E-2</v>
      </c>
      <c r="F558" s="128">
        <f t="shared" si="50"/>
        <v>2.3170000000000002</v>
      </c>
      <c r="G558" s="122">
        <f t="shared" si="51"/>
        <v>1.9632513256552773E-2</v>
      </c>
      <c r="H558" s="128">
        <f t="shared" si="52"/>
        <v>6760.6130000000003</v>
      </c>
      <c r="I558" s="122">
        <f t="shared" si="53"/>
        <v>-0.32669500898653359</v>
      </c>
      <c r="J558" s="128">
        <f t="shared" si="54"/>
        <v>93.665485659362545</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0.10967460317460315</v>
      </c>
      <c r="F559" s="128">
        <f t="shared" si="50"/>
        <v>13.818999999999997</v>
      </c>
      <c r="G559" s="122">
        <f t="shared" si="51"/>
        <v>0.10660584333745694</v>
      </c>
      <c r="H559" s="128">
        <f t="shared" si="52"/>
        <v>36710.574999999997</v>
      </c>
      <c r="I559" s="122">
        <f t="shared" si="53"/>
        <v>0.27019596456777351</v>
      </c>
      <c r="J559" s="128">
        <f t="shared" si="54"/>
        <v>102.87860378106306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5.2269841269841279E-2</v>
      </c>
      <c r="F560" s="128">
        <f t="shared" si="50"/>
        <v>6.5860000000000012</v>
      </c>
      <c r="G560" s="122">
        <f t="shared" si="51"/>
        <v>5.4902302255211144E-2</v>
      </c>
      <c r="H560" s="128">
        <f t="shared" si="52"/>
        <v>18906.046999999999</v>
      </c>
      <c r="I560" s="122">
        <f t="shared" si="53"/>
        <v>-0.19572881893351934</v>
      </c>
      <c r="J560" s="128">
        <f t="shared" si="54"/>
        <v>95.20519017010804</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1.4396825396825396E-2</v>
      </c>
      <c r="F561" s="128">
        <f t="shared" si="50"/>
        <v>1.8139999999999998</v>
      </c>
      <c r="G561" s="122">
        <f t="shared" si="51"/>
        <v>1.5025627399392495E-2</v>
      </c>
      <c r="H561" s="128">
        <f t="shared" si="52"/>
        <v>5174.1950000000006</v>
      </c>
      <c r="I561" s="122">
        <f t="shared" si="53"/>
        <v>-0.3097176184004628</v>
      </c>
      <c r="J561" s="128">
        <f t="shared" si="54"/>
        <v>95.815136460840748</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6.6039682539682551E-2</v>
      </c>
      <c r="F562" s="128">
        <f t="shared" si="50"/>
        <v>8.3210000000000015</v>
      </c>
      <c r="G562" s="122">
        <f t="shared" si="51"/>
        <v>6.4170566677701699E-2</v>
      </c>
      <c r="H562" s="128">
        <f t="shared" si="52"/>
        <v>22097.648000000001</v>
      </c>
      <c r="I562" s="122">
        <f t="shared" si="53"/>
        <v>2.5608157014774671E-2</v>
      </c>
      <c r="J562" s="128">
        <f t="shared" si="54"/>
        <v>102.91273080284383</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4.5619047619047615E-2</v>
      </c>
      <c r="F563" s="128">
        <f t="shared" si="50"/>
        <v>5.7479999999999993</v>
      </c>
      <c r="G563" s="122">
        <f t="shared" si="51"/>
        <v>4.518618704952404E-2</v>
      </c>
      <c r="H563" s="128">
        <f t="shared" si="52"/>
        <v>15560.225</v>
      </c>
      <c r="I563" s="122">
        <f t="shared" si="53"/>
        <v>0.19434151799690391</v>
      </c>
      <c r="J563" s="128">
        <f t="shared" si="54"/>
        <v>100.95794887284725</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5.4484126984126975E-2</v>
      </c>
      <c r="F564" s="128">
        <f t="shared" si="50"/>
        <v>6.8649999999999984</v>
      </c>
      <c r="G564" s="122">
        <f t="shared" si="51"/>
        <v>5.7736227995283981E-2</v>
      </c>
      <c r="H564" s="128">
        <f t="shared" si="52"/>
        <v>19881.932000000001</v>
      </c>
      <c r="I564" s="122">
        <f t="shared" si="53"/>
        <v>-0.4823068961497452</v>
      </c>
      <c r="J564" s="128">
        <f t="shared" si="54"/>
        <v>94.36731299553783</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3.5246031746031747E-2</v>
      </c>
      <c r="F565" s="128">
        <f t="shared" si="50"/>
        <v>4.4409999999999998</v>
      </c>
      <c r="G565" s="122">
        <f t="shared" si="51"/>
        <v>3.5902671057446038E-2</v>
      </c>
      <c r="H565" s="128">
        <f t="shared" si="52"/>
        <v>12363.372000000003</v>
      </c>
      <c r="I565" s="122">
        <f t="shared" si="53"/>
        <v>0.15648141865927717</v>
      </c>
      <c r="J565" s="128">
        <f t="shared" si="54"/>
        <v>98.171057216429276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1.7404761904761906E-2</v>
      </c>
      <c r="F566" s="128">
        <f t="shared" si="50"/>
        <v>2.1930000000000001</v>
      </c>
      <c r="G566" s="122">
        <f t="shared" si="51"/>
        <v>1.857578159938204E-2</v>
      </c>
      <c r="H566" s="128">
        <f t="shared" si="52"/>
        <v>6396.719000000001</v>
      </c>
      <c r="I566" s="122">
        <f t="shared" si="53"/>
        <v>-0.33815273245150684</v>
      </c>
      <c r="J566" s="128">
        <f t="shared" si="54"/>
        <v>93.695986958314094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8.0499999999999988E-2</v>
      </c>
      <c r="F567" s="128">
        <f t="shared" si="50"/>
        <v>10.142999999999999</v>
      </c>
      <c r="G567" s="122">
        <f t="shared" si="51"/>
        <v>8.1762944377653482E-2</v>
      </c>
      <c r="H567" s="128">
        <f t="shared" si="52"/>
        <v>28155.723999999998</v>
      </c>
      <c r="I567" s="122">
        <f t="shared" si="53"/>
        <v>0.20380722420183969</v>
      </c>
      <c r="J567" s="128">
        <f t="shared" si="54"/>
        <v>98.455358491225439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6.7039682539682538E-2</v>
      </c>
      <c r="F568" s="128">
        <f t="shared" si="50"/>
        <v>8.4469999999999992</v>
      </c>
      <c r="G568" s="122">
        <f t="shared" si="51"/>
        <v>6.9273093698999297E-2</v>
      </c>
      <c r="H568" s="128">
        <f t="shared" si="52"/>
        <v>23854.743999999999</v>
      </c>
      <c r="I568" s="122">
        <f t="shared" si="53"/>
        <v>-6.3522515188708745E-2</v>
      </c>
      <c r="J568" s="128">
        <f t="shared" si="54"/>
        <v>96.775932703365001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1.9230158730158733E-2</v>
      </c>
      <c r="F569" s="128">
        <f t="shared" si="50"/>
        <v>2.4230000000000005</v>
      </c>
      <c r="G569" s="122">
        <f t="shared" si="51"/>
        <v>1.9916386435047249E-2</v>
      </c>
      <c r="H569" s="128">
        <f t="shared" si="52"/>
        <v>6858.3670000000011</v>
      </c>
      <c r="I569" s="122">
        <f t="shared" si="53"/>
        <v>-0.28623926807960903</v>
      </c>
      <c r="J569" s="128">
        <f t="shared" si="54"/>
        <v>96.554456767915752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8.5650793650793644E-2</v>
      </c>
      <c r="F570" s="128">
        <f t="shared" si="50"/>
        <v>10.792</v>
      </c>
      <c r="G570" s="122">
        <f t="shared" si="51"/>
        <v>8.7337512124010502E-2</v>
      </c>
      <c r="H570" s="128">
        <f t="shared" si="52"/>
        <v>30075.371000000006</v>
      </c>
      <c r="I570" s="122">
        <f t="shared" si="53"/>
        <v>-0.14216440515417758</v>
      </c>
      <c r="J570" s="128">
        <f t="shared" si="54"/>
        <v>98.068735378193637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9.1706349206349208E-2</v>
      </c>
      <c r="F571" s="128">
        <f t="shared" si="50"/>
        <v>11.555</v>
      </c>
      <c r="G571" s="122">
        <f t="shared" si="51"/>
        <v>9.2911955000319457E-2</v>
      </c>
      <c r="H571" s="128">
        <f t="shared" si="52"/>
        <v>31994.975000000006</v>
      </c>
      <c r="I571" s="122">
        <f t="shared" si="53"/>
        <v>-5.5484717237055746E-2</v>
      </c>
      <c r="J571" s="128">
        <f t="shared" si="54"/>
        <v>98.702421239585263</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2.5730158730158732E-2</v>
      </c>
      <c r="F572" s="128">
        <f t="shared" si="50"/>
        <v>3.242</v>
      </c>
      <c r="G572" s="122">
        <f t="shared" si="51"/>
        <v>2.8532698528856596E-2</v>
      </c>
      <c r="H572" s="128">
        <f t="shared" si="52"/>
        <v>9825.4629999999997</v>
      </c>
      <c r="I572" s="122">
        <f t="shared" si="53"/>
        <v>-0.41055451468248816</v>
      </c>
      <c r="J572" s="128">
        <f t="shared" si="54"/>
        <v>90.177796201563226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0.16544444444444445</v>
      </c>
      <c r="F573" s="128">
        <f t="shared" si="50"/>
        <v>20.846</v>
      </c>
      <c r="G573" s="122">
        <f t="shared" si="51"/>
        <v>0.17573269388252924</v>
      </c>
      <c r="H573" s="128">
        <f t="shared" si="52"/>
        <v>60514.959000000003</v>
      </c>
      <c r="I573" s="122">
        <f t="shared" si="53"/>
        <v>-0.2118975408473531</v>
      </c>
      <c r="J573" s="128">
        <f t="shared" si="54"/>
        <v>94.145512021250809</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0.14479365079365075</v>
      </c>
      <c r="F574" s="128">
        <f t="shared" si="50"/>
        <v>18.243999999999996</v>
      </c>
      <c r="G574" s="122">
        <f t="shared" si="51"/>
        <v>0.14809213086381035</v>
      </c>
      <c r="H574" s="128">
        <f t="shared" si="52"/>
        <v>50996.71</v>
      </c>
      <c r="I574" s="122">
        <f t="shared" si="53"/>
        <v>-0.31857702841929331</v>
      </c>
      <c r="J574" s="128">
        <f t="shared" si="54"/>
        <v>97.772683767246917</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3.2888888888888884E-2</v>
      </c>
      <c r="F575" s="128">
        <f t="shared" si="50"/>
        <v>4.1439999999999992</v>
      </c>
      <c r="G575" s="122">
        <f t="shared" si="51"/>
        <v>3.464457338002893E-2</v>
      </c>
      <c r="H575" s="128">
        <f t="shared" si="52"/>
        <v>11930.136000000002</v>
      </c>
      <c r="I575" s="122">
        <f t="shared" si="53"/>
        <v>-0.25132469042804895</v>
      </c>
      <c r="J575" s="128">
        <f t="shared" si="54"/>
        <v>94.932295826300688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3.3119047619047631E-2</v>
      </c>
      <c r="F576" s="128">
        <f t="shared" si="50"/>
        <v>4.1730000000000018</v>
      </c>
      <c r="G576" s="122">
        <f t="shared" si="51"/>
        <v>3.3296336951660781E-2</v>
      </c>
      <c r="H576" s="128">
        <f t="shared" si="52"/>
        <v>11465.860000000002</v>
      </c>
      <c r="I576" s="122">
        <f t="shared" si="53"/>
        <v>-0.21943274559445525</v>
      </c>
      <c r="J576" s="128">
        <f t="shared" si="54"/>
        <v>99.467541030502744</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3.0515873015873017E-2</v>
      </c>
      <c r="F577" s="128">
        <f t="shared" si="50"/>
        <v>3.8450000000000002</v>
      </c>
      <c r="G577" s="122">
        <f t="shared" si="51"/>
        <v>3.0939469970205424E-2</v>
      </c>
      <c r="H577" s="128">
        <f t="shared" si="52"/>
        <v>10654.253999999999</v>
      </c>
      <c r="I577" s="122">
        <f t="shared" si="53"/>
        <v>-0.11017898809219805</v>
      </c>
      <c r="J577" s="128">
        <f t="shared" si="54"/>
        <v>98.630884902875422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0.10794444444444447</v>
      </c>
      <c r="F578" s="128">
        <f t="shared" si="50"/>
        <v>13.601000000000003</v>
      </c>
      <c r="G578" s="122">
        <f t="shared" si="51"/>
        <v>0.10829616852229364</v>
      </c>
      <c r="H578" s="128">
        <f t="shared" si="52"/>
        <v>37292.651999999995</v>
      </c>
      <c r="I578" s="122">
        <f t="shared" si="53"/>
        <v>0.24629911915703415</v>
      </c>
      <c r="J578" s="128">
        <f t="shared" si="54"/>
        <v>99.675220201556101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3.5539682539682538E-2</v>
      </c>
      <c r="F579" s="128">
        <f t="shared" si="50"/>
        <v>4.4779999999999998</v>
      </c>
      <c r="G579" s="122">
        <f t="shared" si="51"/>
        <v>3.4865689195546494E-2</v>
      </c>
      <c r="H579" s="128">
        <f t="shared" si="52"/>
        <v>12006.279</v>
      </c>
      <c r="I579" s="122">
        <f t="shared" si="53"/>
        <v>-2.7743761951819362E-2</v>
      </c>
      <c r="J579" s="128">
        <f t="shared" si="54"/>
        <v>101.93311349836198</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2.8468253968253969E-2</v>
      </c>
      <c r="F580" s="128">
        <f t="shared" si="50"/>
        <v>3.5870000000000002</v>
      </c>
      <c r="G580" s="122">
        <f t="shared" si="51"/>
        <v>2.8176014496541387E-2</v>
      </c>
      <c r="H580" s="128">
        <f t="shared" si="52"/>
        <v>9702.6359999999986</v>
      </c>
      <c r="I580" s="122">
        <f t="shared" si="53"/>
        <v>0.23765633924770047</v>
      </c>
      <c r="J580" s="128">
        <f t="shared" si="54"/>
        <v>101.03719236710521</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2.6984126984126989E-2</v>
      </c>
      <c r="F581" s="128">
        <f t="shared" si="50"/>
        <v>3.4000000000000008</v>
      </c>
      <c r="G581" s="122">
        <f t="shared" si="51"/>
        <v>2.9380197352754982E-2</v>
      </c>
      <c r="H581" s="128">
        <f t="shared" si="52"/>
        <v>10117.306</v>
      </c>
      <c r="I581" s="122">
        <f t="shared" si="53"/>
        <v>-0.33933574799726995</v>
      </c>
      <c r="J581" s="128">
        <f t="shared" si="54"/>
        <v>91.844607645553083</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3.7865079365079372E-2</v>
      </c>
      <c r="F582" s="128">
        <f t="shared" si="50"/>
        <v>4.7710000000000008</v>
      </c>
      <c r="G582" s="122">
        <f t="shared" si="51"/>
        <v>3.5764907450966721E-2</v>
      </c>
      <c r="H582" s="128">
        <f t="shared" si="52"/>
        <v>12315.931999999997</v>
      </c>
      <c r="I582" s="122">
        <f t="shared" si="53"/>
        <v>-7.0439732608715597E-2</v>
      </c>
      <c r="J582" s="128">
        <f t="shared" si="54"/>
        <v>105.87215811194804</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1.1968253968253968E-2</v>
      </c>
      <c r="F583" s="128">
        <f t="shared" si="50"/>
        <v>1.508</v>
      </c>
      <c r="G583" s="122">
        <f t="shared" si="51"/>
        <v>1.3802888273250513E-2</v>
      </c>
      <c r="H583" s="128">
        <f t="shared" si="52"/>
        <v>4753.1350000000002</v>
      </c>
      <c r="I583" s="122">
        <f t="shared" si="53"/>
        <v>-0.36896818467449616</v>
      </c>
      <c r="J583" s="128">
        <f t="shared" si="54"/>
        <v>86.708330396675024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1.0055555555555557E-2</v>
      </c>
      <c r="F584" s="128">
        <f t="shared" si="50"/>
        <v>1.2670000000000001</v>
      </c>
      <c r="G584" s="122">
        <f t="shared" si="51"/>
        <v>1.1048522177501319E-2</v>
      </c>
      <c r="H584" s="128">
        <f t="shared" si="52"/>
        <v>3804.6469999999995</v>
      </c>
      <c r="I584" s="122">
        <f t="shared" si="53"/>
        <v>-0.47166964779036435</v>
      </c>
      <c r="J584" s="128">
        <f t="shared" si="54"/>
        <v>91.012674763256655</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2.354761904761905E-2</v>
      </c>
      <c r="F585" s="128">
        <f t="shared" ref="F585:F648" si="56">SUMPRODUCT($K$2:$AI$2,$K585:$AI585)</f>
        <v>2.9670000000000001</v>
      </c>
      <c r="G585" s="122">
        <f t="shared" ref="G585:G648" si="57">SUMPRODUCT($K$3:$AI$3,$K585:$AI585)/$J$3</f>
        <v>2.3674510248055808E-2</v>
      </c>
      <c r="H585" s="128">
        <f t="shared" ref="H585:H648" si="58">SUMPRODUCT($K$3:$AI$3,$K585:$AI585)</f>
        <v>8152.5070000000014</v>
      </c>
      <c r="I585" s="122">
        <f t="shared" ref="I585:I648" si="59">CORREL($K$4:$AI$4,$K585:$AI585)</f>
        <v>-0.247159139998782</v>
      </c>
      <c r="J585" s="128">
        <f t="shared" si="54"/>
        <v>99.464017632858202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0.17847619047619048</v>
      </c>
      <c r="F586" s="128">
        <f t="shared" si="56"/>
        <v>22.488</v>
      </c>
      <c r="G586" s="122">
        <f t="shared" si="57"/>
        <v>0.18305186462925213</v>
      </c>
      <c r="H586" s="128">
        <f t="shared" si="58"/>
        <v>63035.374000000003</v>
      </c>
      <c r="I586" s="122">
        <f t="shared" si="59"/>
        <v>-7.6911564244696126E-2</v>
      </c>
      <c r="J586" s="128">
        <f t="shared" ref="J586:J649" si="60">$E586/$G586*100</f>
        <v>97.500340047161444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2.5428571428571425E-2</v>
      </c>
      <c r="F587" s="128">
        <f t="shared" si="56"/>
        <v>3.2039999999999997</v>
      </c>
      <c r="G587" s="122">
        <f t="shared" si="57"/>
        <v>2.5837305943233503E-2</v>
      </c>
      <c r="H587" s="128">
        <f t="shared" si="58"/>
        <v>8897.2830000000031</v>
      </c>
      <c r="I587" s="122">
        <f t="shared" si="59"/>
        <v>-0.26895053610492592</v>
      </c>
      <c r="J587" s="128">
        <f t="shared" si="60"/>
        <v>98.418045149288787</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6.8452380952380973E-2</v>
      </c>
      <c r="F588" s="128">
        <f t="shared" si="56"/>
        <v>8.6250000000000018</v>
      </c>
      <c r="G588" s="122">
        <f t="shared" si="57"/>
        <v>6.956192102405058E-2</v>
      </c>
      <c r="H588" s="128">
        <f t="shared" si="58"/>
        <v>23954.204000000009</v>
      </c>
      <c r="I588" s="122">
        <f t="shared" si="59"/>
        <v>-0.2230868131295643</v>
      </c>
      <c r="J588" s="128">
        <f t="shared" si="60"/>
        <v>98.404960565585881</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4.4769841269841286E-2</v>
      </c>
      <c r="F589" s="128">
        <f t="shared" si="56"/>
        <v>5.6410000000000018</v>
      </c>
      <c r="G589" s="122">
        <f t="shared" si="57"/>
        <v>4.4644062284018377E-2</v>
      </c>
      <c r="H589" s="128">
        <f t="shared" si="58"/>
        <v>15373.54</v>
      </c>
      <c r="I589" s="122">
        <f t="shared" si="59"/>
        <v>-6.3221214176548537E-2</v>
      </c>
      <c r="J589" s="128">
        <f t="shared" si="60"/>
        <v>100.28173732269865</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0.40811904761904777</v>
      </c>
      <c r="F590" s="128">
        <f t="shared" si="56"/>
        <v>51.423000000000016</v>
      </c>
      <c r="G590" s="122">
        <f t="shared" si="57"/>
        <v>0.387629722556177</v>
      </c>
      <c r="H590" s="128">
        <f t="shared" si="58"/>
        <v>133483.39600000001</v>
      </c>
      <c r="I590" s="122">
        <f t="shared" si="59"/>
        <v>0.43681437011488972</v>
      </c>
      <c r="J590" s="128">
        <f t="shared" si="60"/>
        <v>105.28579824265188</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0.43115873015873013</v>
      </c>
      <c r="F591" s="128">
        <f t="shared" si="56"/>
        <v>54.325999999999993</v>
      </c>
      <c r="G591" s="122">
        <f t="shared" si="57"/>
        <v>0.41128535129138866</v>
      </c>
      <c r="H591" s="128">
        <f t="shared" si="58"/>
        <v>141629.40100000001</v>
      </c>
      <c r="I591" s="122">
        <f t="shared" si="59"/>
        <v>3.7300893797213165E-2</v>
      </c>
      <c r="J591" s="128">
        <f t="shared" si="60"/>
        <v>104.83201718829551</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0.25390476190476191</v>
      </c>
      <c r="F592" s="128">
        <f t="shared" si="56"/>
        <v>31.992000000000001</v>
      </c>
      <c r="G592" s="122">
        <f t="shared" si="57"/>
        <v>0.24542808356419776</v>
      </c>
      <c r="H592" s="128">
        <f t="shared" si="58"/>
        <v>84515.124000000011</v>
      </c>
      <c r="I592" s="122">
        <f t="shared" si="59"/>
        <v>0.44881145435272762</v>
      </c>
      <c r="J592" s="128">
        <f t="shared" si="60"/>
        <v>103.45383389604916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0.31384920634920632</v>
      </c>
      <c r="F593" s="128">
        <f t="shared" si="56"/>
        <v>39.544999999999995</v>
      </c>
      <c r="G593" s="122">
        <f t="shared" si="57"/>
        <v>0.30422734770210069</v>
      </c>
      <c r="H593" s="128">
        <f t="shared" si="58"/>
        <v>104763.12099999998</v>
      </c>
      <c r="I593" s="122">
        <f t="shared" si="59"/>
        <v>0.3162802708871929</v>
      </c>
      <c r="J593" s="128">
        <f t="shared" si="60"/>
        <v>103.16271982771494</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0.21955555555555553</v>
      </c>
      <c r="F594" s="128">
        <f t="shared" si="56"/>
        <v>27.663999999999998</v>
      </c>
      <c r="G594" s="122">
        <f t="shared" si="57"/>
        <v>0.23621263917202445</v>
      </c>
      <c r="H594" s="128">
        <f t="shared" si="58"/>
        <v>81341.712</v>
      </c>
      <c r="I594" s="122">
        <f t="shared" si="59"/>
        <v>5.5760643165260186E-2</v>
      </c>
      <c r="J594" s="128">
        <f t="shared" si="60"/>
        <v>92.94826742766368</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0.35356349206349208</v>
      </c>
      <c r="F595" s="128">
        <f t="shared" si="56"/>
        <v>44.548999999999999</v>
      </c>
      <c r="G595" s="122">
        <f t="shared" si="57"/>
        <v>0.33809391679589262</v>
      </c>
      <c r="H595" s="128">
        <f t="shared" si="58"/>
        <v>116425.345</v>
      </c>
      <c r="I595" s="122">
        <f t="shared" si="59"/>
        <v>0.45778207899566881</v>
      </c>
      <c r="J595" s="128">
        <f t="shared" si="60"/>
        <v>104.57552605920988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0.42284126984126991</v>
      </c>
      <c r="F596" s="128">
        <f t="shared" si="56"/>
        <v>53.278000000000006</v>
      </c>
      <c r="G596" s="122">
        <f t="shared" si="57"/>
        <v>0.44136792233663796</v>
      </c>
      <c r="H596" s="128">
        <f t="shared" si="58"/>
        <v>151988.57499999998</v>
      </c>
      <c r="I596" s="122">
        <f t="shared" si="59"/>
        <v>-5.4468978883899934E-2</v>
      </c>
      <c r="J596" s="128">
        <f t="shared" si="60"/>
        <v>95.802446993137508</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0.60612698412698418</v>
      </c>
      <c r="F597" s="128">
        <f t="shared" si="56"/>
        <v>76.372</v>
      </c>
      <c r="G597" s="122">
        <f t="shared" si="57"/>
        <v>0.61338915024480345</v>
      </c>
      <c r="H597" s="128">
        <f t="shared" si="58"/>
        <v>211225.46100000001</v>
      </c>
      <c r="I597" s="122">
        <f t="shared" si="59"/>
        <v>1.0208316321509172E-2</v>
      </c>
      <c r="J597" s="128">
        <f t="shared" si="60"/>
        <v>98.816058921987633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0.12205555555555556</v>
      </c>
      <c r="F598" s="128">
        <f t="shared" si="56"/>
        <v>15.379</v>
      </c>
      <c r="G598" s="122">
        <f t="shared" si="57"/>
        <v>0.16665503342451751</v>
      </c>
      <c r="H598" s="128">
        <f t="shared" si="58"/>
        <v>57388.994000000006</v>
      </c>
      <c r="I598" s="122">
        <f t="shared" si="59"/>
        <v>-0.16772430600244195</v>
      </c>
      <c r="J598" s="128">
        <f t="shared" si="60"/>
        <v>73.238445336748711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9.9793650793650809E-2</v>
      </c>
      <c r="F599" s="128">
        <f t="shared" si="56"/>
        <v>12.574000000000002</v>
      </c>
      <c r="G599" s="122">
        <f t="shared" si="57"/>
        <v>9.3816984068905054E-2</v>
      </c>
      <c r="H599" s="128">
        <f t="shared" si="58"/>
        <v>32306.629000000004</v>
      </c>
      <c r="I599" s="122">
        <f t="shared" si="59"/>
        <v>-7.1772092136554347E-2</v>
      </c>
      <c r="J599" s="128">
        <f t="shared" si="60"/>
        <v>106.37055942914996</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3.9785714285714278E-2</v>
      </c>
      <c r="F600" s="128">
        <f t="shared" si="56"/>
        <v>5.012999999999999</v>
      </c>
      <c r="G600" s="122">
        <f t="shared" si="57"/>
        <v>3.6433200332212402E-2</v>
      </c>
      <c r="H600" s="128">
        <f t="shared" si="58"/>
        <v>12546.063999999998</v>
      </c>
      <c r="I600" s="122">
        <f t="shared" si="59"/>
        <v>-9.2510756988195886E-2</v>
      </c>
      <c r="J600" s="128">
        <f t="shared" si="60"/>
        <v>109.20181022510327</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7.4365079365079382E-3</v>
      </c>
      <c r="F601" s="128">
        <f t="shared" si="56"/>
        <v>0.93700000000000017</v>
      </c>
      <c r="G601" s="122">
        <f t="shared" si="57"/>
        <v>8.233184650857539E-3</v>
      </c>
      <c r="H601" s="128">
        <f t="shared" si="58"/>
        <v>2835.1630000000005</v>
      </c>
      <c r="I601" s="122">
        <f t="shared" si="59"/>
        <v>-0.18796484172362687</v>
      </c>
      <c r="J601" s="128">
        <f t="shared" si="60"/>
        <v>90.323589860618242</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1.8873015873015871E-2</v>
      </c>
      <c r="F602" s="128">
        <f t="shared" si="56"/>
        <v>2.3779999999999997</v>
      </c>
      <c r="G602" s="122">
        <f t="shared" si="57"/>
        <v>1.7824119085370457E-2</v>
      </c>
      <c r="H602" s="128">
        <f t="shared" si="58"/>
        <v>6137.8779999999997</v>
      </c>
      <c r="I602" s="122">
        <f t="shared" si="59"/>
        <v>-0.1502984526865852</v>
      </c>
      <c r="J602" s="128">
        <f t="shared" si="60"/>
        <v>105.88470477907836</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8.1920634920634908E-2</v>
      </c>
      <c r="F603" s="128">
        <f t="shared" si="56"/>
        <v>10.321999999999999</v>
      </c>
      <c r="G603" s="122">
        <f t="shared" si="57"/>
        <v>7.941962144047765E-2</v>
      </c>
      <c r="H603" s="128">
        <f t="shared" si="58"/>
        <v>27348.782000000003</v>
      </c>
      <c r="I603" s="122">
        <f t="shared" si="59"/>
        <v>0.44963921931513917</v>
      </c>
      <c r="J603" s="128">
        <f t="shared" si="60"/>
        <v>103.14911281972263</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1.8579365079365084E-2</v>
      </c>
      <c r="F604" s="128">
        <f t="shared" si="56"/>
        <v>2.3410000000000006</v>
      </c>
      <c r="G604" s="122">
        <f t="shared" si="57"/>
        <v>1.7664953333449491E-2</v>
      </c>
      <c r="H604" s="128">
        <f t="shared" si="58"/>
        <v>6083.0680000000002</v>
      </c>
      <c r="I604" s="122">
        <f t="shared" si="59"/>
        <v>0.40423701687292646</v>
      </c>
      <c r="J604" s="128">
        <f t="shared" si="60"/>
        <v>105.17641755771928</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1.9595238095238096E-2</v>
      </c>
      <c r="F605" s="128">
        <f t="shared" si="56"/>
        <v>2.4690000000000003</v>
      </c>
      <c r="G605" s="122">
        <f t="shared" si="57"/>
        <v>2.6396654063503677E-2</v>
      </c>
      <c r="H605" s="128">
        <f t="shared" si="58"/>
        <v>9089.8989999999994</v>
      </c>
      <c r="I605" s="122">
        <f t="shared" si="59"/>
        <v>-9.5855859080201333E-2</v>
      </c>
      <c r="J605" s="128">
        <f t="shared" si="60"/>
        <v>74.233795116975458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1.6785714285714286E-2</v>
      </c>
      <c r="F606" s="128">
        <f t="shared" si="56"/>
        <v>2.1150000000000002</v>
      </c>
      <c r="G606" s="122">
        <f t="shared" si="57"/>
        <v>1.9460886635420116E-2</v>
      </c>
      <c r="H606" s="128">
        <f t="shared" si="58"/>
        <v>6701.5119999999997</v>
      </c>
      <c r="I606" s="122">
        <f t="shared" si="59"/>
        <v>-0.21815476572480449</v>
      </c>
      <c r="J606" s="128">
        <f t="shared" si="60"/>
        <v>86.253594711163686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2.1619047619047625E-2</v>
      </c>
      <c r="F607" s="128">
        <f t="shared" si="56"/>
        <v>2.7240000000000006</v>
      </c>
      <c r="G607" s="122">
        <f t="shared" si="57"/>
        <v>3.0477613413947117E-2</v>
      </c>
      <c r="H607" s="128">
        <f t="shared" si="58"/>
        <v>10495.210000000001</v>
      </c>
      <c r="I607" s="122">
        <f t="shared" si="59"/>
        <v>-0.19242877397107955</v>
      </c>
      <c r="J607" s="128">
        <f t="shared" si="60"/>
        <v>70.934188072463542</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2.1626984126984126E-2</v>
      </c>
      <c r="F608" s="128">
        <f t="shared" si="56"/>
        <v>2.7250000000000001</v>
      </c>
      <c r="G608" s="122">
        <f t="shared" si="57"/>
        <v>2.5510041875025407E-2</v>
      </c>
      <c r="H608" s="128">
        <f t="shared" si="58"/>
        <v>8784.5869999999995</v>
      </c>
      <c r="I608" s="122">
        <f t="shared" si="59"/>
        <v>-0.33027207474436826</v>
      </c>
      <c r="J608" s="128">
        <f t="shared" si="60"/>
        <v>84.778316840620974</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2.123809523809524E-2</v>
      </c>
      <c r="F609" s="128">
        <f t="shared" si="56"/>
        <v>2.6760000000000002</v>
      </c>
      <c r="G609" s="122">
        <f t="shared" si="57"/>
        <v>2.279926994581221E-2</v>
      </c>
      <c r="H609" s="128">
        <f t="shared" si="58"/>
        <v>7851.1110000000008</v>
      </c>
      <c r="I609" s="122">
        <f t="shared" si="59"/>
        <v>-0.49998539796519248</v>
      </c>
      <c r="J609" s="128">
        <f t="shared" si="60"/>
        <v>93.152523254352147</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1.1531746031746032E-2</v>
      </c>
      <c r="F610" s="128">
        <f t="shared" si="56"/>
        <v>1.4530000000000001</v>
      </c>
      <c r="G610" s="122">
        <f t="shared" si="57"/>
        <v>1.1911542638765473E-2</v>
      </c>
      <c r="H610" s="128">
        <f t="shared" si="58"/>
        <v>4101.8350000000009</v>
      </c>
      <c r="I610" s="122">
        <f t="shared" si="59"/>
        <v>-0.30283835043461571</v>
      </c>
      <c r="J610" s="128">
        <f t="shared" si="60"/>
        <v>96.811524598137154</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7.6198412698412696E-2</v>
      </c>
      <c r="F611" s="128">
        <f t="shared" si="56"/>
        <v>9.6009999999999991</v>
      </c>
      <c r="G611" s="122">
        <f t="shared" si="57"/>
        <v>7.957349328315301E-2</v>
      </c>
      <c r="H611" s="128">
        <f t="shared" si="58"/>
        <v>27401.769000000004</v>
      </c>
      <c r="I611" s="122">
        <f t="shared" si="59"/>
        <v>-0.2880933655245998</v>
      </c>
      <c r="J611" s="128">
        <f t="shared" si="60"/>
        <v>95.758536611267672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2.2357142857142864E-2</v>
      </c>
      <c r="F612" s="128">
        <f t="shared" si="56"/>
        <v>2.8170000000000006</v>
      </c>
      <c r="G612" s="122">
        <f t="shared" si="57"/>
        <v>2.3498257627236774E-2</v>
      </c>
      <c r="H612" s="128">
        <f t="shared" si="58"/>
        <v>8091.813000000001</v>
      </c>
      <c r="I612" s="122">
        <f t="shared" si="59"/>
        <v>-0.46407188673400174</v>
      </c>
      <c r="J612" s="128">
        <f t="shared" si="60"/>
        <v>95.143832414318041</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3.9571428571428563E-2</v>
      </c>
      <c r="F613" s="128">
        <f t="shared" si="56"/>
        <v>4.9859999999999989</v>
      </c>
      <c r="G613" s="122">
        <f t="shared" si="57"/>
        <v>4.1766362332224027E-2</v>
      </c>
      <c r="H613" s="128">
        <f t="shared" si="58"/>
        <v>14382.581000000002</v>
      </c>
      <c r="I613" s="122">
        <f t="shared" si="59"/>
        <v>-0.2201754385059323</v>
      </c>
      <c r="J613" s="128">
        <f t="shared" si="60"/>
        <v>94.744733229731125</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2.4968253968253966E-2</v>
      </c>
      <c r="F614" s="128">
        <f t="shared" si="56"/>
        <v>3.1459999999999999</v>
      </c>
      <c r="G614" s="122">
        <f t="shared" si="57"/>
        <v>2.7651075334390374E-2</v>
      </c>
      <c r="H614" s="128">
        <f t="shared" si="58"/>
        <v>9521.8690000000006</v>
      </c>
      <c r="I614" s="122">
        <f t="shared" si="59"/>
        <v>-0.37702288884723323</v>
      </c>
      <c r="J614" s="128">
        <f t="shared" si="60"/>
        <v>90.297587584958364</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2.61031746031746E-2</v>
      </c>
      <c r="F615" s="128">
        <f t="shared" si="56"/>
        <v>3.2889999999999997</v>
      </c>
      <c r="G615" s="122">
        <f t="shared" si="57"/>
        <v>2.9886298561380892E-2</v>
      </c>
      <c r="H615" s="128">
        <f t="shared" si="58"/>
        <v>10291.586000000001</v>
      </c>
      <c r="I615" s="122">
        <f t="shared" si="59"/>
        <v>-0.38884085457569162</v>
      </c>
      <c r="J615" s="128">
        <f t="shared" si="60"/>
        <v>87.341610904286256</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2.3420634920634922E-2</v>
      </c>
      <c r="F616" s="128">
        <f t="shared" si="56"/>
        <v>2.9510000000000001</v>
      </c>
      <c r="G616" s="122">
        <f t="shared" si="57"/>
        <v>2.6913104966343169E-2</v>
      </c>
      <c r="H616" s="128">
        <f t="shared" si="58"/>
        <v>9267.7430000000004</v>
      </c>
      <c r="I616" s="122">
        <f t="shared" si="59"/>
        <v>-0.37768432707771626</v>
      </c>
      <c r="J616" s="128">
        <f t="shared" si="60"/>
        <v>87.023161950002276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1.9412698412698416E-2</v>
      </c>
      <c r="F617" s="128">
        <f t="shared" si="56"/>
        <v>2.4460000000000006</v>
      </c>
      <c r="G617" s="122">
        <f t="shared" si="57"/>
        <v>2.1564035103003278E-2</v>
      </c>
      <c r="H617" s="128">
        <f t="shared" si="58"/>
        <v>7425.7480000000032</v>
      </c>
      <c r="I617" s="122">
        <f t="shared" si="59"/>
        <v>-0.45182284798863809</v>
      </c>
      <c r="J617" s="128">
        <f t="shared" si="60"/>
        <v>90.023496622831772</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2.0682539682539684E-2</v>
      </c>
      <c r="F618" s="128">
        <f t="shared" si="56"/>
        <v>2.6060000000000003</v>
      </c>
      <c r="G618" s="122">
        <f t="shared" si="57"/>
        <v>2.2848436801235928E-2</v>
      </c>
      <c r="H618" s="128">
        <f t="shared" si="58"/>
        <v>7868.0420000000013</v>
      </c>
      <c r="I618" s="122">
        <f t="shared" si="59"/>
        <v>-0.42166569016777694</v>
      </c>
      <c r="J618" s="128">
        <f t="shared" si="60"/>
        <v>90.520589493548698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4.949206349206349E-2</v>
      </c>
      <c r="F619" s="128">
        <f t="shared" si="56"/>
        <v>6.2359999999999998</v>
      </c>
      <c r="G619" s="122">
        <f t="shared" si="57"/>
        <v>5.4830769141416782E-2</v>
      </c>
      <c r="H619" s="128">
        <f t="shared" si="58"/>
        <v>18881.414000000001</v>
      </c>
      <c r="I619" s="122">
        <f t="shared" si="59"/>
        <v>-6.4802113218638047E-2</v>
      </c>
      <c r="J619" s="128">
        <f t="shared" si="60"/>
        <v>90.263303373359633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0.15201587301587305</v>
      </c>
      <c r="F620" s="128">
        <f t="shared" si="56"/>
        <v>19.154000000000003</v>
      </c>
      <c r="G620" s="122">
        <f t="shared" si="57"/>
        <v>0.14454765970298353</v>
      </c>
      <c r="H620" s="128">
        <f t="shared" si="58"/>
        <v>49776.143000000004</v>
      </c>
      <c r="I620" s="122">
        <f t="shared" si="59"/>
        <v>-9.4053012029448532E-2</v>
      </c>
      <c r="J620" s="128">
        <f t="shared" si="60"/>
        <v>105.16660963465974</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9.4476190476190477E-2</v>
      </c>
      <c r="F621" s="128">
        <f t="shared" si="56"/>
        <v>11.904</v>
      </c>
      <c r="G621" s="122">
        <f t="shared" si="57"/>
        <v>9.439453708059635E-2</v>
      </c>
      <c r="H621" s="128">
        <f t="shared" si="58"/>
        <v>32505.513999999996</v>
      </c>
      <c r="I621" s="122">
        <f t="shared" si="59"/>
        <v>-0.40152283183309573</v>
      </c>
      <c r="J621" s="128">
        <f t="shared" si="60"/>
        <v>100.08650224697261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2.9952380952380949E-2</v>
      </c>
      <c r="F622" s="128">
        <f t="shared" si="56"/>
        <v>3.7739999999999996</v>
      </c>
      <c r="G622" s="122">
        <f t="shared" si="57"/>
        <v>3.6928748569802362E-2</v>
      </c>
      <c r="H622" s="128">
        <f t="shared" si="58"/>
        <v>12716.710000000001</v>
      </c>
      <c r="I622" s="122">
        <f t="shared" si="59"/>
        <v>-0.40281684423858927</v>
      </c>
      <c r="J622" s="128">
        <f t="shared" si="60"/>
        <v>81.108572893460632</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0.14106349206349203</v>
      </c>
      <c r="F623" s="128">
        <f t="shared" si="56"/>
        <v>17.773999999999997</v>
      </c>
      <c r="G623" s="122">
        <f t="shared" si="57"/>
        <v>0.13815567810243989</v>
      </c>
      <c r="H623" s="128">
        <f t="shared" si="58"/>
        <v>47575.012999999999</v>
      </c>
      <c r="I623" s="122">
        <f t="shared" si="59"/>
        <v>0.40537590535453799</v>
      </c>
      <c r="J623" s="128">
        <f t="shared" si="60"/>
        <v>102.1047372073235</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0.12361111111111112</v>
      </c>
      <c r="F624" s="128">
        <f t="shared" si="56"/>
        <v>15.575000000000001</v>
      </c>
      <c r="G624" s="122">
        <f t="shared" si="57"/>
        <v>0.12578277838760824</v>
      </c>
      <c r="H624" s="128">
        <f t="shared" si="58"/>
        <v>43314.305999999997</v>
      </c>
      <c r="I624" s="122">
        <f t="shared" si="59"/>
        <v>0.24413670165941928</v>
      </c>
      <c r="J624" s="128">
        <f t="shared" si="60"/>
        <v>98.273478051339453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4.3039682539682537E-2</v>
      </c>
      <c r="F625" s="128">
        <f t="shared" si="56"/>
        <v>5.423</v>
      </c>
      <c r="G625" s="122">
        <f t="shared" si="57"/>
        <v>4.2300579629339238E-2</v>
      </c>
      <c r="H625" s="128">
        <f t="shared" si="58"/>
        <v>14566.543000000001</v>
      </c>
      <c r="I625" s="122">
        <f t="shared" si="59"/>
        <v>0.12160270781181187</v>
      </c>
      <c r="J625" s="128">
        <f t="shared" si="60"/>
        <v>101.7472642616714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6.6674603174603192E-2</v>
      </c>
      <c r="F626" s="128">
        <f t="shared" si="56"/>
        <v>8.4010000000000016</v>
      </c>
      <c r="G626" s="122">
        <f t="shared" si="57"/>
        <v>6.463494096260286E-2</v>
      </c>
      <c r="H626" s="128">
        <f t="shared" si="58"/>
        <v>22257.558999999997</v>
      </c>
      <c r="I626" s="122">
        <f t="shared" si="59"/>
        <v>0.46705475824461806</v>
      </c>
      <c r="J626" s="128">
        <f t="shared" si="60"/>
        <v>103.15566500351639</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0.24966666666666668</v>
      </c>
      <c r="F627" s="128">
        <f t="shared" si="56"/>
        <v>31.458000000000002</v>
      </c>
      <c r="G627" s="122">
        <f t="shared" si="57"/>
        <v>0.24879962132431946</v>
      </c>
      <c r="H627" s="128">
        <f t="shared" si="58"/>
        <v>85676.14</v>
      </c>
      <c r="I627" s="122">
        <f t="shared" si="59"/>
        <v>0.39671491733702263</v>
      </c>
      <c r="J627" s="128">
        <f t="shared" si="60"/>
        <v>100.34849142363322</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3.5619047619047613E-2</v>
      </c>
      <c r="F628" s="128">
        <f t="shared" si="56"/>
        <v>4.4879999999999995</v>
      </c>
      <c r="G628" s="122">
        <f t="shared" si="57"/>
        <v>3.8512791920036711E-2</v>
      </c>
      <c r="H628" s="128">
        <f t="shared" si="58"/>
        <v>13262.188000000002</v>
      </c>
      <c r="I628" s="122">
        <f t="shared" si="59"/>
        <v>-8.3085432466927678E-2</v>
      </c>
      <c r="J628" s="128">
        <f t="shared" si="60"/>
        <v>92.486277528263031</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0.30009523809523808</v>
      </c>
      <c r="F629" s="128">
        <f t="shared" si="56"/>
        <v>37.811999999999998</v>
      </c>
      <c r="G629" s="122">
        <f t="shared" si="57"/>
        <v>0.29666453806794085</v>
      </c>
      <c r="H629" s="128">
        <f t="shared" si="58"/>
        <v>102158.80699999997</v>
      </c>
      <c r="I629" s="122">
        <f t="shared" si="59"/>
        <v>0.44392421271297994</v>
      </c>
      <c r="J629" s="128">
        <f t="shared" si="60"/>
        <v>101.15642403694085</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3.2698412698412699E-2</v>
      </c>
      <c r="F630" s="128">
        <f t="shared" si="56"/>
        <v>4.12</v>
      </c>
      <c r="G630" s="122">
        <f t="shared" si="57"/>
        <v>3.0581069700718447E-2</v>
      </c>
      <c r="H630" s="128">
        <f t="shared" si="58"/>
        <v>10530.836000000003</v>
      </c>
      <c r="I630" s="122">
        <f t="shared" si="59"/>
        <v>0.4953175802316338</v>
      </c>
      <c r="J630" s="128">
        <f t="shared" si="60"/>
        <v>106.92370482267502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9.5714285714285724E-2</v>
      </c>
      <c r="F631" s="128">
        <f t="shared" si="56"/>
        <v>12.06</v>
      </c>
      <c r="G631" s="122">
        <f t="shared" si="57"/>
        <v>9.4037609116094309E-2</v>
      </c>
      <c r="H631" s="128">
        <f t="shared" si="58"/>
        <v>32382.603000000003</v>
      </c>
      <c r="I631" s="122">
        <f t="shared" si="59"/>
        <v>0.35267920919049767</v>
      </c>
      <c r="J631" s="128">
        <f t="shared" si="60"/>
        <v>101.78298514174415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0.25754761904761908</v>
      </c>
      <c r="F632" s="128">
        <f t="shared" si="56"/>
        <v>32.451000000000008</v>
      </c>
      <c r="G632" s="122">
        <f t="shared" si="57"/>
        <v>0.25842952392568203</v>
      </c>
      <c r="H632" s="128">
        <f t="shared" si="58"/>
        <v>88992.274000000019</v>
      </c>
      <c r="I632" s="122">
        <f t="shared" si="59"/>
        <v>0.2762900392661809</v>
      </c>
      <c r="J632" s="128">
        <f t="shared" si="60"/>
        <v>99.658744533261384</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2.9357142857142859E-2</v>
      </c>
      <c r="F633" s="128">
        <f t="shared" si="56"/>
        <v>3.6990000000000003</v>
      </c>
      <c r="G633" s="122">
        <f t="shared" si="57"/>
        <v>2.8205222471962318E-2</v>
      </c>
      <c r="H633" s="128">
        <f t="shared" si="58"/>
        <v>9712.6939999999995</v>
      </c>
      <c r="I633" s="122">
        <f t="shared" si="59"/>
        <v>1.9081000878425073E-2</v>
      </c>
      <c r="J633" s="128">
        <f t="shared" si="60"/>
        <v>104.08406771591898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0.17039682539682538</v>
      </c>
      <c r="F634" s="128">
        <f t="shared" si="56"/>
        <v>21.47</v>
      </c>
      <c r="G634" s="122">
        <f t="shared" si="57"/>
        <v>0.17748885171826995</v>
      </c>
      <c r="H634" s="128">
        <f t="shared" si="58"/>
        <v>61119.706000000006</v>
      </c>
      <c r="I634" s="122">
        <f t="shared" si="59"/>
        <v>1.1360898649538707E-2</v>
      </c>
      <c r="J634" s="128">
        <f t="shared" si="60"/>
        <v>96.004241250767791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0.28203174603174602</v>
      </c>
      <c r="F635" s="128">
        <f t="shared" si="56"/>
        <v>35.536000000000001</v>
      </c>
      <c r="G635" s="122">
        <f t="shared" si="57"/>
        <v>0.29673344600677209</v>
      </c>
      <c r="H635" s="128">
        <f t="shared" si="58"/>
        <v>102182.53600000002</v>
      </c>
      <c r="I635" s="122">
        <f t="shared" si="59"/>
        <v>-0.25820027855565231</v>
      </c>
      <c r="J635" s="128">
        <f t="shared" si="60"/>
        <v>95.045486050571284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0.35480158730158728</v>
      </c>
      <c r="F636" s="128">
        <f t="shared" si="56"/>
        <v>44.704999999999998</v>
      </c>
      <c r="G636" s="122">
        <f t="shared" si="57"/>
        <v>0.3638983993402215</v>
      </c>
      <c r="H636" s="128">
        <f t="shared" si="58"/>
        <v>125311.325</v>
      </c>
      <c r="I636" s="122">
        <f t="shared" si="59"/>
        <v>-4.8558374470971742E-2</v>
      </c>
      <c r="J636" s="128">
        <f t="shared" si="60"/>
        <v>97.500178056532391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0.2456825396825397</v>
      </c>
      <c r="F637" s="128">
        <f t="shared" si="56"/>
        <v>30.956000000000003</v>
      </c>
      <c r="G637" s="122">
        <f t="shared" si="57"/>
        <v>0.24315133959425944</v>
      </c>
      <c r="H637" s="128">
        <f t="shared" si="58"/>
        <v>83731.108999999997</v>
      </c>
      <c r="I637" s="122">
        <f t="shared" si="59"/>
        <v>0.4333597484898194</v>
      </c>
      <c r="J637" s="128">
        <f t="shared" si="60"/>
        <v>101.04099779688815</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0.2026746031746032</v>
      </c>
      <c r="F638" s="128">
        <f t="shared" si="56"/>
        <v>25.537000000000003</v>
      </c>
      <c r="G638" s="122">
        <f t="shared" si="57"/>
        <v>0.20322513488869143</v>
      </c>
      <c r="H638" s="128">
        <f t="shared" si="58"/>
        <v>69982.201000000001</v>
      </c>
      <c r="I638" s="122">
        <f t="shared" si="59"/>
        <v>0.12718485738831242</v>
      </c>
      <c r="J638" s="128">
        <f t="shared" si="60"/>
        <v>99.729102547089084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0.43382539682539689</v>
      </c>
      <c r="F639" s="128">
        <f t="shared" si="56"/>
        <v>54.662000000000006</v>
      </c>
      <c r="G639" s="122">
        <f t="shared" si="57"/>
        <v>0.44714553168504878</v>
      </c>
      <c r="H639" s="128">
        <f t="shared" si="58"/>
        <v>153978.14100000003</v>
      </c>
      <c r="I639" s="122">
        <f t="shared" si="59"/>
        <v>-3.4741137083012776E-2</v>
      </c>
      <c r="J639" s="128">
        <f t="shared" si="60"/>
        <v>97.021073919836454</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0.32376190476190481</v>
      </c>
      <c r="F640" s="128">
        <f t="shared" si="56"/>
        <v>40.794000000000004</v>
      </c>
      <c r="G640" s="122">
        <f t="shared" si="57"/>
        <v>0.34093259630965445</v>
      </c>
      <c r="H640" s="128">
        <f t="shared" si="58"/>
        <v>117402.86699999998</v>
      </c>
      <c r="I640" s="122">
        <f t="shared" si="59"/>
        <v>-3.1730239864757016E-2</v>
      </c>
      <c r="J640" s="128">
        <f t="shared" si="60"/>
        <v>94.96361106752191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0.3637063492063492</v>
      </c>
      <c r="F641" s="128">
        <f t="shared" si="56"/>
        <v>45.826999999999998</v>
      </c>
      <c r="G641" s="122">
        <f t="shared" si="57"/>
        <v>0.37776583962039506</v>
      </c>
      <c r="H641" s="128">
        <f t="shared" si="58"/>
        <v>130086.689</v>
      </c>
      <c r="I641" s="122">
        <f t="shared" si="59"/>
        <v>-2.5397822253741376E-2</v>
      </c>
      <c r="J641" s="128">
        <f t="shared" si="60"/>
        <v>96.278252573558859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6.8587301587301586E-2</v>
      </c>
      <c r="F642" s="128">
        <f t="shared" si="56"/>
        <v>8.6419999999999995</v>
      </c>
      <c r="G642" s="122">
        <f t="shared" si="57"/>
        <v>6.8019883377183052E-2</v>
      </c>
      <c r="H642" s="128">
        <f t="shared" si="58"/>
        <v>23423.191000000003</v>
      </c>
      <c r="I642" s="122">
        <f t="shared" si="59"/>
        <v>-0.33593053336481837</v>
      </c>
      <c r="J642" s="128">
        <f t="shared" si="60"/>
        <v>100.8341946236104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0.35690476190476189</v>
      </c>
      <c r="F643" s="128">
        <f t="shared" si="56"/>
        <v>44.97</v>
      </c>
      <c r="G643" s="122">
        <f t="shared" si="57"/>
        <v>0.344440849348643</v>
      </c>
      <c r="H643" s="128">
        <f t="shared" si="58"/>
        <v>118610.962</v>
      </c>
      <c r="I643" s="122">
        <f t="shared" si="59"/>
        <v>0.46318103960827378</v>
      </c>
      <c r="J643" s="128">
        <f t="shared" si="60"/>
        <v>103.61859302684013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2.7031746031746035E-2</v>
      </c>
      <c r="F644" s="128">
        <f t="shared" si="56"/>
        <v>3.4060000000000006</v>
      </c>
      <c r="G644" s="122">
        <f t="shared" si="57"/>
        <v>3.0921291214375739E-2</v>
      </c>
      <c r="H644" s="128">
        <f t="shared" si="58"/>
        <v>10647.994000000001</v>
      </c>
      <c r="I644" s="122">
        <f t="shared" si="59"/>
        <v>0.12967139737945671</v>
      </c>
      <c r="J644" s="128">
        <f t="shared" si="60"/>
        <v>87.421142423633981</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0.36702380952380947</v>
      </c>
      <c r="F645" s="128">
        <f t="shared" si="56"/>
        <v>46.24499999999999</v>
      </c>
      <c r="G645" s="122">
        <f t="shared" si="57"/>
        <v>0.37632926489293123</v>
      </c>
      <c r="H645" s="128">
        <f t="shared" si="58"/>
        <v>129591.993</v>
      </c>
      <c r="I645" s="122">
        <f t="shared" si="59"/>
        <v>-2.1238515630931203E-2</v>
      </c>
      <c r="J645" s="128">
        <f t="shared" si="60"/>
        <v>97.527310194233976</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0.19006349206349205</v>
      </c>
      <c r="F646" s="128">
        <f t="shared" si="56"/>
        <v>23.947999999999997</v>
      </c>
      <c r="G646" s="122">
        <f t="shared" si="57"/>
        <v>0.19701554196504795</v>
      </c>
      <c r="H646" s="128">
        <f t="shared" si="58"/>
        <v>67843.877999999982</v>
      </c>
      <c r="I646" s="122">
        <f t="shared" si="59"/>
        <v>0.21392524213935638</v>
      </c>
      <c r="J646" s="128">
        <f t="shared" si="60"/>
        <v>96.471319048124002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4.5817460317460319E-2</v>
      </c>
      <c r="F647" s="128">
        <f t="shared" si="56"/>
        <v>5.7730000000000006</v>
      </c>
      <c r="G647" s="122">
        <f t="shared" si="57"/>
        <v>5.1711184290767175E-2</v>
      </c>
      <c r="H647" s="128">
        <f t="shared" si="58"/>
        <v>17807.160000000003</v>
      </c>
      <c r="I647" s="122">
        <f t="shared" si="59"/>
        <v>-0.29653748593747797</v>
      </c>
      <c r="J647" s="128">
        <f t="shared" si="60"/>
        <v>88.602612656931242</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0.47818253968253971</v>
      </c>
      <c r="F648" s="128">
        <f t="shared" si="56"/>
        <v>60.251000000000005</v>
      </c>
      <c r="G648" s="122">
        <f t="shared" si="57"/>
        <v>0.47670287607664114</v>
      </c>
      <c r="H648" s="128">
        <f t="shared" si="58"/>
        <v>164156.44899999999</v>
      </c>
      <c r="I648" s="122">
        <f t="shared" si="59"/>
        <v>0.21033494139630796</v>
      </c>
      <c r="J648" s="128">
        <f t="shared" si="60"/>
        <v>100.31039535949027</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0.3537777777777778</v>
      </c>
      <c r="F649" s="128">
        <f t="shared" ref="F649:F712" si="62">SUMPRODUCT($K$2:$AI$2,$K649:$AI649)</f>
        <v>44.576000000000001</v>
      </c>
      <c r="G649" s="122">
        <f t="shared" ref="G649:G712" si="63">SUMPRODUCT($K$3:$AI$3,$K649:$AI649)/$J$3</f>
        <v>0.362868195308371</v>
      </c>
      <c r="H649" s="128">
        <f t="shared" ref="H649:H712" si="64">SUMPRODUCT($K$3:$AI$3,$K649:$AI649)</f>
        <v>124956.56600000002</v>
      </c>
      <c r="I649" s="122">
        <f t="shared" ref="I649:I712" si="65">CORREL($K$4:$AI$4,$K649:$AI649)</f>
        <v>-3.5437730067306758E-2</v>
      </c>
      <c r="J649" s="128">
        <f t="shared" si="60"/>
        <v>97.494843128131407</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0.41790476190476195</v>
      </c>
      <c r="F650" s="128">
        <f t="shared" si="62"/>
        <v>52.656000000000006</v>
      </c>
      <c r="G650" s="122">
        <f t="shared" si="63"/>
        <v>0.42127719117894752</v>
      </c>
      <c r="H650" s="128">
        <f t="shared" si="64"/>
        <v>145070.171</v>
      </c>
      <c r="I650" s="122">
        <f t="shared" si="65"/>
        <v>-0.1125584105194576</v>
      </c>
      <c r="J650" s="128">
        <f t="shared" ref="J650:J713" si="66">$E650/$G650*100</f>
        <v>99.199474990623685</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0.51673809523809522</v>
      </c>
      <c r="F651" s="128">
        <f t="shared" si="62"/>
        <v>65.108999999999995</v>
      </c>
      <c r="G651" s="122">
        <f t="shared" si="63"/>
        <v>0.51115419418163666</v>
      </c>
      <c r="H651" s="128">
        <f t="shared" si="64"/>
        <v>176020.03600000005</v>
      </c>
      <c r="I651" s="122">
        <f t="shared" si="65"/>
        <v>-7.4486971532796473E-2</v>
      </c>
      <c r="J651" s="128">
        <f t="shared" si="66"/>
        <v>101.09241029810944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0.16096825396825393</v>
      </c>
      <c r="F652" s="128">
        <f t="shared" si="62"/>
        <v>20.281999999999996</v>
      </c>
      <c r="G652" s="122">
        <f t="shared" si="63"/>
        <v>0.17487472339832386</v>
      </c>
      <c r="H652" s="128">
        <f t="shared" si="64"/>
        <v>60219.51</v>
      </c>
      <c r="I652" s="122">
        <f t="shared" si="65"/>
        <v>-0.30119124555570664</v>
      </c>
      <c r="J652" s="128">
        <f t="shared" si="66"/>
        <v>92.047753294571777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0.58879365079365076</v>
      </c>
      <c r="F653" s="128">
        <f t="shared" si="62"/>
        <v>74.188000000000002</v>
      </c>
      <c r="G653" s="122">
        <f t="shared" si="63"/>
        <v>0.58007843581389129</v>
      </c>
      <c r="H653" s="128">
        <f t="shared" si="64"/>
        <v>199754.65</v>
      </c>
      <c r="I653" s="122">
        <f t="shared" si="65"/>
        <v>0.52084218348142086</v>
      </c>
      <c r="J653" s="128">
        <f t="shared" si="66"/>
        <v>101.50242009385013</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3.9373015873015872E-2</v>
      </c>
      <c r="F654" s="128">
        <f t="shared" si="62"/>
        <v>4.9610000000000003</v>
      </c>
      <c r="G654" s="122">
        <f t="shared" si="63"/>
        <v>4.3213400008131071E-2</v>
      </c>
      <c r="H654" s="128">
        <f t="shared" si="64"/>
        <v>14880.88</v>
      </c>
      <c r="I654" s="122">
        <f t="shared" si="65"/>
        <v>-0.32153582864364949</v>
      </c>
      <c r="J654" s="128">
        <f t="shared" si="66"/>
        <v>91.112978533527595</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8.9190476190476209E-2</v>
      </c>
      <c r="F655" s="128">
        <f t="shared" si="62"/>
        <v>11.238000000000003</v>
      </c>
      <c r="G655" s="122">
        <f t="shared" si="63"/>
        <v>0.10324389733939679</v>
      </c>
      <c r="H655" s="128">
        <f t="shared" si="64"/>
        <v>35552.862000000001</v>
      </c>
      <c r="I655" s="122">
        <f t="shared" si="65"/>
        <v>-0.29824174467337733</v>
      </c>
      <c r="J655" s="128">
        <f t="shared" si="66"/>
        <v>86.388133816062421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9.4841269841269855E-3</v>
      </c>
      <c r="F656" s="128">
        <f t="shared" si="62"/>
        <v>1.1950000000000001</v>
      </c>
      <c r="G656" s="122">
        <f t="shared" si="63"/>
        <v>1.116989005627864E-2</v>
      </c>
      <c r="H656" s="128">
        <f t="shared" si="64"/>
        <v>3846.4409999999998</v>
      </c>
      <c r="I656" s="122">
        <f t="shared" si="65"/>
        <v>-0.14276707337815586</v>
      </c>
      <c r="J656" s="128">
        <f t="shared" si="66"/>
        <v>84.907970770902267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1.6674603174603175E-2</v>
      </c>
      <c r="F657" s="128">
        <f t="shared" si="62"/>
        <v>2.101</v>
      </c>
      <c r="G657" s="122">
        <f t="shared" si="63"/>
        <v>1.8625680251366312E-2</v>
      </c>
      <c r="H657" s="128">
        <f t="shared" si="64"/>
        <v>6413.902000000001</v>
      </c>
      <c r="I657" s="122">
        <f t="shared" si="65"/>
        <v>-0.20610471218826643</v>
      </c>
      <c r="J657" s="128">
        <f t="shared" si="66"/>
        <v>89.524800971389965</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0.34980158730158739</v>
      </c>
      <c r="F658" s="128">
        <f t="shared" si="62"/>
        <v>44.07500000000001</v>
      </c>
      <c r="G658" s="122">
        <f t="shared" si="63"/>
        <v>0.3605021024631343</v>
      </c>
      <c r="H658" s="128">
        <f t="shared" si="64"/>
        <v>124141.783</v>
      </c>
      <c r="I658" s="122">
        <f t="shared" si="65"/>
        <v>5.3704288708976443E-2</v>
      </c>
      <c r="J658" s="128">
        <f t="shared" si="66"/>
        <v>97.031774547655743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0.21192063492063495</v>
      </c>
      <c r="F659" s="128">
        <f t="shared" si="62"/>
        <v>26.702000000000005</v>
      </c>
      <c r="G659" s="122">
        <f t="shared" si="63"/>
        <v>0.22225113689822798</v>
      </c>
      <c r="H659" s="128">
        <f t="shared" si="64"/>
        <v>76533.956999999995</v>
      </c>
      <c r="I659" s="122">
        <f t="shared" si="65"/>
        <v>-0.18637655252029486</v>
      </c>
      <c r="J659" s="128">
        <f t="shared" si="66"/>
        <v>95.351878905202852</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6.5880952380952373E-2</v>
      </c>
      <c r="F660" s="128">
        <f t="shared" si="62"/>
        <v>8.3009999999999984</v>
      </c>
      <c r="G660" s="122">
        <f t="shared" si="63"/>
        <v>7.474026449218546E-2</v>
      </c>
      <c r="H660" s="128">
        <f t="shared" si="64"/>
        <v>25737.407999999999</v>
      </c>
      <c r="I660" s="122">
        <f t="shared" si="65"/>
        <v>-0.11674679874029337</v>
      </c>
      <c r="J660" s="128">
        <f t="shared" si="66"/>
        <v>88.146533636953635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0.2191825396825397</v>
      </c>
      <c r="F661" s="128">
        <f t="shared" si="62"/>
        <v>27.617000000000001</v>
      </c>
      <c r="G661" s="122">
        <f t="shared" si="63"/>
        <v>0.22761341975502242</v>
      </c>
      <c r="H661" s="128">
        <f t="shared" si="64"/>
        <v>78380.502000000008</v>
      </c>
      <c r="I661" s="122">
        <f t="shared" si="65"/>
        <v>0.11219985603831982</v>
      </c>
      <c r="J661" s="128">
        <f t="shared" si="66"/>
        <v>96.295965289939062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3.076984126984127E-2</v>
      </c>
      <c r="F662" s="128">
        <f t="shared" si="62"/>
        <v>3.8770000000000002</v>
      </c>
      <c r="G662" s="122">
        <f t="shared" si="63"/>
        <v>3.0729604074829105E-2</v>
      </c>
      <c r="H662" s="128">
        <f t="shared" si="64"/>
        <v>10581.985000000001</v>
      </c>
      <c r="I662" s="122">
        <f t="shared" si="65"/>
        <v>0.36296296469386824</v>
      </c>
      <c r="J662" s="128">
        <f t="shared" si="66"/>
        <v>100.13093951654628</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0.20641269841269841</v>
      </c>
      <c r="F663" s="128">
        <f t="shared" si="62"/>
        <v>26.007999999999999</v>
      </c>
      <c r="G663" s="122">
        <f t="shared" si="63"/>
        <v>0.20155373767997256</v>
      </c>
      <c r="H663" s="128">
        <f t="shared" si="64"/>
        <v>69406.641999999993</v>
      </c>
      <c r="I663" s="122">
        <f t="shared" si="65"/>
        <v>0.48305530981477623</v>
      </c>
      <c r="J663" s="128">
        <f t="shared" si="66"/>
        <v>102.41075198537916</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0.13881746031746031</v>
      </c>
      <c r="F664" s="128">
        <f t="shared" si="62"/>
        <v>17.491</v>
      </c>
      <c r="G664" s="122">
        <f t="shared" si="63"/>
        <v>0.14710246023034168</v>
      </c>
      <c r="H664" s="128">
        <f t="shared" si="64"/>
        <v>50655.909</v>
      </c>
      <c r="I664" s="122">
        <f t="shared" si="65"/>
        <v>0.20305419427945426</v>
      </c>
      <c r="J664" s="128">
        <f t="shared" si="66"/>
        <v>94.367871278353718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0.12938888888888886</v>
      </c>
      <c r="F665" s="128">
        <f t="shared" si="62"/>
        <v>16.302999999999997</v>
      </c>
      <c r="G665" s="122">
        <f t="shared" si="63"/>
        <v>0.14447637632928526</v>
      </c>
      <c r="H665" s="128">
        <f t="shared" si="64"/>
        <v>49751.596000000012</v>
      </c>
      <c r="I665" s="122">
        <f t="shared" si="65"/>
        <v>-0.51702098245055594</v>
      </c>
      <c r="J665" s="128">
        <f t="shared" si="66"/>
        <v>89.557124961378079</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0.4730793650793651</v>
      </c>
      <c r="F666" s="128">
        <f t="shared" si="62"/>
        <v>59.608000000000004</v>
      </c>
      <c r="G666" s="122">
        <f t="shared" si="63"/>
        <v>0.46453834672056404</v>
      </c>
      <c r="H666" s="128">
        <f t="shared" si="64"/>
        <v>159967.49599999998</v>
      </c>
      <c r="I666" s="122">
        <f t="shared" si="65"/>
        <v>0.44936273750739203</v>
      </c>
      <c r="J666" s="128">
        <f t="shared" si="66"/>
        <v>101.83860351230354</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0.32922222222222214</v>
      </c>
      <c r="F667" s="128">
        <f t="shared" si="62"/>
        <v>41.481999999999992</v>
      </c>
      <c r="G667" s="122">
        <f t="shared" si="63"/>
        <v>0.3262824531446924</v>
      </c>
      <c r="H667" s="128">
        <f t="shared" si="64"/>
        <v>112357.97299999998</v>
      </c>
      <c r="I667" s="122">
        <f t="shared" si="65"/>
        <v>0.1598855664623802</v>
      </c>
      <c r="J667" s="128">
        <f t="shared" si="66"/>
        <v>100.90098902015612</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0.5235873015873016</v>
      </c>
      <c r="F668" s="128">
        <f t="shared" si="62"/>
        <v>65.972000000000008</v>
      </c>
      <c r="G668" s="122">
        <f t="shared" si="63"/>
        <v>0.5211222797205235</v>
      </c>
      <c r="H668" s="128">
        <f t="shared" si="64"/>
        <v>179452.62600000002</v>
      </c>
      <c r="I668" s="122">
        <f t="shared" si="65"/>
        <v>0.26161564453952724</v>
      </c>
      <c r="J668" s="128">
        <f t="shared" si="66"/>
        <v>100.47302177678914</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0.11107936507936508</v>
      </c>
      <c r="F669" s="128">
        <f t="shared" si="62"/>
        <v>13.996</v>
      </c>
      <c r="G669" s="122">
        <f t="shared" si="63"/>
        <v>0.11974645862735873</v>
      </c>
      <c r="H669" s="128">
        <f t="shared" si="64"/>
        <v>41235.650999999998</v>
      </c>
      <c r="I669" s="122">
        <f t="shared" si="65"/>
        <v>-0.44607098612645679</v>
      </c>
      <c r="J669" s="128">
        <f t="shared" si="66"/>
        <v>92.762129546590643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8.8611111111111099E-2</v>
      </c>
      <c r="F670" s="128">
        <f t="shared" si="62"/>
        <v>11.164999999999999</v>
      </c>
      <c r="G670" s="122">
        <f t="shared" si="63"/>
        <v>9.0213469703041602E-2</v>
      </c>
      <c r="H670" s="128">
        <f t="shared" si="64"/>
        <v>31065.73</v>
      </c>
      <c r="I670" s="122">
        <f t="shared" si="65"/>
        <v>-0.2591560394267024</v>
      </c>
      <c r="J670" s="128">
        <f t="shared" si="66"/>
        <v>98.223814473376279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0.23591269841269838</v>
      </c>
      <c r="F671" s="128">
        <f t="shared" si="62"/>
        <v>29.724999999999994</v>
      </c>
      <c r="G671" s="122">
        <f t="shared" si="63"/>
        <v>0.23795315340430598</v>
      </c>
      <c r="H671" s="128">
        <f t="shared" si="64"/>
        <v>81941.072</v>
      </c>
      <c r="I671" s="122">
        <f t="shared" si="65"/>
        <v>-0.35116548983404222</v>
      </c>
      <c r="J671" s="128">
        <f t="shared" si="66"/>
        <v>99.142497183829846</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0.15675396825396823</v>
      </c>
      <c r="F672" s="128">
        <f t="shared" si="62"/>
        <v>19.750999999999998</v>
      </c>
      <c r="G672" s="122">
        <f t="shared" si="63"/>
        <v>0.1668264800004646</v>
      </c>
      <c r="H672" s="128">
        <f t="shared" si="64"/>
        <v>57448.032999999989</v>
      </c>
      <c r="I672" s="122">
        <f t="shared" si="65"/>
        <v>-0.46408508811526672</v>
      </c>
      <c r="J672" s="128">
        <f t="shared" si="66"/>
        <v>93.962282398772473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0.4249761904761904</v>
      </c>
      <c r="F673" s="128">
        <f t="shared" si="62"/>
        <v>53.54699999999999</v>
      </c>
      <c r="G673" s="122">
        <f t="shared" si="63"/>
        <v>0.42451987756927384</v>
      </c>
      <c r="H673" s="128">
        <f t="shared" si="64"/>
        <v>146186.81599999999</v>
      </c>
      <c r="I673" s="122">
        <f t="shared" si="65"/>
        <v>6.0472830670981997E-2</v>
      </c>
      <c r="J673" s="128">
        <f t="shared" si="66"/>
        <v>100.10748917330545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0.29746031746031737</v>
      </c>
      <c r="F674" s="128">
        <f t="shared" si="62"/>
        <v>37.47999999999999</v>
      </c>
      <c r="G674" s="122">
        <f t="shared" si="63"/>
        <v>0.29969067946729855</v>
      </c>
      <c r="H674" s="128">
        <f t="shared" si="64"/>
        <v>103200.88299999999</v>
      </c>
      <c r="I674" s="122">
        <f t="shared" si="65"/>
        <v>-0.12487274175098771</v>
      </c>
      <c r="J674" s="128">
        <f t="shared" si="66"/>
        <v>99.255778654529507</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0.4989285714285715</v>
      </c>
      <c r="F675" s="128">
        <f t="shared" si="62"/>
        <v>62.865000000000009</v>
      </c>
      <c r="G675" s="122">
        <f t="shared" si="63"/>
        <v>0.49694785949506043</v>
      </c>
      <c r="H675" s="128">
        <f t="shared" si="64"/>
        <v>171127.97100000002</v>
      </c>
      <c r="I675" s="122">
        <f t="shared" si="65"/>
        <v>-1.4235598380593505E-2</v>
      </c>
      <c r="J675" s="128">
        <f t="shared" si="66"/>
        <v>100.39857540296555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8.3031746031746054E-2</v>
      </c>
      <c r="F676" s="128">
        <f t="shared" si="62"/>
        <v>10.462000000000003</v>
      </c>
      <c r="G676" s="122">
        <f t="shared" si="63"/>
        <v>8.8270308806532749E-2</v>
      </c>
      <c r="H676" s="128">
        <f t="shared" si="64"/>
        <v>30396.587000000003</v>
      </c>
      <c r="I676" s="122">
        <f t="shared" si="65"/>
        <v>-0.28604879993067034</v>
      </c>
      <c r="J676" s="128">
        <f t="shared" si="66"/>
        <v>94.065317267362957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9.8777777777777756E-2</v>
      </c>
      <c r="F677" s="128">
        <f t="shared" si="62"/>
        <v>12.445999999999998</v>
      </c>
      <c r="G677" s="122">
        <f t="shared" si="63"/>
        <v>0.10484807090295564</v>
      </c>
      <c r="H677" s="128">
        <f t="shared" si="64"/>
        <v>36105.271999999997</v>
      </c>
      <c r="I677" s="122">
        <f t="shared" si="65"/>
        <v>-0.46574157569104868</v>
      </c>
      <c r="J677" s="128">
        <f t="shared" si="66"/>
        <v>94.210391213781733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0.30836507936507929</v>
      </c>
      <c r="F678" s="128">
        <f t="shared" si="62"/>
        <v>38.853999999999992</v>
      </c>
      <c r="G678" s="122">
        <f t="shared" si="63"/>
        <v>0.30810866017342414</v>
      </c>
      <c r="H678" s="128">
        <f t="shared" si="64"/>
        <v>106099.68199999999</v>
      </c>
      <c r="I678" s="122">
        <f t="shared" si="65"/>
        <v>7.0162226038198133E-2</v>
      </c>
      <c r="J678" s="128">
        <f t="shared" si="66"/>
        <v>100.08322362361083</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0.12784126984126981</v>
      </c>
      <c r="F679" s="128">
        <f t="shared" si="62"/>
        <v>16.107999999999997</v>
      </c>
      <c r="G679" s="122">
        <f t="shared" si="63"/>
        <v>0.13878995986734738</v>
      </c>
      <c r="H679" s="128">
        <f t="shared" si="64"/>
        <v>47793.433000000005</v>
      </c>
      <c r="I679" s="122">
        <f t="shared" si="65"/>
        <v>-0.36903234530328499</v>
      </c>
      <c r="J679" s="128">
        <f t="shared" si="66"/>
        <v>92.111324164556208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0.22303968253968257</v>
      </c>
      <c r="F680" s="128">
        <f t="shared" si="62"/>
        <v>28.103000000000002</v>
      </c>
      <c r="G680" s="122">
        <f t="shared" si="63"/>
        <v>0.23123159618768843</v>
      </c>
      <c r="H680" s="128">
        <f t="shared" si="64"/>
        <v>79626.450000000012</v>
      </c>
      <c r="I680" s="122">
        <f t="shared" si="65"/>
        <v>-0.28027535161458456</v>
      </c>
      <c r="J680" s="128">
        <f t="shared" si="66"/>
        <v>96.457268910016708</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0.24917460317460319</v>
      </c>
      <c r="F681" s="128">
        <f t="shared" si="62"/>
        <v>31.396000000000001</v>
      </c>
      <c r="G681" s="122">
        <f t="shared" si="63"/>
        <v>0.2437573745927204</v>
      </c>
      <c r="H681" s="128">
        <f t="shared" si="64"/>
        <v>83939.802000000011</v>
      </c>
      <c r="I681" s="122">
        <f t="shared" si="65"/>
        <v>0.21726130483019399</v>
      </c>
      <c r="J681" s="128">
        <f t="shared" si="66"/>
        <v>102.22238551384717</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0.49525396825396828</v>
      </c>
      <c r="F682" s="128">
        <f t="shared" si="62"/>
        <v>62.402000000000001</v>
      </c>
      <c r="G682" s="122">
        <f t="shared" si="63"/>
        <v>0.4896248729519862</v>
      </c>
      <c r="H682" s="128">
        <f t="shared" si="64"/>
        <v>168606.24200000006</v>
      </c>
      <c r="I682" s="122">
        <f t="shared" si="65"/>
        <v>8.9642478617363963E-2</v>
      </c>
      <c r="J682" s="128">
        <f t="shared" si="66"/>
        <v>101.14967511107919</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0.15489682539682537</v>
      </c>
      <c r="F683" s="128">
        <f t="shared" si="62"/>
        <v>19.516999999999996</v>
      </c>
      <c r="G683" s="122">
        <f t="shared" si="63"/>
        <v>0.15259199437794388</v>
      </c>
      <c r="H683" s="128">
        <f t="shared" si="64"/>
        <v>52546.273999999998</v>
      </c>
      <c r="I683" s="122">
        <f t="shared" si="65"/>
        <v>5.7393669758733522E-2</v>
      </c>
      <c r="J683" s="128">
        <f t="shared" si="66"/>
        <v>101.51045343386286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9.882539682539683E-2</v>
      </c>
      <c r="F684" s="128">
        <f t="shared" si="62"/>
        <v>12.452</v>
      </c>
      <c r="G684" s="122">
        <f t="shared" si="63"/>
        <v>0.10023453789370364</v>
      </c>
      <c r="H684" s="128">
        <f t="shared" si="64"/>
        <v>34516.564999999995</v>
      </c>
      <c r="I684" s="122">
        <f t="shared" si="65"/>
        <v>-0.16021593049100333</v>
      </c>
      <c r="J684" s="128">
        <f t="shared" si="66"/>
        <v>98.594156168205046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0.3093015873015873</v>
      </c>
      <c r="F685" s="128">
        <f t="shared" si="62"/>
        <v>38.972000000000001</v>
      </c>
      <c r="G685" s="122">
        <f t="shared" si="63"/>
        <v>0.3094652309515098</v>
      </c>
      <c r="H685" s="128">
        <f t="shared" si="64"/>
        <v>106566.82800000001</v>
      </c>
      <c r="I685" s="122">
        <f t="shared" si="65"/>
        <v>0.21893687979571638</v>
      </c>
      <c r="J685" s="128">
        <f t="shared" si="66"/>
        <v>99.947120505454095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0.12052380952380952</v>
      </c>
      <c r="F686" s="128">
        <f t="shared" si="62"/>
        <v>15.186</v>
      </c>
      <c r="G686" s="122">
        <f t="shared" si="63"/>
        <v>0.12876834282926489</v>
      </c>
      <c r="H686" s="128">
        <f t="shared" si="64"/>
        <v>44342.409</v>
      </c>
      <c r="I686" s="122">
        <f t="shared" si="65"/>
        <v>-0.31983024842618502</v>
      </c>
      <c r="J686" s="128">
        <f t="shared" si="66"/>
        <v>93.5973911566239</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0.20835714285714288</v>
      </c>
      <c r="F687" s="128">
        <f t="shared" si="62"/>
        <v>26.253000000000004</v>
      </c>
      <c r="G687" s="122">
        <f t="shared" si="63"/>
        <v>0.21698081647587686</v>
      </c>
      <c r="H687" s="128">
        <f t="shared" si="64"/>
        <v>74719.08</v>
      </c>
      <c r="I687" s="122">
        <f t="shared" si="65"/>
        <v>-0.33559083305967008</v>
      </c>
      <c r="J687" s="128">
        <f t="shared" si="66"/>
        <v>96.025605507990747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0.17581746031746037</v>
      </c>
      <c r="F688" s="128">
        <f t="shared" si="62"/>
        <v>22.153000000000006</v>
      </c>
      <c r="G688" s="122">
        <f t="shared" si="63"/>
        <v>0.1764788475946544</v>
      </c>
      <c r="H688" s="128">
        <f t="shared" si="64"/>
        <v>60771.903000000006</v>
      </c>
      <c r="I688" s="122">
        <f t="shared" si="65"/>
        <v>-0.20011041831654711</v>
      </c>
      <c r="J688" s="128">
        <f t="shared" si="66"/>
        <v>99.625231416564361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0.68380158730158735</v>
      </c>
      <c r="F689" s="128">
        <f t="shared" si="62"/>
        <v>86.159000000000006</v>
      </c>
      <c r="G689" s="122">
        <f t="shared" si="63"/>
        <v>0.67503632556815862</v>
      </c>
      <c r="H689" s="128">
        <f t="shared" si="64"/>
        <v>232454.15899999999</v>
      </c>
      <c r="I689" s="122">
        <f t="shared" si="65"/>
        <v>0.31320226966427639</v>
      </c>
      <c r="J689" s="128">
        <f t="shared" si="66"/>
        <v>101.29848741488856</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8.5952380952380961E-2</v>
      </c>
      <c r="F690" s="128">
        <f t="shared" si="62"/>
        <v>10.830000000000002</v>
      </c>
      <c r="G690" s="122">
        <f t="shared" si="63"/>
        <v>8.4239198740845303E-2</v>
      </c>
      <c r="H690" s="128">
        <f t="shared" si="64"/>
        <v>29008.442000000006</v>
      </c>
      <c r="I690" s="122">
        <f t="shared" si="65"/>
        <v>-0.19573519126242719</v>
      </c>
      <c r="J690" s="128">
        <f t="shared" si="66"/>
        <v>102.03371142786639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6.8095238095238084E-2</v>
      </c>
      <c r="F691" s="128">
        <f t="shared" si="62"/>
        <v>8.5799999999999983</v>
      </c>
      <c r="G691" s="122">
        <f t="shared" si="63"/>
        <v>6.3149452023765984E-2</v>
      </c>
      <c r="H691" s="128">
        <f t="shared" si="64"/>
        <v>21746.019000000008</v>
      </c>
      <c r="I691" s="122">
        <f t="shared" si="65"/>
        <v>-0.16549260712778846</v>
      </c>
      <c r="J691" s="128">
        <f t="shared" si="66"/>
        <v>107.83187488247843</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0.38726190476190475</v>
      </c>
      <c r="F692" s="128">
        <f t="shared" si="62"/>
        <v>48.795000000000002</v>
      </c>
      <c r="G692" s="122">
        <f t="shared" si="63"/>
        <v>0.38446753088355723</v>
      </c>
      <c r="H692" s="128">
        <f t="shared" si="64"/>
        <v>132394.47</v>
      </c>
      <c r="I692" s="122">
        <f t="shared" si="65"/>
        <v>0.247145447590014</v>
      </c>
      <c r="J692" s="128">
        <f t="shared" si="66"/>
        <v>100.72681661099591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0.12342857142857144</v>
      </c>
      <c r="F693" s="128">
        <f t="shared" si="62"/>
        <v>15.552000000000001</v>
      </c>
      <c r="G693" s="122">
        <f t="shared" si="63"/>
        <v>0.12276038308969156</v>
      </c>
      <c r="H693" s="128">
        <f t="shared" si="64"/>
        <v>42273.520000000004</v>
      </c>
      <c r="I693" s="122">
        <f t="shared" si="65"/>
        <v>-0.21301743257918065</v>
      </c>
      <c r="J693" s="128">
        <f t="shared" si="66"/>
        <v>100.54430291113681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0.40328571428571436</v>
      </c>
      <c r="F694" s="128">
        <f t="shared" si="62"/>
        <v>50.814000000000007</v>
      </c>
      <c r="G694" s="122">
        <f t="shared" si="63"/>
        <v>0.39870904407622304</v>
      </c>
      <c r="H694" s="128">
        <f t="shared" si="64"/>
        <v>137298.649</v>
      </c>
      <c r="I694" s="122">
        <f t="shared" si="65"/>
        <v>0.19278004018163841</v>
      </c>
      <c r="J694" s="128">
        <f t="shared" si="66"/>
        <v>101.14787218335994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0.31145238095238098</v>
      </c>
      <c r="F695" s="128">
        <f t="shared" si="62"/>
        <v>39.243000000000002</v>
      </c>
      <c r="G695" s="122">
        <f t="shared" si="63"/>
        <v>0.31337709592923646</v>
      </c>
      <c r="H695" s="128">
        <f t="shared" si="64"/>
        <v>107913.91</v>
      </c>
      <c r="I695" s="122">
        <f t="shared" si="65"/>
        <v>-0.13023038352045338</v>
      </c>
      <c r="J695" s="128">
        <f t="shared" si="66"/>
        <v>99.385815044603603</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0.33871428571428569</v>
      </c>
      <c r="F696" s="128">
        <f t="shared" si="62"/>
        <v>42.677999999999997</v>
      </c>
      <c r="G696" s="122">
        <f t="shared" si="63"/>
        <v>0.33114991084859363</v>
      </c>
      <c r="H696" s="128">
        <f t="shared" si="64"/>
        <v>114034.12100000001</v>
      </c>
      <c r="I696" s="122">
        <f t="shared" si="65"/>
        <v>0.13680118387650755</v>
      </c>
      <c r="J696" s="128">
        <f t="shared" si="66"/>
        <v>102.28427507237066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0.12188095238095238</v>
      </c>
      <c r="F697" s="128">
        <f t="shared" si="62"/>
        <v>15.356999999999999</v>
      </c>
      <c r="G697" s="122">
        <f t="shared" si="63"/>
        <v>0.12527643034284089</v>
      </c>
      <c r="H697" s="128">
        <f t="shared" si="64"/>
        <v>43139.941000000006</v>
      </c>
      <c r="I697" s="122">
        <f t="shared" si="65"/>
        <v>-0.34533990119607616</v>
      </c>
      <c r="J697" s="128">
        <f t="shared" si="66"/>
        <v>97.289611499468663</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8.5507936507936505E-2</v>
      </c>
      <c r="F698" s="128">
        <f t="shared" si="62"/>
        <v>10.773999999999999</v>
      </c>
      <c r="G698" s="122">
        <f t="shared" si="63"/>
        <v>8.9382799296081422E-2</v>
      </c>
      <c r="H698" s="128">
        <f t="shared" si="64"/>
        <v>30779.682000000004</v>
      </c>
      <c r="I698" s="122">
        <f t="shared" si="65"/>
        <v>-0.27957578034215691</v>
      </c>
      <c r="J698" s="128">
        <f t="shared" si="66"/>
        <v>95.664867492783046</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0.21986507936507935</v>
      </c>
      <c r="F699" s="128">
        <f t="shared" si="62"/>
        <v>27.702999999999999</v>
      </c>
      <c r="G699" s="122">
        <f t="shared" si="63"/>
        <v>0.22186827661909983</v>
      </c>
      <c r="H699" s="128">
        <f t="shared" si="64"/>
        <v>76402.11599999998</v>
      </c>
      <c r="I699" s="122">
        <f t="shared" si="65"/>
        <v>-4.1510336156319813E-2</v>
      </c>
      <c r="J699" s="128">
        <f t="shared" si="66"/>
        <v>99.097123173918405</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0.16547619047619053</v>
      </c>
      <c r="F700" s="128">
        <f t="shared" si="62"/>
        <v>20.850000000000005</v>
      </c>
      <c r="G700" s="122">
        <f t="shared" si="63"/>
        <v>0.16510659255774518</v>
      </c>
      <c r="H700" s="128">
        <f t="shared" si="64"/>
        <v>56855.776000000013</v>
      </c>
      <c r="I700" s="122">
        <f t="shared" si="65"/>
        <v>-8.0162706688793425E-2</v>
      </c>
      <c r="J700" s="128">
        <f t="shared" si="66"/>
        <v>100.22385412521677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0.37780158730158736</v>
      </c>
      <c r="F701" s="128">
        <f t="shared" si="62"/>
        <v>47.603000000000009</v>
      </c>
      <c r="G701" s="122">
        <f t="shared" si="63"/>
        <v>0.38221396337532448</v>
      </c>
      <c r="H701" s="128">
        <f t="shared" si="64"/>
        <v>131618.43599999999</v>
      </c>
      <c r="I701" s="122">
        <f t="shared" si="65"/>
        <v>-6.2031083690084893E-2</v>
      </c>
      <c r="J701" s="128">
        <f t="shared" si="66"/>
        <v>98.845574338841118</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0.27583333333333343</v>
      </c>
      <c r="F702" s="128">
        <f t="shared" si="62"/>
        <v>34.75500000000001</v>
      </c>
      <c r="G702" s="122">
        <f t="shared" si="63"/>
        <v>0.27676442829845682</v>
      </c>
      <c r="H702" s="128">
        <f t="shared" si="64"/>
        <v>95306.044999999998</v>
      </c>
      <c r="I702" s="122">
        <f t="shared" si="65"/>
        <v>7.2611276866486451E-3</v>
      </c>
      <c r="J702" s="128">
        <f t="shared" si="66"/>
        <v>99.663578527469099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0.40665079365079371</v>
      </c>
      <c r="F703" s="128">
        <f t="shared" si="62"/>
        <v>51.238000000000007</v>
      </c>
      <c r="G703" s="122">
        <f t="shared" si="63"/>
        <v>0.4029699411658797</v>
      </c>
      <c r="H703" s="128">
        <f t="shared" si="64"/>
        <v>138765.92300000001</v>
      </c>
      <c r="I703" s="122">
        <f t="shared" si="65"/>
        <v>-4.7405503715050056E-2</v>
      </c>
      <c r="J703" s="128">
        <f t="shared" si="66"/>
        <v>100.91343103018168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0.12055555555555555</v>
      </c>
      <c r="F704" s="128">
        <f t="shared" si="62"/>
        <v>15.19</v>
      </c>
      <c r="G704" s="122">
        <f t="shared" si="63"/>
        <v>0.11949797594364003</v>
      </c>
      <c r="H704" s="128">
        <f t="shared" si="64"/>
        <v>41150.083999999995</v>
      </c>
      <c r="I704" s="122">
        <f t="shared" si="65"/>
        <v>-4.9084845795701659E-2</v>
      </c>
      <c r="J704" s="128">
        <f t="shared" si="66"/>
        <v>100.88501884953627</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0.10581746031746034</v>
      </c>
      <c r="F705" s="128">
        <f t="shared" si="62"/>
        <v>13.333000000000002</v>
      </c>
      <c r="G705" s="122">
        <f t="shared" si="63"/>
        <v>0.1051040312697832</v>
      </c>
      <c r="H705" s="128">
        <f t="shared" si="64"/>
        <v>36193.414000000004</v>
      </c>
      <c r="I705" s="122">
        <f t="shared" si="65"/>
        <v>-0.25154253904919238</v>
      </c>
      <c r="J705" s="128">
        <f t="shared" si="66"/>
        <v>100.67878371462831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0.26517460317460317</v>
      </c>
      <c r="F706" s="128">
        <f t="shared" si="62"/>
        <v>33.411999999999999</v>
      </c>
      <c r="G706" s="122">
        <f t="shared" si="63"/>
        <v>0.26789842837976757</v>
      </c>
      <c r="H706" s="128">
        <f t="shared" si="64"/>
        <v>92252.967000000004</v>
      </c>
      <c r="I706" s="122">
        <f t="shared" si="65"/>
        <v>0.13267348147710017</v>
      </c>
      <c r="J706" s="128">
        <f t="shared" si="66"/>
        <v>98.983261969232927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0.13262698412698415</v>
      </c>
      <c r="F707" s="128">
        <f t="shared" si="62"/>
        <v>16.711000000000002</v>
      </c>
      <c r="G707" s="122">
        <f t="shared" si="63"/>
        <v>0.13624762892106471</v>
      </c>
      <c r="H707" s="128">
        <f t="shared" si="64"/>
        <v>46917.961000000003</v>
      </c>
      <c r="I707" s="122">
        <f t="shared" si="65"/>
        <v>-0.30570251801143716</v>
      </c>
      <c r="J707" s="128">
        <f t="shared" si="66"/>
        <v>97.342599777513797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0.26088888888888895</v>
      </c>
      <c r="F708" s="128">
        <f t="shared" si="62"/>
        <v>32.872000000000007</v>
      </c>
      <c r="G708" s="122">
        <f t="shared" si="63"/>
        <v>0.25901523704981438</v>
      </c>
      <c r="H708" s="128">
        <f t="shared" si="64"/>
        <v>89193.968999999983</v>
      </c>
      <c r="I708" s="122">
        <f t="shared" si="65"/>
        <v>-0.14244869012142244</v>
      </c>
      <c r="J708" s="128">
        <f t="shared" si="66"/>
        <v>100.72337514210186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41.328000000000003</v>
      </c>
      <c r="G709" s="122">
        <f t="shared" si="63"/>
        <v>0.32799999999999996</v>
      </c>
      <c r="H709" s="128">
        <f t="shared" si="64"/>
        <v>112949.42399999998</v>
      </c>
      <c r="I709" s="122">
        <f t="shared" si="65"/>
        <v>0.13862266943250989</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0.26385714285714285</v>
      </c>
      <c r="F710" s="128">
        <f t="shared" si="62"/>
        <v>33.245999999999995</v>
      </c>
      <c r="G710" s="122">
        <f t="shared" si="63"/>
        <v>0.26271369621150081</v>
      </c>
      <c r="H710" s="128">
        <f t="shared" si="64"/>
        <v>90467.562999999995</v>
      </c>
      <c r="I710" s="122">
        <f t="shared" si="65"/>
        <v>-0.17814569227270435</v>
      </c>
      <c r="J710" s="128">
        <f t="shared" si="66"/>
        <v>100.4352443980391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0.18447619047619043</v>
      </c>
      <c r="F711" s="128">
        <f t="shared" si="62"/>
        <v>23.243999999999996</v>
      </c>
      <c r="G711" s="122">
        <f t="shared" si="63"/>
        <v>0.17909578403870388</v>
      </c>
      <c r="H711" s="128">
        <f t="shared" si="64"/>
        <v>61673.065999999992</v>
      </c>
      <c r="I711" s="122">
        <f t="shared" si="65"/>
        <v>6.0503714092627397E-3</v>
      </c>
      <c r="J711" s="128">
        <f t="shared" si="66"/>
        <v>103.00420608244123</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0.13546031746031748</v>
      </c>
      <c r="F712" s="128">
        <f t="shared" si="62"/>
        <v>17.068000000000001</v>
      </c>
      <c r="G712" s="122">
        <f t="shared" si="63"/>
        <v>0.13890601350919685</v>
      </c>
      <c r="H712" s="128">
        <f t="shared" si="64"/>
        <v>47833.397000000012</v>
      </c>
      <c r="I712" s="122">
        <f t="shared" si="65"/>
        <v>-0.26450929156540831</v>
      </c>
      <c r="J712" s="128">
        <f t="shared" si="66"/>
        <v>97.519404695426502</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0.25994444444444448</v>
      </c>
      <c r="F713" s="128">
        <f t="shared" ref="F713:F776" si="68">SUMPRODUCT($K$2:$AI$2,$K713:$AI713)</f>
        <v>32.753000000000007</v>
      </c>
      <c r="G713" s="122">
        <f t="shared" ref="G713:G776" si="69">SUMPRODUCT($K$3:$AI$3,$K713:$AI713)/$J$3</f>
        <v>0.26167490518588216</v>
      </c>
      <c r="H713" s="128">
        <f t="shared" ref="H713:H776" si="70">SUMPRODUCT($K$3:$AI$3,$K713:$AI713)</f>
        <v>90109.847000000009</v>
      </c>
      <c r="I713" s="122">
        <f t="shared" ref="I713:I776" si="71">CORREL($K$4:$AI$4,$K713:$AI713)</f>
        <v>6.4332219872236016E-2</v>
      </c>
      <c r="J713" s="128">
        <f t="shared" si="66"/>
        <v>99.338698244599172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0.13006349206349205</v>
      </c>
      <c r="F714" s="128">
        <f t="shared" si="68"/>
        <v>16.387999999999998</v>
      </c>
      <c r="G714" s="122">
        <f t="shared" si="69"/>
        <v>0.13033759343473947</v>
      </c>
      <c r="H714" s="128">
        <f t="shared" si="70"/>
        <v>44882.793000000012</v>
      </c>
      <c r="I714" s="122">
        <f t="shared" si="71"/>
        <v>-0.29781568003147835</v>
      </c>
      <c r="J714" s="128">
        <f t="shared" ref="J714:J777" si="72">$E714/$G714*100</f>
        <v>99.789698916464445</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0.32185714285714284</v>
      </c>
      <c r="F715" s="128">
        <f t="shared" si="68"/>
        <v>40.553999999999995</v>
      </c>
      <c r="G715" s="122">
        <f t="shared" si="69"/>
        <v>0.32266527857636534</v>
      </c>
      <c r="H715" s="128">
        <f t="shared" si="70"/>
        <v>111112.37000000001</v>
      </c>
      <c r="I715" s="122">
        <f t="shared" si="71"/>
        <v>-9.9739996660967029E-2</v>
      </c>
      <c r="J715" s="128">
        <f t="shared" si="72"/>
        <v>99.74954363767057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0.20241269841269841</v>
      </c>
      <c r="F716" s="128">
        <f t="shared" si="68"/>
        <v>25.503999999999998</v>
      </c>
      <c r="G716" s="122">
        <f t="shared" si="69"/>
        <v>0.20440495356576585</v>
      </c>
      <c r="H716" s="128">
        <f t="shared" si="70"/>
        <v>70388.481</v>
      </c>
      <c r="I716" s="122">
        <f t="shared" si="71"/>
        <v>-0.32743737167577919</v>
      </c>
      <c r="J716" s="128">
        <f t="shared" si="72"/>
        <v>99.025339103425182</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0.30566666666666675</v>
      </c>
      <c r="F717" s="128">
        <f t="shared" si="68"/>
        <v>38.51400000000001</v>
      </c>
      <c r="G717" s="122">
        <f t="shared" si="69"/>
        <v>0.29489868392777285</v>
      </c>
      <c r="H717" s="128">
        <f t="shared" si="70"/>
        <v>101550.72100000001</v>
      </c>
      <c r="I717" s="122">
        <f t="shared" si="71"/>
        <v>8.8238260379774849E-2</v>
      </c>
      <c r="J717" s="128">
        <f t="shared" si="72"/>
        <v>103.65141769894477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8.2968253968253955E-2</v>
      </c>
      <c r="F718" s="128">
        <f t="shared" si="68"/>
        <v>10.453999999999999</v>
      </c>
      <c r="G718" s="122">
        <f t="shared" si="69"/>
        <v>7.6902177385163098E-2</v>
      </c>
      <c r="H718" s="128">
        <f t="shared" si="70"/>
        <v>26481.879999999994</v>
      </c>
      <c r="I718" s="122">
        <f t="shared" si="71"/>
        <v>-8.9621383949977138E-2</v>
      </c>
      <c r="J718" s="128">
        <f t="shared" si="72"/>
        <v>107.88804269183308</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8.2650793650793627E-2</v>
      </c>
      <c r="F719" s="128">
        <f t="shared" si="68"/>
        <v>10.413999999999998</v>
      </c>
      <c r="G719" s="122">
        <f t="shared" si="69"/>
        <v>8.5989235040277848E-2</v>
      </c>
      <c r="H719" s="128">
        <f t="shared" si="70"/>
        <v>29611.080999999998</v>
      </c>
      <c r="I719" s="122">
        <f t="shared" si="71"/>
        <v>-0.31518828683735417</v>
      </c>
      <c r="J719" s="128">
        <f t="shared" si="72"/>
        <v>96.117605432912072</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0.32761111111111113</v>
      </c>
      <c r="F720" s="128">
        <f t="shared" si="68"/>
        <v>41.279000000000003</v>
      </c>
      <c r="G720" s="122">
        <f t="shared" si="69"/>
        <v>0.33239118301302711</v>
      </c>
      <c r="H720" s="128">
        <f t="shared" si="70"/>
        <v>114461.56299999999</v>
      </c>
      <c r="I720" s="122">
        <f t="shared" si="71"/>
        <v>-9.2525939756176331E-2</v>
      </c>
      <c r="J720" s="128">
        <f t="shared" si="72"/>
        <v>98.561913749159629</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0.10861904761904763</v>
      </c>
      <c r="F721" s="128">
        <f t="shared" si="68"/>
        <v>13.686000000000002</v>
      </c>
      <c r="G721" s="122">
        <f t="shared" si="69"/>
        <v>0.10871947508116554</v>
      </c>
      <c r="H721" s="128">
        <f t="shared" si="70"/>
        <v>37438.421000000002</v>
      </c>
      <c r="I721" s="122">
        <f t="shared" si="71"/>
        <v>-0.30324939950413005</v>
      </c>
      <c r="J721" s="128">
        <f t="shared" si="72"/>
        <v>99.907626980315229</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0.3472142857142857</v>
      </c>
      <c r="F722" s="128">
        <f t="shared" si="68"/>
        <v>43.748999999999995</v>
      </c>
      <c r="G722" s="122">
        <f t="shared" si="69"/>
        <v>0.34678180556281551</v>
      </c>
      <c r="H722" s="128">
        <f t="shared" si="70"/>
        <v>119417.08900000002</v>
      </c>
      <c r="I722" s="122">
        <f t="shared" si="71"/>
        <v>-0.10752429903963767</v>
      </c>
      <c r="J722" s="128">
        <f t="shared" si="72"/>
        <v>100.12471246891639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0.39988095238095239</v>
      </c>
      <c r="F723" s="128">
        <f t="shared" si="68"/>
        <v>50.384999999999998</v>
      </c>
      <c r="G723" s="122">
        <f t="shared" si="69"/>
        <v>0.40003551246086921</v>
      </c>
      <c r="H723" s="128">
        <f t="shared" si="70"/>
        <v>137755.429</v>
      </c>
      <c r="I723" s="122">
        <f t="shared" si="71"/>
        <v>0.15669417338818917</v>
      </c>
      <c r="J723" s="128">
        <f t="shared" si="72"/>
        <v>99.96136341022175</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0.19018253968253968</v>
      </c>
      <c r="F724" s="128">
        <f t="shared" si="68"/>
        <v>23.962999999999997</v>
      </c>
      <c r="G724" s="122">
        <f t="shared" si="69"/>
        <v>0.19531317117650818</v>
      </c>
      <c r="H724" s="128">
        <f t="shared" si="70"/>
        <v>67257.653000000006</v>
      </c>
      <c r="I724" s="122">
        <f t="shared" si="71"/>
        <v>-0.31608262285023031</v>
      </c>
      <c r="J724" s="128">
        <f t="shared" si="72"/>
        <v>97.37312570214128</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0.11784920634920633</v>
      </c>
      <c r="F725" s="128">
        <f t="shared" si="68"/>
        <v>14.848999999999997</v>
      </c>
      <c r="G725" s="122">
        <f t="shared" si="69"/>
        <v>0.11846041329081942</v>
      </c>
      <c r="H725" s="128">
        <f t="shared" si="70"/>
        <v>40792.790999999997</v>
      </c>
      <c r="I725" s="122">
        <f t="shared" si="71"/>
        <v>-0.12694349752947789</v>
      </c>
      <c r="J725" s="128">
        <f t="shared" si="72"/>
        <v>99.484041187571592</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6.2809523809523801E-2</v>
      </c>
      <c r="F726" s="128">
        <f t="shared" si="68"/>
        <v>7.9139999999999997</v>
      </c>
      <c r="G726" s="122">
        <f t="shared" si="69"/>
        <v>6.4378611793540458E-2</v>
      </c>
      <c r="H726" s="128">
        <f t="shared" si="70"/>
        <v>22169.290000000005</v>
      </c>
      <c r="I726" s="122">
        <f t="shared" si="71"/>
        <v>-0.25121331840141248</v>
      </c>
      <c r="J726" s="128">
        <f t="shared" si="72"/>
        <v>97.562718517372417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0.25084126984126981</v>
      </c>
      <c r="F727" s="128">
        <f t="shared" si="68"/>
        <v>31.605999999999998</v>
      </c>
      <c r="G727" s="122">
        <f t="shared" si="69"/>
        <v>0.249816336487028</v>
      </c>
      <c r="H727" s="128">
        <f t="shared" si="70"/>
        <v>86026.253999999986</v>
      </c>
      <c r="I727" s="122">
        <f t="shared" si="71"/>
        <v>0.1601249039315483</v>
      </c>
      <c r="J727" s="128">
        <f t="shared" si="72"/>
        <v>100.41027475170546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0.14844444444444446</v>
      </c>
      <c r="F728" s="128">
        <f t="shared" si="68"/>
        <v>18.704000000000001</v>
      </c>
      <c r="G728" s="122">
        <f t="shared" si="69"/>
        <v>0.14509936461473236</v>
      </c>
      <c r="H728" s="128">
        <f t="shared" si="70"/>
        <v>49966.127000000008</v>
      </c>
      <c r="I728" s="122">
        <f t="shared" si="71"/>
        <v>-0.25483668141791643</v>
      </c>
      <c r="J728" s="128">
        <f t="shared" si="72"/>
        <v>102.30537179717771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0.18983333333333335</v>
      </c>
      <c r="F729" s="128">
        <f t="shared" si="68"/>
        <v>23.919000000000004</v>
      </c>
      <c r="G729" s="122">
        <f t="shared" si="69"/>
        <v>0.18565456879178069</v>
      </c>
      <c r="H729" s="128">
        <f t="shared" si="70"/>
        <v>63931.636000000013</v>
      </c>
      <c r="I729" s="122">
        <f t="shared" si="71"/>
        <v>-0.21823518228189112</v>
      </c>
      <c r="J729" s="128">
        <f t="shared" si="72"/>
        <v>102.25082774356031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0.33219841269841272</v>
      </c>
      <c r="F730" s="128">
        <f t="shared" si="68"/>
        <v>41.856999999999999</v>
      </c>
      <c r="G730" s="122">
        <f t="shared" si="69"/>
        <v>0.33010140609481986</v>
      </c>
      <c r="H730" s="128">
        <f t="shared" si="70"/>
        <v>113673.05999999998</v>
      </c>
      <c r="I730" s="122">
        <f t="shared" si="71"/>
        <v>0.36820063332355057</v>
      </c>
      <c r="J730" s="128">
        <f t="shared" si="72"/>
        <v>100.6352613363272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0.14863492063492065</v>
      </c>
      <c r="F731" s="128">
        <f t="shared" si="68"/>
        <v>18.728000000000002</v>
      </c>
      <c r="G731" s="122">
        <f t="shared" si="69"/>
        <v>0.15976067929306126</v>
      </c>
      <c r="H731" s="128">
        <f t="shared" si="70"/>
        <v>55014.867999999988</v>
      </c>
      <c r="I731" s="122">
        <f t="shared" si="71"/>
        <v>-0.42501436051764885</v>
      </c>
      <c r="J731" s="128">
        <f t="shared" si="72"/>
        <v>93.035984381531208</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0.12815873015873017</v>
      </c>
      <c r="F732" s="128">
        <f t="shared" si="68"/>
        <v>16.148</v>
      </c>
      <c r="G732" s="122">
        <f t="shared" si="69"/>
        <v>0.12491124353144115</v>
      </c>
      <c r="H732" s="128">
        <f t="shared" si="70"/>
        <v>43014.186000000009</v>
      </c>
      <c r="I732" s="122">
        <f t="shared" si="71"/>
        <v>-0.12188449739038577</v>
      </c>
      <c r="J732" s="128">
        <f t="shared" si="72"/>
        <v>102.59983531944552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8.5650793650793644E-2</v>
      </c>
      <c r="F733" s="128">
        <f t="shared" si="68"/>
        <v>10.792</v>
      </c>
      <c r="G733" s="122">
        <f t="shared" si="69"/>
        <v>8.393962678375412E-2</v>
      </c>
      <c r="H733" s="128">
        <f t="shared" si="70"/>
        <v>28905.281999999999</v>
      </c>
      <c r="I733" s="122">
        <f t="shared" si="71"/>
        <v>-0.23094184426240813</v>
      </c>
      <c r="J733" s="128">
        <f t="shared" si="72"/>
        <v>102.03856859102774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0.28459523809523807</v>
      </c>
      <c r="F734" s="128">
        <f t="shared" si="68"/>
        <v>35.858999999999995</v>
      </c>
      <c r="G734" s="122">
        <f t="shared" si="69"/>
        <v>0.28311022830891108</v>
      </c>
      <c r="H734" s="128">
        <f t="shared" si="70"/>
        <v>97491.272000000012</v>
      </c>
      <c r="I734" s="122">
        <f t="shared" si="71"/>
        <v>0.17655228215973337</v>
      </c>
      <c r="J734" s="128">
        <f t="shared" si="72"/>
        <v>100.52453413470694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0.13542857142857143</v>
      </c>
      <c r="F735" s="128">
        <f t="shared" si="68"/>
        <v>17.064</v>
      </c>
      <c r="G735" s="122">
        <f t="shared" si="69"/>
        <v>0.13266585936728637</v>
      </c>
      <c r="H735" s="128">
        <f t="shared" si="70"/>
        <v>45684.549999999996</v>
      </c>
      <c r="I735" s="122">
        <f t="shared" si="71"/>
        <v>-0.26152197174791358</v>
      </c>
      <c r="J735" s="128">
        <f t="shared" si="72"/>
        <v>102.0824589494698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0.15878571428571431</v>
      </c>
      <c r="F736" s="128">
        <f t="shared" si="68"/>
        <v>20.007000000000001</v>
      </c>
      <c r="G736" s="122">
        <f t="shared" si="69"/>
        <v>0.15792262122558501</v>
      </c>
      <c r="H736" s="128">
        <f t="shared" si="70"/>
        <v>54381.918000000005</v>
      </c>
      <c r="I736" s="122">
        <f t="shared" si="71"/>
        <v>-0.16030250418929959</v>
      </c>
      <c r="J736" s="128">
        <f t="shared" si="72"/>
        <v>100.54652908711313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0.33985714285714286</v>
      </c>
      <c r="F737" s="128">
        <f t="shared" si="68"/>
        <v>42.822000000000003</v>
      </c>
      <c r="G737" s="122">
        <f t="shared" si="69"/>
        <v>0.34068084377305013</v>
      </c>
      <c r="H737" s="128">
        <f t="shared" si="70"/>
        <v>117316.174</v>
      </c>
      <c r="I737" s="122">
        <f t="shared" si="71"/>
        <v>-0.2956701748900315</v>
      </c>
      <c r="J737" s="128">
        <f t="shared" si="72"/>
        <v>99.758219186384309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0.13714285714285715</v>
      </c>
      <c r="F738" s="128">
        <f t="shared" si="68"/>
        <v>17.28</v>
      </c>
      <c r="G738" s="122">
        <f t="shared" si="69"/>
        <v>0.13522699051568426</v>
      </c>
      <c r="H738" s="128">
        <f t="shared" si="70"/>
        <v>46566.495999999999</v>
      </c>
      <c r="I738" s="122">
        <f t="shared" si="71"/>
        <v>-0.10907666027777242</v>
      </c>
      <c r="J738" s="128">
        <f t="shared" si="72"/>
        <v>101.41677827766986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0.15634920634920638</v>
      </c>
      <c r="F739" s="128">
        <f t="shared" si="68"/>
        <v>19.700000000000003</v>
      </c>
      <c r="G739" s="122">
        <f t="shared" si="69"/>
        <v>0.15750277908455737</v>
      </c>
      <c r="H739" s="128">
        <f t="shared" si="70"/>
        <v>54237.342000000004</v>
      </c>
      <c r="I739" s="122">
        <f t="shared" si="71"/>
        <v>-0.1114407954919001</v>
      </c>
      <c r="J739" s="128">
        <f t="shared" si="72"/>
        <v>99.267585789878865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0.10774603174603176</v>
      </c>
      <c r="F740" s="128">
        <f t="shared" si="68"/>
        <v>13.576000000000001</v>
      </c>
      <c r="G740" s="122">
        <f t="shared" si="69"/>
        <v>0.10502448614523258</v>
      </c>
      <c r="H740" s="128">
        <f t="shared" si="70"/>
        <v>36166.021999999997</v>
      </c>
      <c r="I740" s="122">
        <f t="shared" si="71"/>
        <v>-0.21111430733812994</v>
      </c>
      <c r="J740" s="128">
        <f t="shared" si="72"/>
        <v>102.59134388625877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0.24346825396825394</v>
      </c>
      <c r="F741" s="128">
        <f t="shared" si="68"/>
        <v>30.676999999999996</v>
      </c>
      <c r="G741" s="122">
        <f t="shared" si="69"/>
        <v>0.24550224766086448</v>
      </c>
      <c r="H741" s="128">
        <f t="shared" si="70"/>
        <v>84540.662999999971</v>
      </c>
      <c r="I741" s="122">
        <f t="shared" si="71"/>
        <v>-0.13361382301989255</v>
      </c>
      <c r="J741" s="128">
        <f t="shared" si="72"/>
        <v>99.171496916223646</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0.12087301587301588</v>
      </c>
      <c r="F742" s="128">
        <f t="shared" si="68"/>
        <v>15.23</v>
      </c>
      <c r="G742" s="122">
        <f t="shared" si="69"/>
        <v>0.12313273105314818</v>
      </c>
      <c r="H742" s="128">
        <f t="shared" si="70"/>
        <v>42401.741000000002</v>
      </c>
      <c r="I742" s="122">
        <f t="shared" si="71"/>
        <v>-0.34306958214634187</v>
      </c>
      <c r="J742" s="128">
        <f t="shared" si="72"/>
        <v>98.164813562726124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0.16045238095238096</v>
      </c>
      <c r="F743" s="128">
        <f t="shared" si="68"/>
        <v>20.217000000000002</v>
      </c>
      <c r="G743" s="122">
        <f t="shared" si="69"/>
        <v>0.16365345948112139</v>
      </c>
      <c r="H743" s="128">
        <f t="shared" si="70"/>
        <v>56355.377999999997</v>
      </c>
      <c r="I743" s="122">
        <f t="shared" si="71"/>
        <v>-0.27576128075978867</v>
      </c>
      <c r="J743" s="128">
        <f t="shared" si="72"/>
        <v>98.043989696954924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0.2487857142857143</v>
      </c>
      <c r="F744" s="128">
        <f t="shared" si="68"/>
        <v>31.347000000000001</v>
      </c>
      <c r="G744" s="122">
        <f t="shared" si="69"/>
        <v>0.25539419150999837</v>
      </c>
      <c r="H744" s="128">
        <f t="shared" si="70"/>
        <v>87947.033000000025</v>
      </c>
      <c r="I744" s="122">
        <f t="shared" si="71"/>
        <v>-0.46829774299947213</v>
      </c>
      <c r="J744" s="128">
        <f t="shared" si="72"/>
        <v>97.412440280958648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0.11522222222222221</v>
      </c>
      <c r="F745" s="128">
        <f t="shared" si="68"/>
        <v>14.517999999999999</v>
      </c>
      <c r="G745" s="122">
        <f t="shared" si="69"/>
        <v>0.11397156738045872</v>
      </c>
      <c r="H745" s="128">
        <f t="shared" si="70"/>
        <v>39247.021000000001</v>
      </c>
      <c r="I745" s="122">
        <f t="shared" si="71"/>
        <v>-0.15492801277239646</v>
      </c>
      <c r="J745" s="128">
        <f t="shared" si="72"/>
        <v>101.09733933691425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7.7047619047619045E-2</v>
      </c>
      <c r="F746" s="128">
        <f t="shared" si="68"/>
        <v>9.7080000000000002</v>
      </c>
      <c r="G746" s="122">
        <f t="shared" si="69"/>
        <v>7.5809506385796185E-2</v>
      </c>
      <c r="H746" s="128">
        <f t="shared" si="70"/>
        <v>26105.61</v>
      </c>
      <c r="I746" s="122">
        <f t="shared" si="71"/>
        <v>-0.26896913500468644</v>
      </c>
      <c r="J746" s="128">
        <f t="shared" si="72"/>
        <v>101.63318918807104</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7.0126984126984135E-2</v>
      </c>
      <c r="F747" s="128">
        <f t="shared" si="68"/>
        <v>8.8360000000000003</v>
      </c>
      <c r="G747" s="122">
        <f t="shared" si="69"/>
        <v>6.6339382270776348E-2</v>
      </c>
      <c r="H747" s="128">
        <f t="shared" si="70"/>
        <v>22844.496999999999</v>
      </c>
      <c r="I747" s="122">
        <f t="shared" si="71"/>
        <v>-0.22293188140767137</v>
      </c>
      <c r="J747" s="128">
        <f t="shared" si="72"/>
        <v>105.70943190388478</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0.30612698412698414</v>
      </c>
      <c r="F748" s="128">
        <f t="shared" si="68"/>
        <v>38.572000000000003</v>
      </c>
      <c r="G748" s="122">
        <f t="shared" si="69"/>
        <v>0.31187081757937957</v>
      </c>
      <c r="H748" s="128">
        <f t="shared" si="70"/>
        <v>107395.211</v>
      </c>
      <c r="I748" s="122">
        <f t="shared" si="71"/>
        <v>-0.27689173686390334</v>
      </c>
      <c r="J748" s="128">
        <f t="shared" si="72"/>
        <v>98.158265176274966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0.14011904761904759</v>
      </c>
      <c r="F749" s="128">
        <f t="shared" si="68"/>
        <v>17.654999999999998</v>
      </c>
      <c r="G749" s="122">
        <f t="shared" si="69"/>
        <v>0.14079967069154778</v>
      </c>
      <c r="H749" s="128">
        <f t="shared" si="70"/>
        <v>48485.493000000009</v>
      </c>
      <c r="I749" s="122">
        <f t="shared" si="71"/>
        <v>-0.22158625274688357</v>
      </c>
      <c r="J749" s="128">
        <f t="shared" si="72"/>
        <v>99.516601800872635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0.35653968253968249</v>
      </c>
      <c r="F750" s="128">
        <f t="shared" si="68"/>
        <v>44.923999999999992</v>
      </c>
      <c r="G750" s="122">
        <f t="shared" si="69"/>
        <v>0.3586770279766987</v>
      </c>
      <c r="H750" s="128">
        <f t="shared" si="70"/>
        <v>123513.304</v>
      </c>
      <c r="I750" s="122">
        <f t="shared" si="71"/>
        <v>3.7651000963931605E-2</v>
      </c>
      <c r="J750" s="128">
        <f t="shared" si="72"/>
        <v>99.404103059213739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46.62</v>
      </c>
      <c r="G751" s="122">
        <f t="shared" si="69"/>
        <v>0.36997343171931535</v>
      </c>
      <c r="H751" s="128">
        <f t="shared" si="70"/>
        <v>127403.31099999999</v>
      </c>
      <c r="I751" s="122">
        <f t="shared" si="71"/>
        <v>0.1732894797337563</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0.19540476190476191</v>
      </c>
      <c r="F752" s="128">
        <f t="shared" si="68"/>
        <v>24.621000000000002</v>
      </c>
      <c r="G752" s="122">
        <f t="shared" si="69"/>
        <v>0.20203560538741661</v>
      </c>
      <c r="H752" s="128">
        <f t="shared" si="70"/>
        <v>69572.577000000005</v>
      </c>
      <c r="I752" s="122">
        <f t="shared" si="71"/>
        <v>-0.24184281401462937</v>
      </c>
      <c r="J752" s="128">
        <f t="shared" si="72"/>
        <v>96.717982718966979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0.13507142857142859</v>
      </c>
      <c r="F753" s="128">
        <f t="shared" si="68"/>
        <v>17.019000000000002</v>
      </c>
      <c r="G753" s="122">
        <f t="shared" si="69"/>
        <v>0.13717821279017764</v>
      </c>
      <c r="H753" s="128">
        <f t="shared" si="70"/>
        <v>47238.414999999994</v>
      </c>
      <c r="I753" s="122">
        <f t="shared" si="71"/>
        <v>0.1837354196751968</v>
      </c>
      <c r="J753" s="128">
        <f t="shared" si="72"/>
        <v>98.464199105749032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7.4142857142857149E-2</v>
      </c>
      <c r="F754" s="128">
        <f t="shared" si="68"/>
        <v>9.3420000000000005</v>
      </c>
      <c r="G754" s="122">
        <f t="shared" si="69"/>
        <v>7.4226403916853992E-2</v>
      </c>
      <c r="H754" s="128">
        <f t="shared" si="70"/>
        <v>25560.456000000006</v>
      </c>
      <c r="I754" s="122">
        <f t="shared" si="71"/>
        <v>-0.23936529971635759</v>
      </c>
      <c r="J754" s="128">
        <f t="shared" si="72"/>
        <v>99.887443322607368</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0.29412698412698413</v>
      </c>
      <c r="F755" s="128">
        <f t="shared" si="68"/>
        <v>37.06</v>
      </c>
      <c r="G755" s="122">
        <f t="shared" si="69"/>
        <v>0.2921212168731378</v>
      </c>
      <c r="H755" s="128">
        <f t="shared" si="70"/>
        <v>100594.27799999999</v>
      </c>
      <c r="I755" s="122">
        <f t="shared" si="71"/>
        <v>0.37761495108015142</v>
      </c>
      <c r="J755" s="128">
        <f t="shared" si="72"/>
        <v>100.68662155913084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0.19610317460317458</v>
      </c>
      <c r="F756" s="128">
        <f t="shared" si="68"/>
        <v>24.708999999999996</v>
      </c>
      <c r="G756" s="122">
        <f t="shared" si="69"/>
        <v>0.19378257511078587</v>
      </c>
      <c r="H756" s="128">
        <f t="shared" si="70"/>
        <v>66730.58</v>
      </c>
      <c r="I756" s="122">
        <f t="shared" si="71"/>
        <v>-3.4353983338230538E-2</v>
      </c>
      <c r="J756" s="128">
        <f t="shared" si="72"/>
        <v>101.19752743045242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0.25933333333333342</v>
      </c>
      <c r="F757" s="128">
        <f t="shared" si="68"/>
        <v>32.676000000000009</v>
      </c>
      <c r="G757" s="122">
        <f t="shared" si="69"/>
        <v>0.26261995655683912</v>
      </c>
      <c r="H757" s="128">
        <f t="shared" si="70"/>
        <v>90435.28300000001</v>
      </c>
      <c r="I757" s="122">
        <f t="shared" si="71"/>
        <v>-0.22195071008106479</v>
      </c>
      <c r="J757" s="128">
        <f t="shared" si="72"/>
        <v>98.748524953474217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0.28390476190476188</v>
      </c>
      <c r="F758" s="128">
        <f t="shared" si="68"/>
        <v>35.771999999999998</v>
      </c>
      <c r="G758" s="122">
        <f t="shared" si="69"/>
        <v>0.28706151737436036</v>
      </c>
      <c r="H758" s="128">
        <f t="shared" si="70"/>
        <v>98851.93</v>
      </c>
      <c r="I758" s="122">
        <f t="shared" si="71"/>
        <v>-0.30467662817359897</v>
      </c>
      <c r="J758" s="128">
        <f t="shared" si="72"/>
        <v>98.900320914321043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0.18693650793650793</v>
      </c>
      <c r="F759" s="128">
        <f t="shared" si="68"/>
        <v>23.553999999999998</v>
      </c>
      <c r="G759" s="122">
        <f t="shared" si="69"/>
        <v>0.19035216838290381</v>
      </c>
      <c r="H759" s="128">
        <f t="shared" si="70"/>
        <v>65549.291999999987</v>
      </c>
      <c r="I759" s="122">
        <f t="shared" si="71"/>
        <v>-0.206464348014611</v>
      </c>
      <c r="J759" s="128">
        <f t="shared" si="72"/>
        <v>98.205609909562412</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0.12245238095238094</v>
      </c>
      <c r="F760" s="128">
        <f t="shared" si="68"/>
        <v>15.428999999999998</v>
      </c>
      <c r="G760" s="122">
        <f t="shared" si="69"/>
        <v>0.12405006708135138</v>
      </c>
      <c r="H760" s="128">
        <f t="shared" si="70"/>
        <v>42717.633000000002</v>
      </c>
      <c r="I760" s="122">
        <f t="shared" si="71"/>
        <v>-0.21718419599145058</v>
      </c>
      <c r="J760" s="128">
        <f t="shared" si="72"/>
        <v>98.712063470370651</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8.0849206349206351E-2</v>
      </c>
      <c r="F761" s="128">
        <f t="shared" si="68"/>
        <v>10.186999999999999</v>
      </c>
      <c r="G761" s="122">
        <f t="shared" si="69"/>
        <v>8.3479776860128127E-2</v>
      </c>
      <c r="H761" s="128">
        <f t="shared" si="70"/>
        <v>28746.929000000004</v>
      </c>
      <c r="I761" s="122">
        <f t="shared" si="71"/>
        <v>-0.44890163522173054</v>
      </c>
      <c r="J761" s="128">
        <f t="shared" si="72"/>
        <v>96.848852967911796</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0.32876190476190476</v>
      </c>
      <c r="F762" s="128">
        <f t="shared" si="68"/>
        <v>41.423999999999999</v>
      </c>
      <c r="G762" s="122">
        <f t="shared" si="69"/>
        <v>0.33017960959234283</v>
      </c>
      <c r="H762" s="128">
        <f t="shared" si="70"/>
        <v>113699.98999999999</v>
      </c>
      <c r="I762" s="122">
        <f t="shared" si="71"/>
        <v>-0.15374469465884591</v>
      </c>
      <c r="J762" s="128">
        <f t="shared" si="72"/>
        <v>99.570626171559041</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0.15913492063492066</v>
      </c>
      <c r="F763" s="128">
        <f t="shared" si="68"/>
        <v>20.051000000000002</v>
      </c>
      <c r="G763" s="122">
        <f t="shared" si="69"/>
        <v>0.15290134395019137</v>
      </c>
      <c r="H763" s="128">
        <f t="shared" si="70"/>
        <v>52652.800999999999</v>
      </c>
      <c r="I763" s="122">
        <f t="shared" si="71"/>
        <v>-4.5435362744402498E-2</v>
      </c>
      <c r="J763" s="128">
        <f t="shared" si="72"/>
        <v>104.07686193180874</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0.2171349206349206</v>
      </c>
      <c r="F764" s="128">
        <f t="shared" si="68"/>
        <v>27.358999999999995</v>
      </c>
      <c r="G764" s="122">
        <f t="shared" si="69"/>
        <v>0.21602269440524099</v>
      </c>
      <c r="H764" s="128">
        <f t="shared" si="70"/>
        <v>74389.142999999982</v>
      </c>
      <c r="I764" s="122">
        <f t="shared" si="71"/>
        <v>-0.22004774007791883</v>
      </c>
      <c r="J764" s="128">
        <f t="shared" si="72"/>
        <v>100.51486545556789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0.33341269841269838</v>
      </c>
      <c r="F765" s="128">
        <f t="shared" si="68"/>
        <v>42.01</v>
      </c>
      <c r="G765" s="122">
        <f t="shared" si="69"/>
        <v>0.32671957962353132</v>
      </c>
      <c r="H765" s="128">
        <f t="shared" si="70"/>
        <v>112508.50099999999</v>
      </c>
      <c r="I765" s="122">
        <f t="shared" si="71"/>
        <v>5.7113246478145918E-2</v>
      </c>
      <c r="J765" s="128">
        <f t="shared" si="72"/>
        <v>102.04858208892142</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0.16157142857142859</v>
      </c>
      <c r="F766" s="128">
        <f t="shared" si="68"/>
        <v>20.358000000000001</v>
      </c>
      <c r="G766" s="122">
        <f t="shared" si="69"/>
        <v>0.16646938941450468</v>
      </c>
      <c r="H766" s="128">
        <f t="shared" si="70"/>
        <v>57325.065999999999</v>
      </c>
      <c r="I766" s="122">
        <f t="shared" si="71"/>
        <v>-0.2210350033499868</v>
      </c>
      <c r="J766" s="128">
        <f t="shared" si="72"/>
        <v>97.057740849352015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0.19665079365079366</v>
      </c>
      <c r="F767" s="128">
        <f t="shared" si="68"/>
        <v>24.778000000000002</v>
      </c>
      <c r="G767" s="122">
        <f t="shared" si="69"/>
        <v>0.19341597407349329</v>
      </c>
      <c r="H767" s="128">
        <f t="shared" si="70"/>
        <v>66604.338000000003</v>
      </c>
      <c r="I767" s="122">
        <f t="shared" si="71"/>
        <v>6.3688276486221759E-2</v>
      </c>
      <c r="J767" s="128">
        <f t="shared" si="72"/>
        <v>101.67246764017084</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8.384920634920634E-2</v>
      </c>
      <c r="F768" s="128">
        <f t="shared" si="68"/>
        <v>10.565</v>
      </c>
      <c r="G768" s="122">
        <f t="shared" si="69"/>
        <v>8.8614203822765844E-2</v>
      </c>
      <c r="H768" s="128">
        <f t="shared" si="70"/>
        <v>30515.01</v>
      </c>
      <c r="I768" s="122">
        <f t="shared" si="71"/>
        <v>-0.25315080643376087</v>
      </c>
      <c r="J768" s="128">
        <f t="shared" si="72"/>
        <v>94.622761060868072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0.31078571428571428</v>
      </c>
      <c r="F769" s="128">
        <f t="shared" si="68"/>
        <v>39.158999999999999</v>
      </c>
      <c r="G769" s="122">
        <f t="shared" si="69"/>
        <v>0.31057015954326606</v>
      </c>
      <c r="H769" s="128">
        <f t="shared" si="70"/>
        <v>106947.319</v>
      </c>
      <c r="I769" s="122">
        <f t="shared" si="71"/>
        <v>-9.4136595842344434E-2</v>
      </c>
      <c r="J769" s="128">
        <f t="shared" si="72"/>
        <v>100.0694061344352</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0.1486666666666667</v>
      </c>
      <c r="F770" s="128">
        <f t="shared" si="68"/>
        <v>18.732000000000003</v>
      </c>
      <c r="G770" s="122">
        <f t="shared" si="69"/>
        <v>0.14265029417060157</v>
      </c>
      <c r="H770" s="128">
        <f t="shared" si="70"/>
        <v>49122.770000000011</v>
      </c>
      <c r="I770" s="122">
        <f t="shared" si="71"/>
        <v>-0.14835196608207549</v>
      </c>
      <c r="J770" s="128">
        <f t="shared" si="72"/>
        <v>104.21756753538122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0.22804761904761908</v>
      </c>
      <c r="F771" s="128">
        <f t="shared" si="68"/>
        <v>28.734000000000005</v>
      </c>
      <c r="G771" s="122">
        <f t="shared" si="69"/>
        <v>0.22431416432898318</v>
      </c>
      <c r="H771" s="128">
        <f t="shared" si="70"/>
        <v>77244.376999999993</v>
      </c>
      <c r="I771" s="122">
        <f t="shared" si="71"/>
        <v>-0.12221363250251027</v>
      </c>
      <c r="J771" s="128">
        <f t="shared" si="72"/>
        <v>101.66438652227076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0.22976190476190478</v>
      </c>
      <c r="F772" s="128">
        <f t="shared" si="68"/>
        <v>28.950000000000003</v>
      </c>
      <c r="G772" s="122">
        <f t="shared" si="69"/>
        <v>0.23077428432038752</v>
      </c>
      <c r="H772" s="128">
        <f t="shared" si="70"/>
        <v>79468.971000000005</v>
      </c>
      <c r="I772" s="122">
        <f t="shared" si="71"/>
        <v>-0.20457523538904887</v>
      </c>
      <c r="J772" s="128">
        <f t="shared" si="72"/>
        <v>99.561311798034978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0.13165873015873014</v>
      </c>
      <c r="F773" s="128">
        <f t="shared" si="68"/>
        <v>16.588999999999999</v>
      </c>
      <c r="G773" s="122">
        <f t="shared" si="69"/>
        <v>0.13210848012823864</v>
      </c>
      <c r="H773" s="128">
        <f t="shared" si="70"/>
        <v>45492.612000000001</v>
      </c>
      <c r="I773" s="122">
        <f t="shared" si="71"/>
        <v>-0.30763392330857392</v>
      </c>
      <c r="J773" s="128">
        <f t="shared" si="72"/>
        <v>99.65956010615524</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8.0523809523809525E-2</v>
      </c>
      <c r="F774" s="128">
        <f t="shared" si="68"/>
        <v>10.146000000000001</v>
      </c>
      <c r="G774" s="122">
        <f t="shared" si="69"/>
        <v>8.2399049826053117E-2</v>
      </c>
      <c r="H774" s="128">
        <f t="shared" si="70"/>
        <v>28374.772000000001</v>
      </c>
      <c r="I774" s="122">
        <f t="shared" si="71"/>
        <v>-0.26664288631360072</v>
      </c>
      <c r="J774" s="128">
        <f t="shared" si="72"/>
        <v>97.724196691342584</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6.4611111111111105E-2</v>
      </c>
      <c r="F775" s="128">
        <f t="shared" si="68"/>
        <v>8.141</v>
      </c>
      <c r="G775" s="122">
        <f t="shared" si="69"/>
        <v>6.7763051823973894E-2</v>
      </c>
      <c r="H775" s="128">
        <f t="shared" si="70"/>
        <v>23334.749</v>
      </c>
      <c r="I775" s="122">
        <f t="shared" si="71"/>
        <v>-0.34673388452443099</v>
      </c>
      <c r="J775" s="128">
        <f t="shared" si="72"/>
        <v>95.348585065131815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0.41784920634920641</v>
      </c>
      <c r="F776" s="128">
        <f t="shared" si="68"/>
        <v>52.649000000000008</v>
      </c>
      <c r="G776" s="122">
        <f t="shared" si="69"/>
        <v>0.41912293311030968</v>
      </c>
      <c r="H776" s="128">
        <f t="shared" si="70"/>
        <v>144328.33500000002</v>
      </c>
      <c r="I776" s="122">
        <f t="shared" si="71"/>
        <v>0.20545722658401558</v>
      </c>
      <c r="J776" s="128">
        <f t="shared" si="72"/>
        <v>99.696097096942196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0.19725396825396824</v>
      </c>
      <c r="F777" s="128">
        <f t="shared" ref="F777:F803" si="74">SUMPRODUCT($K$2:$AI$2,$K777:$AI777)</f>
        <v>24.853999999999999</v>
      </c>
      <c r="G777" s="122">
        <f t="shared" ref="G777:G803" si="75">SUMPRODUCT($K$3:$AI$3,$K777:$AI777)/$J$3</f>
        <v>0.19465673223796168</v>
      </c>
      <c r="H777" s="128">
        <f t="shared" ref="H777:H803" si="76">SUMPRODUCT($K$3:$AI$3,$K777:$AI777)</f>
        <v>67031.603000000003</v>
      </c>
      <c r="I777" s="122">
        <f t="shared" ref="I777:I803" si="77">CORREL($K$4:$AI$4,$K777:$AI777)</f>
        <v>-0.30604874522907977</v>
      </c>
      <c r="J777" s="128">
        <f t="shared" si="72"/>
        <v>101.33426467512643</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0.40020634920634934</v>
      </c>
      <c r="F778" s="128">
        <f t="shared" si="74"/>
        <v>50.426000000000016</v>
      </c>
      <c r="G778" s="122">
        <f t="shared" si="75"/>
        <v>0.39943902276119625</v>
      </c>
      <c r="H778" s="128">
        <f t="shared" si="76"/>
        <v>137550.02300000002</v>
      </c>
      <c r="I778" s="122">
        <f t="shared" si="77"/>
        <v>-7.6366497652414246E-3</v>
      </c>
      <c r="J778" s="128">
        <f t="shared" ref="J778:J803" si="78">$E778/$G778*100</f>
        <v>100.19210102204057</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0.46126984126984133</v>
      </c>
      <c r="F779" s="128">
        <f t="shared" si="74"/>
        <v>58.120000000000005</v>
      </c>
      <c r="G779" s="122">
        <f t="shared" si="75"/>
        <v>0.46212393787860301</v>
      </c>
      <c r="H779" s="128">
        <f t="shared" si="76"/>
        <v>159136.07499999998</v>
      </c>
      <c r="I779" s="122">
        <f t="shared" si="77"/>
        <v>-0.10844737112245113</v>
      </c>
      <c r="J779" s="128">
        <f t="shared" si="78"/>
        <v>99.81518018463133</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0.38922222222222219</v>
      </c>
      <c r="F780" s="128">
        <f t="shared" si="74"/>
        <v>49.041999999999994</v>
      </c>
      <c r="G780" s="122">
        <f t="shared" si="75"/>
        <v>0.38344459254612928</v>
      </c>
      <c r="H780" s="128">
        <f t="shared" si="76"/>
        <v>132042.21299999999</v>
      </c>
      <c r="I780" s="122">
        <f t="shared" si="77"/>
        <v>2.2309697740223306E-2</v>
      </c>
      <c r="J780" s="128">
        <f t="shared" si="78"/>
        <v>101.50677041439771</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0.16416666666666668</v>
      </c>
      <c r="F781" s="128">
        <f t="shared" si="74"/>
        <v>20.685000000000002</v>
      </c>
      <c r="G781" s="122">
        <f t="shared" si="75"/>
        <v>0.16460955459144261</v>
      </c>
      <c r="H781" s="128">
        <f t="shared" si="76"/>
        <v>56684.616999999991</v>
      </c>
      <c r="I781" s="122">
        <f t="shared" si="77"/>
        <v>-0.23227271287012236</v>
      </c>
      <c r="J781" s="128">
        <f t="shared" si="78"/>
        <v>99.730946404736244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0.10831746031746031</v>
      </c>
      <c r="F782" s="128">
        <f t="shared" si="74"/>
        <v>13.648</v>
      </c>
      <c r="G782" s="122">
        <f t="shared" si="75"/>
        <v>0.11289886687691299</v>
      </c>
      <c r="H782" s="128">
        <f t="shared" si="76"/>
        <v>38877.628000000004</v>
      </c>
      <c r="I782" s="122">
        <f t="shared" si="77"/>
        <v>-0.34923105524003833</v>
      </c>
      <c r="J782" s="128">
        <f t="shared" si="78"/>
        <v>95.942026092744129</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0.38354761904761903</v>
      </c>
      <c r="F783" s="128">
        <f t="shared" si="74"/>
        <v>48.326999999999998</v>
      </c>
      <c r="G783" s="122">
        <f t="shared" si="75"/>
        <v>0.38827859669297654</v>
      </c>
      <c r="H783" s="128">
        <f t="shared" si="76"/>
        <v>133706.84100000001</v>
      </c>
      <c r="I783" s="122">
        <f t="shared" si="77"/>
        <v>-0.11250870719934314</v>
      </c>
      <c r="J783" s="128">
        <f t="shared" si="78"/>
        <v>98.781550751019523</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0.25457936507936507</v>
      </c>
      <c r="F784" s="128">
        <f t="shared" si="74"/>
        <v>32.076999999999998</v>
      </c>
      <c r="G784" s="122">
        <f t="shared" si="75"/>
        <v>0.25858963055889511</v>
      </c>
      <c r="H784" s="128">
        <f t="shared" si="76"/>
        <v>89047.40800000001</v>
      </c>
      <c r="I784" s="122">
        <f t="shared" si="77"/>
        <v>-0.36867088058932201</v>
      </c>
      <c r="J784" s="128">
        <f t="shared" si="78"/>
        <v>98.449177768318634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0.37773809523809521</v>
      </c>
      <c r="F785" s="128">
        <f t="shared" si="74"/>
        <v>47.594999999999999</v>
      </c>
      <c r="G785" s="122">
        <f t="shared" si="75"/>
        <v>0.37364267419371699</v>
      </c>
      <c r="H785" s="128">
        <f t="shared" si="76"/>
        <v>128666.844</v>
      </c>
      <c r="I785" s="122">
        <f t="shared" si="77"/>
        <v>7.7313036387452475E-2</v>
      </c>
      <c r="J785" s="128">
        <f t="shared" si="78"/>
        <v>101.09607957742399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0.36995238095238087</v>
      </c>
      <c r="F786" s="128">
        <f t="shared" si="74"/>
        <v>46.61399999999999</v>
      </c>
      <c r="G786" s="122">
        <f t="shared" si="75"/>
        <v>0.3685558517589253</v>
      </c>
      <c r="H786" s="128">
        <f t="shared" si="76"/>
        <v>126915.156</v>
      </c>
      <c r="I786" s="122">
        <f t="shared" si="77"/>
        <v>8.14659408699204E-2</v>
      </c>
      <c r="J786" s="128">
        <f t="shared" si="78"/>
        <v>100.37891928368271</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0.38926190476190475</v>
      </c>
      <c r="F787" s="128">
        <f t="shared" si="74"/>
        <v>49.046999999999997</v>
      </c>
      <c r="G787" s="122">
        <f t="shared" si="75"/>
        <v>0.39290110292195912</v>
      </c>
      <c r="H787" s="128">
        <f t="shared" si="76"/>
        <v>135298.63800000001</v>
      </c>
      <c r="I787" s="122">
        <f t="shared" si="77"/>
        <v>-0.20889040683859703</v>
      </c>
      <c r="J787" s="128">
        <f t="shared" si="78"/>
        <v>99.073762294635955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0.12419841269841271</v>
      </c>
      <c r="F788" s="128">
        <f t="shared" si="74"/>
        <v>15.649000000000001</v>
      </c>
      <c r="G788" s="122">
        <f t="shared" si="75"/>
        <v>0.12711017894168281</v>
      </c>
      <c r="H788" s="128">
        <f t="shared" si="76"/>
        <v>43771.407000000007</v>
      </c>
      <c r="I788" s="122">
        <f t="shared" si="77"/>
        <v>-0.3027539269343309</v>
      </c>
      <c r="J788" s="128">
        <f t="shared" si="78"/>
        <v>97.709258009458082</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0.11744444444444442</v>
      </c>
      <c r="F789" s="128">
        <f t="shared" si="74"/>
        <v>14.797999999999996</v>
      </c>
      <c r="G789" s="122">
        <f t="shared" si="75"/>
        <v>0.11673594921564188</v>
      </c>
      <c r="H789" s="128">
        <f t="shared" si="76"/>
        <v>40198.958000000006</v>
      </c>
      <c r="I789" s="122">
        <f t="shared" si="77"/>
        <v>-0.22227489563800348</v>
      </c>
      <c r="J789" s="128">
        <f t="shared" si="78"/>
        <v>100.60692120427595</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0.4368650793650794</v>
      </c>
      <c r="F790" s="128">
        <f t="shared" si="74"/>
        <v>55.045000000000002</v>
      </c>
      <c r="G790" s="122">
        <f t="shared" si="75"/>
        <v>0.43871547343171929</v>
      </c>
      <c r="H790" s="128">
        <f t="shared" si="76"/>
        <v>151075.18299999999</v>
      </c>
      <c r="I790" s="122">
        <f t="shared" si="77"/>
        <v>0.14418012024624072</v>
      </c>
      <c r="J790" s="128">
        <f t="shared" si="78"/>
        <v>99.578224571801456</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0.20729365079365078</v>
      </c>
      <c r="F791" s="128">
        <f t="shared" si="74"/>
        <v>26.119</v>
      </c>
      <c r="G791" s="122">
        <f t="shared" si="75"/>
        <v>0.2178966424476852</v>
      </c>
      <c r="H791" s="128">
        <f t="shared" si="76"/>
        <v>75034.451999999976</v>
      </c>
      <c r="I791" s="122">
        <f t="shared" si="77"/>
        <v>-0.30590565412361709</v>
      </c>
      <c r="J791" s="128">
        <f t="shared" si="78"/>
        <v>95.133935275491865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0.22001587301587303</v>
      </c>
      <c r="F792" s="128">
        <f t="shared" si="74"/>
        <v>27.722000000000001</v>
      </c>
      <c r="G792" s="122">
        <f t="shared" si="75"/>
        <v>0.21916697158190021</v>
      </c>
      <c r="H792" s="128">
        <f t="shared" si="76"/>
        <v>75471.899999999994</v>
      </c>
      <c r="I792" s="122">
        <f t="shared" si="77"/>
        <v>-0.1818153617693794</v>
      </c>
      <c r="J792" s="128">
        <f t="shared" si="78"/>
        <v>100.38733091388983</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0.38678571428571434</v>
      </c>
      <c r="F793" s="128">
        <f t="shared" si="74"/>
        <v>48.735000000000007</v>
      </c>
      <c r="G793" s="122">
        <f t="shared" si="75"/>
        <v>0.38223842628892019</v>
      </c>
      <c r="H793" s="128">
        <f t="shared" si="76"/>
        <v>131626.85999999999</v>
      </c>
      <c r="I793" s="122">
        <f t="shared" si="77"/>
        <v>0.13036378198362672</v>
      </c>
      <c r="J793" s="128">
        <f t="shared" si="78"/>
        <v>101.1896470066976</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0.30418253968253961</v>
      </c>
      <c r="F794" s="128">
        <f t="shared" si="74"/>
        <v>38.326999999999991</v>
      </c>
      <c r="G794" s="122">
        <f t="shared" si="75"/>
        <v>0.3048715958392138</v>
      </c>
      <c r="H794" s="128">
        <f t="shared" si="76"/>
        <v>104984.97299999998</v>
      </c>
      <c r="I794" s="122">
        <f t="shared" si="77"/>
        <v>-0.20757996381297927</v>
      </c>
      <c r="J794" s="128">
        <f t="shared" si="78"/>
        <v>99.773984796852773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0.20219047619047617</v>
      </c>
      <c r="F795" s="128">
        <f t="shared" si="74"/>
        <v>25.475999999999999</v>
      </c>
      <c r="G795" s="122">
        <f t="shared" si="75"/>
        <v>0.20333243891531488</v>
      </c>
      <c r="H795" s="128">
        <f t="shared" si="76"/>
        <v>70019.152000000002</v>
      </c>
      <c r="I795" s="122">
        <f t="shared" si="77"/>
        <v>-6.6606558977106239E-2</v>
      </c>
      <c r="J795" s="128">
        <f t="shared" si="78"/>
        <v>99.438376517327697</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0.1206904761904762</v>
      </c>
      <c r="F796" s="128">
        <f t="shared" si="74"/>
        <v>15.207000000000001</v>
      </c>
      <c r="G796" s="122">
        <f t="shared" si="75"/>
        <v>0.1228028389060222</v>
      </c>
      <c r="H796" s="128">
        <f t="shared" si="76"/>
        <v>42288.139999999992</v>
      </c>
      <c r="I796" s="122">
        <f t="shared" si="77"/>
        <v>-0.28613617610335118</v>
      </c>
      <c r="J796" s="128">
        <f t="shared" si="78"/>
        <v>98.279874688269601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0.37592857142857133</v>
      </c>
      <c r="F797" s="128">
        <f t="shared" si="74"/>
        <v>47.36699999999999</v>
      </c>
      <c r="G797" s="122">
        <f t="shared" si="75"/>
        <v>0.37634847745660038</v>
      </c>
      <c r="H797" s="128">
        <f t="shared" si="76"/>
        <v>129598.609</v>
      </c>
      <c r="I797" s="122">
        <f t="shared" si="77"/>
        <v>-8.5330212981196155E-2</v>
      </c>
      <c r="J797" s="128">
        <f t="shared" si="78"/>
        <v>99.88842627161219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0.23061904761904767</v>
      </c>
      <c r="F798" s="128">
        <f t="shared" si="74"/>
        <v>29.058000000000007</v>
      </c>
      <c r="G798" s="122">
        <f t="shared" si="75"/>
        <v>0.23345694596902064</v>
      </c>
      <c r="H798" s="128">
        <f t="shared" si="76"/>
        <v>80392.767000000007</v>
      </c>
      <c r="I798" s="122">
        <f t="shared" si="77"/>
        <v>-0.338637827533951</v>
      </c>
      <c r="J798" s="128">
        <f t="shared" si="78"/>
        <v>98.784401835553197</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0.2260952380952381</v>
      </c>
      <c r="F799" s="128">
        <f t="shared" si="74"/>
        <v>28.488</v>
      </c>
      <c r="G799" s="122">
        <f t="shared" si="75"/>
        <v>0.22566008049762165</v>
      </c>
      <c r="H799" s="128">
        <f t="shared" si="76"/>
        <v>77707.853999999992</v>
      </c>
      <c r="I799" s="122">
        <f t="shared" si="77"/>
        <v>-0.19722560734428579</v>
      </c>
      <c r="J799" s="128">
        <f t="shared" si="78"/>
        <v>100.19283765061896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0.25860317460317461</v>
      </c>
      <c r="F800" s="128">
        <f t="shared" si="74"/>
        <v>32.584000000000003</v>
      </c>
      <c r="G800" s="122">
        <f t="shared" si="75"/>
        <v>0.2558706143025572</v>
      </c>
      <c r="H800" s="128">
        <f t="shared" si="76"/>
        <v>88111.092999999993</v>
      </c>
      <c r="I800" s="122">
        <f t="shared" si="77"/>
        <v>5.0695637291364268E-2</v>
      </c>
      <c r="J800" s="128">
        <f t="shared" si="78"/>
        <v>101.06794612115412</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0.3800873015873017</v>
      </c>
      <c r="F801" s="128">
        <f t="shared" si="74"/>
        <v>47.891000000000012</v>
      </c>
      <c r="G801" s="122">
        <f t="shared" si="75"/>
        <v>0.38206877726087385</v>
      </c>
      <c r="H801" s="128">
        <f t="shared" si="76"/>
        <v>131568.44</v>
      </c>
      <c r="I801" s="122">
        <f t="shared" si="77"/>
        <v>-0.1388047333442588</v>
      </c>
      <c r="J801" s="128">
        <f t="shared" si="78"/>
        <v>99.481382465278173</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9.7214285714285739E-2</v>
      </c>
      <c r="F802" s="128">
        <f t="shared" si="74"/>
        <v>12.249000000000002</v>
      </c>
      <c r="G802" s="122">
        <f t="shared" si="75"/>
        <v>0.10107587742988401</v>
      </c>
      <c r="H802" s="128">
        <f t="shared" si="76"/>
        <v>34806.286999999997</v>
      </c>
      <c r="I802" s="122">
        <f t="shared" si="77"/>
        <v>-0.32337380342214617</v>
      </c>
      <c r="J802" s="128">
        <f t="shared" si="78"/>
        <v>96.179512051946276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8.5428571428571423E-2</v>
      </c>
      <c r="F803" s="128">
        <f t="shared" si="74"/>
        <v>10.763999999999999</v>
      </c>
      <c r="G803" s="122">
        <f t="shared" si="75"/>
        <v>8.448585483711718E-2</v>
      </c>
      <c r="H803" s="128">
        <f t="shared" si="76"/>
        <v>29093.379999999997</v>
      </c>
      <c r="I803" s="122">
        <f t="shared" si="77"/>
        <v>-0.30802232538413354</v>
      </c>
      <c r="J803" s="128">
        <f t="shared" si="78"/>
        <v>101.11582772438265</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0.50815079365079363</v>
      </c>
      <c r="F804" s="128">
        <f>SUMPRODUCT($K$2:$AI$2,$K804:$AI804)</f>
        <v>64.027000000000001</v>
      </c>
      <c r="G804" s="122">
        <f>SUMPRODUCT($K$3:$AI$3,$K804:$AI804)/$J$3</f>
        <v>0.51269301134284673</v>
      </c>
      <c r="H804" s="128">
        <f>SUMPRODUCT($K$3:$AI$3,$K804:$AI804)</f>
        <v>176549.94</v>
      </c>
      <c r="I804" s="122">
        <f>CORREL($K$4:$AI$4,$K804:$AI804)</f>
        <v>0.19821347967180103</v>
      </c>
      <c r="J804" s="128">
        <f>$E804/$G804*100</f>
        <v>99.114047277501186</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27A94-0903-4E45-8BF5-0734DF437808}">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9D289-EB26-4B81-94F7-1FD3D9AC11E9}">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71.870255149194605</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383.07200035186486</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216.57859651404786</v>
      </c>
    </row>
    <row r="25" spans="13:16" ht="21" customHeight="1">
      <c r="M25" s="144" t="s">
        <v>1714</v>
      </c>
      <c r="N25" s="13"/>
      <c r="O25" s="13"/>
      <c r="P25" s="145">
        <f t="shared" si="0"/>
        <v>67.772075759462155</v>
      </c>
    </row>
    <row r="26" spans="13:16" ht="21" customHeight="1">
      <c r="M26" s="144" t="s">
        <v>1715</v>
      </c>
      <c r="N26" s="13"/>
      <c r="O26" s="13"/>
      <c r="P26" s="145">
        <f t="shared" si="0"/>
        <v>196.48617979353162</v>
      </c>
    </row>
    <row r="27" spans="13:16" ht="21" customHeight="1">
      <c r="M27" s="144" t="s">
        <v>1716</v>
      </c>
      <c r="N27" s="13"/>
      <c r="O27" s="13"/>
      <c r="P27" s="145">
        <f t="shared" si="0"/>
        <v>129.97739075931233</v>
      </c>
    </row>
    <row r="28" spans="13:16" ht="21" customHeight="1" thickBot="1">
      <c r="M28" s="146" t="s">
        <v>1717</v>
      </c>
      <c r="N28" s="147"/>
      <c r="O28" s="147"/>
      <c r="P28" s="148">
        <f t="shared" si="0"/>
        <v>0</v>
      </c>
    </row>
    <row r="29" spans="13:16" ht="21" customHeight="1" thickTop="1">
      <c r="M29" s="149" t="s">
        <v>1718</v>
      </c>
      <c r="N29" s="22"/>
      <c r="O29" s="22"/>
      <c r="P29" s="150">
        <f t="shared" si="0"/>
        <v>145.38028185806945</v>
      </c>
    </row>
    <row r="30" spans="13:16" ht="21" customHeight="1">
      <c r="M30" s="149" t="s">
        <v>1719</v>
      </c>
      <c r="N30" s="22"/>
      <c r="O30" s="22"/>
      <c r="P30" s="150">
        <f t="shared" si="0"/>
        <v>0</v>
      </c>
    </row>
    <row r="31" spans="13:16" ht="21" customHeight="1">
      <c r="M31" s="149" t="s">
        <v>1720</v>
      </c>
      <c r="N31" s="22"/>
      <c r="O31" s="22"/>
      <c r="P31" s="150">
        <f t="shared" si="0"/>
        <v>254.96836245929427</v>
      </c>
    </row>
    <row r="32" spans="13:16" ht="21" customHeight="1">
      <c r="M32" s="149" t="s">
        <v>1721</v>
      </c>
      <c r="N32" s="22"/>
      <c r="O32" s="22"/>
      <c r="P32" s="150">
        <f t="shared" si="0"/>
        <v>246.933948890485</v>
      </c>
    </row>
    <row r="33" spans="1:16" ht="21" customHeight="1" thickBot="1">
      <c r="M33" s="151" t="s">
        <v>1722</v>
      </c>
      <c r="N33" s="152"/>
      <c r="O33" s="152"/>
      <c r="P33" s="153">
        <f t="shared" si="0"/>
        <v>0</v>
      </c>
    </row>
    <row r="34" spans="1:16" ht="21" customHeight="1" thickTop="1">
      <c r="M34" s="154" t="s">
        <v>1723</v>
      </c>
      <c r="N34" s="29"/>
      <c r="O34" s="29"/>
      <c r="P34" s="155">
        <f t="shared" si="0"/>
        <v>5.5712577784373529</v>
      </c>
    </row>
    <row r="35" spans="1:16" ht="21" customHeight="1">
      <c r="M35" s="154" t="s">
        <v>1724</v>
      </c>
      <c r="N35" s="29"/>
      <c r="O35" s="29"/>
      <c r="P35" s="155">
        <f t="shared" si="0"/>
        <v>184.45762861784405</v>
      </c>
    </row>
    <row r="36" spans="1:16" ht="21" customHeight="1">
      <c r="M36" s="154" t="s">
        <v>1725</v>
      </c>
      <c r="N36" s="29"/>
      <c r="O36" s="29"/>
      <c r="P36" s="155">
        <f t="shared" si="0"/>
        <v>155.43841019417476</v>
      </c>
    </row>
    <row r="37" spans="1:16" ht="21" customHeight="1">
      <c r="M37" s="154" t="s">
        <v>1726</v>
      </c>
      <c r="N37" s="29"/>
      <c r="O37" s="29"/>
      <c r="P37" s="155">
        <f t="shared" si="0"/>
        <v>0</v>
      </c>
    </row>
    <row r="38" spans="1:16" ht="21" customHeight="1">
      <c r="M38" s="154" t="s">
        <v>1727</v>
      </c>
      <c r="N38" s="29"/>
      <c r="O38" s="29"/>
      <c r="P38" s="155">
        <f t="shared" si="0"/>
        <v>89.155089180424525</v>
      </c>
    </row>
    <row r="39" spans="1:16" ht="21" customHeight="1">
      <c r="M39" s="154" t="s">
        <v>1728</v>
      </c>
      <c r="N39" s="29"/>
      <c r="O39" s="29"/>
      <c r="P39" s="155">
        <f t="shared" si="0"/>
        <v>0</v>
      </c>
    </row>
    <row r="40" spans="1:16" ht="21" customHeight="1">
      <c r="M40" s="154" t="s">
        <v>1729</v>
      </c>
      <c r="N40" s="29"/>
      <c r="O40" s="29"/>
      <c r="P40" s="155">
        <f t="shared" si="0"/>
        <v>35.126606528285656</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7.8125E-3</v>
      </c>
      <c r="D49" s="159">
        <f>'Wellbeing Acorn Type'!K14</f>
        <v>71.870255149194605</v>
      </c>
      <c r="E49" s="158">
        <f>IF(C49&gt;0.1,0.1,C49)</f>
        <v>7.8125E-3</v>
      </c>
      <c r="F49" s="159">
        <f>IF(D49&gt;200,200,D49)</f>
        <v>71.870255149194605</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20</v>
      </c>
      <c r="C52" s="158">
        <f>'Wellbeing Acorn Type'!F17</f>
        <v>0.15625</v>
      </c>
      <c r="D52" s="159">
        <f>'Wellbeing Acorn Type'!K17</f>
        <v>383.07200035186486</v>
      </c>
      <c r="E52" s="158">
        <f t="shared" si="1"/>
        <v>0.1</v>
      </c>
      <c r="F52" s="159">
        <f t="shared" si="2"/>
        <v>200</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13</v>
      </c>
      <c r="C57" s="158">
        <f>'Wellbeing Acorn Type'!F24</f>
        <v>0.1015625</v>
      </c>
      <c r="D57" s="159">
        <f>'Wellbeing Acorn Type'!K24</f>
        <v>216.57859651404786</v>
      </c>
      <c r="E57" s="158">
        <f t="shared" si="1"/>
        <v>0.1</v>
      </c>
      <c r="F57" s="159">
        <f t="shared" si="2"/>
        <v>200</v>
      </c>
      <c r="G57" s="156">
        <v>2.9</v>
      </c>
      <c r="H57" s="38"/>
      <c r="I57" s="48"/>
    </row>
    <row r="58" spans="1:9" ht="14.5">
      <c r="A58" s="160">
        <v>2.1</v>
      </c>
      <c r="B58" s="157">
        <f>'Wellbeing Acorn Type'!E25</f>
        <v>3</v>
      </c>
      <c r="C58" s="158">
        <f>'Wellbeing Acorn Type'!F25</f>
        <v>2.34375E-2</v>
      </c>
      <c r="D58" s="159">
        <f>'Wellbeing Acorn Type'!K25</f>
        <v>67.772075759462155</v>
      </c>
      <c r="E58" s="158">
        <f t="shared" si="1"/>
        <v>2.34375E-2</v>
      </c>
      <c r="F58" s="159">
        <f t="shared" si="2"/>
        <v>67.772075759462155</v>
      </c>
      <c r="G58" s="160">
        <v>2.1</v>
      </c>
      <c r="H58" s="38"/>
      <c r="I58" s="48"/>
    </row>
    <row r="59" spans="1:9" ht="14.5">
      <c r="A59" s="156">
        <v>2.11</v>
      </c>
      <c r="B59" s="157">
        <f>'Wellbeing Acorn Type'!E26</f>
        <v>5</v>
      </c>
      <c r="C59" s="158">
        <f>'Wellbeing Acorn Type'!F26</f>
        <v>3.90625E-2</v>
      </c>
      <c r="D59" s="159">
        <f>'Wellbeing Acorn Type'!K26</f>
        <v>196.48617979353162</v>
      </c>
      <c r="E59" s="158">
        <f t="shared" si="1"/>
        <v>3.90625E-2</v>
      </c>
      <c r="F59" s="159">
        <f t="shared" si="2"/>
        <v>196.48617979353162</v>
      </c>
      <c r="G59" s="156">
        <v>2.11</v>
      </c>
      <c r="H59" s="38"/>
      <c r="I59" s="48"/>
    </row>
    <row r="60" spans="1:9" ht="14.5">
      <c r="A60" s="156">
        <v>2.12</v>
      </c>
      <c r="B60" s="157">
        <f>'Wellbeing Acorn Type'!E27</f>
        <v>3</v>
      </c>
      <c r="C60" s="158">
        <f>'Wellbeing Acorn Type'!F27</f>
        <v>2.34375E-2</v>
      </c>
      <c r="D60" s="159">
        <f>'Wellbeing Acorn Type'!K27</f>
        <v>129.97739075931233</v>
      </c>
      <c r="E60" s="158">
        <f t="shared" si="1"/>
        <v>2.34375E-2</v>
      </c>
      <c r="F60" s="159">
        <f t="shared" si="2"/>
        <v>129.97739075931233</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7</v>
      </c>
      <c r="C62" s="158">
        <f>'Wellbeing Acorn Type'!F31</f>
        <v>5.46875E-2</v>
      </c>
      <c r="D62" s="159">
        <f>'Wellbeing Acorn Type'!K31</f>
        <v>145.38028185806945</v>
      </c>
      <c r="E62" s="158">
        <f t="shared" si="1"/>
        <v>5.46875E-2</v>
      </c>
      <c r="F62" s="159">
        <f t="shared" si="2"/>
        <v>145.38028185806945</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21</v>
      </c>
      <c r="C64" s="158">
        <f>'Wellbeing Acorn Type'!F33</f>
        <v>0.1640625</v>
      </c>
      <c r="D64" s="159">
        <f>'Wellbeing Acorn Type'!K33</f>
        <v>254.96836245929427</v>
      </c>
      <c r="E64" s="158">
        <f t="shared" si="1"/>
        <v>0.1</v>
      </c>
      <c r="F64" s="159">
        <f t="shared" si="2"/>
        <v>200</v>
      </c>
      <c r="G64" s="156">
        <v>3.16</v>
      </c>
      <c r="H64" s="38"/>
      <c r="I64" s="48"/>
    </row>
    <row r="65" spans="1:9" ht="15" customHeight="1">
      <c r="A65" s="156">
        <v>3.17</v>
      </c>
      <c r="B65" s="157">
        <f>'Wellbeing Acorn Type'!E34</f>
        <v>24</v>
      </c>
      <c r="C65" s="158">
        <f>'Wellbeing Acorn Type'!F34</f>
        <v>0.1875</v>
      </c>
      <c r="D65" s="159">
        <f>'Wellbeing Acorn Type'!K34</f>
        <v>246.933948890485</v>
      </c>
      <c r="E65" s="158">
        <f t="shared" si="1"/>
        <v>0.1</v>
      </c>
      <c r="F65" s="159">
        <f t="shared" si="2"/>
        <v>200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v>
      </c>
      <c r="C67" s="158">
        <f>'Wellbeing Acorn Type'!F38</f>
        <v>7.8125E-3</v>
      </c>
      <c r="D67" s="159">
        <f>'Wellbeing Acorn Type'!K38</f>
        <v>5.5712577784373529</v>
      </c>
      <c r="E67" s="158">
        <f t="shared" si="1"/>
        <v>7.8125E-3</v>
      </c>
      <c r="F67" s="159">
        <f t="shared" si="2"/>
        <v>5.5712577784373529</v>
      </c>
      <c r="G67" s="156">
        <v>4.1900000000000004</v>
      </c>
      <c r="H67" s="38"/>
      <c r="I67" s="48"/>
    </row>
    <row r="68" spans="1:9" ht="15" customHeight="1">
      <c r="A68" s="160">
        <v>4.2</v>
      </c>
      <c r="B68" s="157">
        <f>'Wellbeing Acorn Type'!E39</f>
        <v>17</v>
      </c>
      <c r="C68" s="158">
        <f>'Wellbeing Acorn Type'!F39</f>
        <v>0.1328125</v>
      </c>
      <c r="D68" s="159">
        <f>'Wellbeing Acorn Type'!K39</f>
        <v>184.45762861784405</v>
      </c>
      <c r="E68" s="158">
        <f t="shared" si="1"/>
        <v>0.1</v>
      </c>
      <c r="F68" s="159">
        <f t="shared" si="2"/>
        <v>184.45762861784405</v>
      </c>
      <c r="G68" s="160">
        <v>4.2</v>
      </c>
      <c r="H68" s="38"/>
      <c r="I68" s="48"/>
    </row>
    <row r="69" spans="1:9" ht="15" customHeight="1">
      <c r="A69" s="156">
        <v>4.21</v>
      </c>
      <c r="B69" s="157">
        <f>'Wellbeing Acorn Type'!E40</f>
        <v>3</v>
      </c>
      <c r="C69" s="158">
        <f>'Wellbeing Acorn Type'!F40</f>
        <v>2.34375E-2</v>
      </c>
      <c r="D69" s="159">
        <f>'Wellbeing Acorn Type'!K40</f>
        <v>155.43841019417476</v>
      </c>
      <c r="E69" s="158">
        <f t="shared" si="1"/>
        <v>2.34375E-2</v>
      </c>
      <c r="F69" s="159">
        <f t="shared" si="2"/>
        <v>155.43841019417476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5</v>
      </c>
      <c r="C71" s="158">
        <f>'Wellbeing Acorn Type'!F42</f>
        <v>3.90625E-2</v>
      </c>
      <c r="D71" s="159">
        <f>'Wellbeing Acorn Type'!K42</f>
        <v>89.155089180424525</v>
      </c>
      <c r="E71" s="158">
        <f t="shared" si="1"/>
        <v>3.90625E-2</v>
      </c>
      <c r="F71" s="159">
        <f t="shared" si="2"/>
        <v>89.155089180424525</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3</v>
      </c>
      <c r="C73" s="158">
        <f>'Wellbeing Acorn Type'!F44</f>
        <v>2.34375E-2</v>
      </c>
      <c r="D73" s="159">
        <f>'Wellbeing Acorn Type'!K44</f>
        <v>35.126606528285656</v>
      </c>
      <c r="E73" s="158">
        <f t="shared" si="1"/>
        <v>2.34375E-2</v>
      </c>
      <c r="F73" s="159">
        <f t="shared" si="2"/>
        <v>35.126606528285656</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80084-D503-47A0-95DD-FF3A544B4DE8}">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98.257335411028279</v>
      </c>
      <c r="B19" s="40" t="str">
        <f>'Features Data'!AD18</f>
        <v>Asthma</v>
      </c>
      <c r="C19" s="173"/>
      <c r="D19" s="173"/>
      <c r="E19" s="173"/>
      <c r="F19" s="173"/>
      <c r="G19" s="173"/>
      <c r="H19" s="173"/>
      <c r="K19" s="174">
        <f>'Features Data'!AE18</f>
        <v>98.257335411028279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98.235246997640019</v>
      </c>
      <c r="B20" s="40" t="str">
        <f>'Features Data'!AD19</f>
        <v>Congestive heart failure</v>
      </c>
      <c r="C20" s="173"/>
      <c r="D20" s="173"/>
      <c r="E20" s="173"/>
      <c r="F20" s="173"/>
      <c r="G20" s="173"/>
      <c r="H20" s="173"/>
      <c r="K20" s="174">
        <f>'Features Data'!AE19</f>
        <v>98.235246997640019</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99.140704628777172</v>
      </c>
      <c r="B21" s="40" t="str">
        <f>'Features Data'!AD20</f>
        <v>Coronary heart disease</v>
      </c>
      <c r="C21" s="173"/>
      <c r="D21" s="173"/>
      <c r="E21" s="173"/>
      <c r="F21" s="173"/>
      <c r="G21" s="173"/>
      <c r="H21" s="173"/>
      <c r="K21" s="174">
        <f>'Features Data'!AE20</f>
        <v>99.140704628777172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102.89942108251056</v>
      </c>
      <c r="B22" s="40" t="str">
        <f>'Features Data'!AD21</f>
        <v>Angina</v>
      </c>
      <c r="C22" s="173"/>
      <c r="D22" s="173"/>
      <c r="E22" s="173"/>
      <c r="F22" s="173"/>
      <c r="G22" s="173"/>
      <c r="H22" s="173"/>
      <c r="K22" s="174">
        <f>'Features Data'!AE21</f>
        <v>102.89942108251056</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103.70771441567857</v>
      </c>
      <c r="B23" s="40" t="str">
        <f>'Features Data'!AD22</f>
        <v>Heart attack or myocardial infarction</v>
      </c>
      <c r="C23" s="173"/>
      <c r="D23" s="173"/>
      <c r="E23" s="173"/>
      <c r="F23" s="173"/>
      <c r="G23" s="173"/>
      <c r="H23" s="173"/>
      <c r="K23" s="174">
        <f>'Features Data'!AE22</f>
        <v>103.70771441567857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104.06272788075242</v>
      </c>
      <c r="B24" s="40" t="str">
        <f>'Features Data'!AD23</f>
        <v>Stroke</v>
      </c>
      <c r="C24" s="173"/>
      <c r="D24" s="173"/>
      <c r="E24" s="173"/>
      <c r="F24" s="173"/>
      <c r="G24" s="173"/>
      <c r="H24" s="173"/>
      <c r="K24" s="174">
        <f>'Features Data'!AE23</f>
        <v>104.06272788075242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93.925567992754154</v>
      </c>
      <c r="B25" s="40" t="str">
        <f>'Features Data'!AD24</f>
        <v>Emphysema</v>
      </c>
      <c r="C25" s="173"/>
      <c r="D25" s="173"/>
      <c r="E25" s="173"/>
      <c r="F25" s="173"/>
      <c r="G25" s="173"/>
      <c r="H25" s="173"/>
      <c r="K25" s="174">
        <f>'Features Data'!AE24</f>
        <v>93.925567992754154</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104.2238724666083</v>
      </c>
      <c r="B26" s="40" t="str">
        <f>'Features Data'!AD25</f>
        <v>Hypothyroidism or an under-active thyroid</v>
      </c>
      <c r="C26" s="173"/>
      <c r="D26" s="173"/>
      <c r="E26" s="173"/>
      <c r="F26" s="173"/>
      <c r="G26" s="173"/>
      <c r="H26" s="173"/>
      <c r="K26" s="174">
        <f>'Features Data'!AE25</f>
        <v>104.2238724666083</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98.429870552627378</v>
      </c>
      <c r="B27" s="40" t="str">
        <f>'Features Data'!AD26</f>
        <v>Chronic bronchitis</v>
      </c>
      <c r="C27" s="173"/>
      <c r="D27" s="173"/>
      <c r="E27" s="173"/>
      <c r="F27" s="173"/>
      <c r="G27" s="173"/>
      <c r="H27" s="173"/>
      <c r="K27" s="174">
        <f>'Features Data'!AE26</f>
        <v>98.429870552627378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103.8080577409275</v>
      </c>
      <c r="B28" s="40" t="str">
        <f>'Features Data'!AD27</f>
        <v>Any kind of liver condition</v>
      </c>
      <c r="C28" s="173"/>
      <c r="D28" s="173"/>
      <c r="E28" s="173"/>
      <c r="F28" s="173"/>
      <c r="G28" s="173"/>
      <c r="H28" s="173"/>
      <c r="K28" s="174">
        <f>'Features Data'!AE27</f>
        <v>103.8080577409275</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100.06684359155942</v>
      </c>
      <c r="B29" s="40" t="str">
        <f>'Features Data'!AD28</f>
        <v>Epilepsy</v>
      </c>
      <c r="C29" s="173"/>
      <c r="D29" s="173"/>
      <c r="E29" s="173"/>
      <c r="F29" s="173"/>
      <c r="G29" s="173"/>
      <c r="H29" s="173"/>
      <c r="K29" s="174">
        <f>'Features Data'!AE28</f>
        <v>100.06684359155942</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102.31255858358372</v>
      </c>
      <c r="B30" s="40" t="str">
        <f>'Features Data'!AD29</f>
        <v>High blood pressure/hypertension</v>
      </c>
      <c r="C30" s="173"/>
      <c r="D30" s="173"/>
      <c r="E30" s="173"/>
      <c r="F30" s="173"/>
      <c r="G30" s="173"/>
      <c r="H30" s="173"/>
      <c r="K30" s="174">
        <f>'Features Data'!AE29</f>
        <v>102.31255858358372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98.746185503913892</v>
      </c>
      <c r="B31" s="40" t="str">
        <f>'Features Data'!AD30</f>
        <v>Multiple Sclerosis</v>
      </c>
      <c r="C31" s="173"/>
      <c r="D31" s="173"/>
      <c r="E31" s="173"/>
      <c r="F31" s="173"/>
      <c r="G31" s="173"/>
      <c r="H31" s="173"/>
      <c r="K31" s="174">
        <f>'Features Data'!AE30</f>
        <v>98.746185503913892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98.300218795554088</v>
      </c>
      <c r="B32" s="40" t="str">
        <f>'Features Data'!AD31</f>
        <v>COPD (Chronic Obstructive Pulmonary Disease)</v>
      </c>
      <c r="C32" s="173"/>
      <c r="D32" s="173"/>
      <c r="E32" s="173"/>
      <c r="F32" s="173"/>
      <c r="G32" s="173"/>
      <c r="H32" s="173"/>
      <c r="K32" s="174">
        <f>'Features Data'!AE31</f>
        <v>98.300218795554088</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100.22698549400022</v>
      </c>
      <c r="B33" s="40" t="str">
        <f>'Features Data'!AD32</f>
        <v>Osteoarthritis</v>
      </c>
      <c r="C33" s="173"/>
      <c r="D33" s="173"/>
      <c r="E33" s="173"/>
      <c r="F33" s="173"/>
      <c r="G33" s="173"/>
      <c r="H33" s="173"/>
      <c r="K33" s="174">
        <f>'Features Data'!AE32</f>
        <v>100.22698549400022</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105.82989996583332</v>
      </c>
      <c r="B34" s="40" t="str">
        <f>'Features Data'!AD33</f>
        <v>Rheumatoid arthritis</v>
      </c>
      <c r="C34" s="173"/>
      <c r="D34" s="173"/>
      <c r="E34" s="173"/>
      <c r="F34" s="173"/>
      <c r="G34" s="173"/>
      <c r="H34" s="173"/>
      <c r="K34" s="174">
        <f>'Features Data'!AE33</f>
        <v>105.82989996583332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102.37251308028124</v>
      </c>
      <c r="B35" s="40" t="str">
        <f>'Features Data'!AD34</f>
        <v>Other arthritis</v>
      </c>
      <c r="C35" s="173"/>
      <c r="D35" s="173"/>
      <c r="E35" s="173"/>
      <c r="F35" s="173"/>
      <c r="G35" s="173"/>
      <c r="H35" s="173"/>
      <c r="K35" s="174">
        <f>'Features Data'!AE34</f>
        <v>102.37251308028124</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103.00838932653133</v>
      </c>
      <c r="B36" s="40" t="str">
        <f>'Features Data'!AD35</f>
        <v>Bowel/colorectal cancer</v>
      </c>
      <c r="C36" s="173"/>
      <c r="D36" s="173"/>
      <c r="E36" s="173"/>
      <c r="F36" s="173"/>
      <c r="G36" s="173"/>
      <c r="H36" s="173"/>
      <c r="K36" s="174">
        <f>'Features Data'!AE35</f>
        <v>103.00838932653133</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99.401020651716792</v>
      </c>
      <c r="B37" s="40" t="str">
        <f>'Features Data'!AD36</f>
        <v>Lung cancer</v>
      </c>
      <c r="C37" s="173"/>
      <c r="D37" s="173"/>
      <c r="E37" s="173"/>
      <c r="F37" s="173"/>
      <c r="G37" s="173"/>
      <c r="H37" s="173"/>
      <c r="K37" s="174">
        <f>'Features Data'!AE36</f>
        <v>99.401020651716792</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92.394787368723968</v>
      </c>
      <c r="B38" s="40" t="str">
        <f>'Features Data'!AD37</f>
        <v>Breast cancer</v>
      </c>
      <c r="C38" s="173"/>
      <c r="D38" s="173"/>
      <c r="E38" s="173"/>
      <c r="F38" s="173"/>
      <c r="G38" s="173"/>
      <c r="H38" s="173"/>
      <c r="K38" s="174">
        <f>'Features Data'!AE37</f>
        <v>92.394787368723968</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95.252657621135597</v>
      </c>
      <c r="B39" s="40" t="str">
        <f>'Features Data'!AD38</f>
        <v>Prostate cancer</v>
      </c>
      <c r="C39" s="173"/>
      <c r="D39" s="173"/>
      <c r="E39" s="173"/>
      <c r="F39" s="173"/>
      <c r="G39" s="173"/>
      <c r="H39" s="173"/>
      <c r="K39" s="174">
        <f>'Features Data'!AE38</f>
        <v>95.252657621135597</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72.167942962767356</v>
      </c>
      <c r="B40" s="40" t="str">
        <f>'Features Data'!AD39</f>
        <v>Liver cancer</v>
      </c>
      <c r="C40" s="173"/>
      <c r="D40" s="173"/>
      <c r="E40" s="173"/>
      <c r="F40" s="173"/>
      <c r="G40" s="173"/>
      <c r="H40" s="173"/>
      <c r="K40" s="174">
        <f>'Features Data'!AE39</f>
        <v>72.167942962767356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105.86425848004737</v>
      </c>
      <c r="B41" s="40" t="str">
        <f>'Features Data'!AD40</f>
        <v>Skin cancer or melanoma</v>
      </c>
      <c r="C41" s="173"/>
      <c r="D41" s="173"/>
      <c r="E41" s="173"/>
      <c r="F41" s="173"/>
      <c r="G41" s="173"/>
      <c r="H41" s="173"/>
      <c r="K41" s="174">
        <f>'Features Data'!AE40</f>
        <v>105.86425848004737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93.25492499036956</v>
      </c>
      <c r="B42" s="40" t="str">
        <f>'Features Data'!AD41</f>
        <v>Other cancer</v>
      </c>
      <c r="C42" s="173"/>
      <c r="D42" s="173"/>
      <c r="E42" s="173"/>
      <c r="F42" s="173"/>
      <c r="G42" s="173"/>
      <c r="H42" s="173"/>
      <c r="K42" s="174">
        <f>'Features Data'!AE41</f>
        <v>93.25492499036956</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99.667609004160056</v>
      </c>
      <c r="B43" s="40" t="str">
        <f>'Features Data'!AD42</f>
        <v>Type 1 diabetes</v>
      </c>
      <c r="C43" s="173"/>
      <c r="D43" s="173"/>
      <c r="E43" s="173"/>
      <c r="F43" s="173"/>
      <c r="G43" s="173"/>
      <c r="H43" s="173"/>
      <c r="K43" s="174">
        <f>'Features Data'!AE42</f>
        <v>99.667609004160056</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104.31821428569651</v>
      </c>
      <c r="B44" s="40" t="str">
        <f>'Features Data'!AD43</f>
        <v>Type 2 diabetes</v>
      </c>
      <c r="C44" s="173"/>
      <c r="D44" s="173"/>
      <c r="E44" s="173"/>
      <c r="F44" s="173"/>
      <c r="G44" s="173"/>
      <c r="H44" s="173"/>
      <c r="K44" s="174">
        <f>'Features Data'!AE43</f>
        <v>104.31821428569651</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95.794700605049016</v>
      </c>
      <c r="B45" s="40" t="str">
        <f>'Features Data'!AD44</f>
        <v>Gestational diabetes/during pregnancy</v>
      </c>
      <c r="C45" s="173"/>
      <c r="D45" s="173"/>
      <c r="E45" s="173"/>
      <c r="F45" s="173"/>
      <c r="G45" s="173"/>
      <c r="H45" s="173"/>
      <c r="K45" s="174">
        <f>'Features Data'!AE44</f>
        <v>95.794700605049016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99.797346828616355</v>
      </c>
      <c r="B47" s="40" t="str">
        <f>'Features Data'!AD46</f>
        <v>Anxiety</v>
      </c>
      <c r="C47" s="173"/>
      <c r="D47" s="173"/>
      <c r="E47" s="173"/>
      <c r="F47" s="173"/>
      <c r="G47" s="173"/>
      <c r="H47" s="173"/>
      <c r="K47" s="174">
        <f>'Features Data'!AE46</f>
        <v>99.797346828616355</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97.667412191884267</v>
      </c>
      <c r="B48" s="40" t="str">
        <f>'Features Data'!AD47</f>
        <v>Depression</v>
      </c>
      <c r="C48" s="173"/>
      <c r="D48" s="173"/>
      <c r="E48" s="173"/>
      <c r="F48" s="173"/>
      <c r="G48" s="173"/>
      <c r="H48" s="173"/>
      <c r="K48" s="174">
        <f>'Features Data'!AE47</f>
        <v>97.667412191884267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89.216174006173333</v>
      </c>
      <c r="B49" s="40" t="str">
        <f>'Features Data'!AD48</f>
        <v>Psychosis or schizophrenia</v>
      </c>
      <c r="C49" s="173"/>
      <c r="D49" s="173"/>
      <c r="E49" s="173"/>
      <c r="F49" s="173"/>
      <c r="G49" s="173"/>
      <c r="H49" s="173"/>
      <c r="K49" s="174">
        <f>'Features Data'!AE48</f>
        <v>89.216174006173333</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102.79896294369098</v>
      </c>
      <c r="B50" s="40" t="str">
        <f>'Features Data'!AD49</f>
        <v>Bipolar disorder or manic depression</v>
      </c>
      <c r="C50" s="173"/>
      <c r="D50" s="173"/>
      <c r="E50" s="173"/>
      <c r="F50" s="173"/>
      <c r="G50" s="173"/>
      <c r="H50" s="173"/>
      <c r="K50" s="174">
        <f>'Features Data'!AE49</f>
        <v>102.79896294369098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97.250178158146909</v>
      </c>
      <c r="B51" s="40" t="str">
        <f>'Features Data'!AD50</f>
        <v>An eating disorder</v>
      </c>
      <c r="C51" s="173"/>
      <c r="D51" s="173"/>
      <c r="E51" s="173"/>
      <c r="F51" s="173"/>
      <c r="G51" s="173"/>
      <c r="H51" s="173"/>
      <c r="K51" s="174">
        <f>'Features Data'!AE50</f>
        <v>97.250178158146909</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98.8312745296397</v>
      </c>
      <c r="B52" s="40" t="str">
        <f>'Features Data'!AD51</f>
        <v>Post-traumatic stress disorder</v>
      </c>
      <c r="C52" s="173"/>
      <c r="D52" s="173"/>
      <c r="E52" s="173"/>
      <c r="F52" s="173"/>
      <c r="G52" s="173"/>
      <c r="H52" s="173"/>
      <c r="K52" s="174">
        <f>'Features Data'!AE51</f>
        <v>98.8312745296397</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103.57264470324179</v>
      </c>
      <c r="B53" s="40" t="str">
        <f>'Features Data'!AD52</f>
        <v>Other emotional, nervous or psychiatric problem</v>
      </c>
      <c r="C53" s="173"/>
      <c r="D53" s="173"/>
      <c r="E53" s="173"/>
      <c r="F53" s="173"/>
      <c r="G53" s="173"/>
      <c r="H53" s="173"/>
      <c r="K53" s="174">
        <f>'Features Data'!AE52</f>
        <v>103.57264470324179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40CDD71F-F51A-427C-9955-1FDC747F3152}">
          <x14:formula1>
            <xm:f>'Features Data'!$R$2:$R$17</xm:f>
          </x14:formula1>
          <xm:sqref>B14:O14</xm:sqref>
        </x14:dataValidation>
        <x14:dataValidation type="list" allowBlank="1" showInputMessage="1" showErrorMessage="1" xr:uid="{C1796B7E-1BF7-4686-8648-54425C9C13AD}">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28F71-FEC0-4E65-8E3B-9C82D9F16FB0}">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21</v>
      </c>
      <c r="F13" s="189">
        <f>IF($E$19&lt;&gt;0,E13/$E$19,0)</f>
        <v>0.1640625</v>
      </c>
      <c r="G13" s="188">
        <f>SUM('Wellbeing Acorn Type'!$G$14:$G$18)</f>
        <v>58330</v>
      </c>
      <c r="H13" s="189">
        <f>IF($G$19=0,0,G13/$G$19)</f>
        <v>0.16743163375729445</v>
      </c>
      <c r="I13" s="189">
        <f>IF(G13&gt;0,E13/G13,0)</f>
        <v>3.6002057260414879E-4</v>
      </c>
      <c r="J13" s="190">
        <f>IF(AND((SQRT((H13*(1-H13))/$E$19))&gt;0, $E$19&gt;0),(F13-H13)/(SQRT((H13*(1-H13))/$E$19)),0)</f>
        <v>-0.10209266193810337</v>
      </c>
      <c r="K13" s="191">
        <f>IF(AND(I13&gt;0,$I$19&gt;0),F13/H13*100,0)</f>
        <v>97.987755550317175</v>
      </c>
      <c r="L13" s="161"/>
      <c r="M13" s="161"/>
      <c r="N13" s="161"/>
    </row>
    <row r="14" spans="1:17" ht="18.75" customHeight="1">
      <c r="B14" s="186" t="s">
        <v>1746</v>
      </c>
      <c r="C14" s="192"/>
      <c r="D14" s="176"/>
      <c r="E14" s="188">
        <f>SUM('Wellbeing Acorn Type'!$E$21:$E$28)</f>
        <v>24</v>
      </c>
      <c r="F14" s="189">
        <f>IF($E$19&lt;&gt;0,E14/$E$19,0)</f>
        <v>0.1875</v>
      </c>
      <c r="G14" s="188">
        <f>SUM('Wellbeing Acorn Type'!$G$21:$G$28)</f>
        <v>59442</v>
      </c>
      <c r="H14" s="189">
        <f>IF($G$19=0,0,G14/$G$19)</f>
        <v>0.17062354146753123</v>
      </c>
      <c r="I14" s="189">
        <f t="shared" ref="I14:I19" si="0">IF(G14&gt;0,E14/G14,0)</f>
        <v>4.0375492076309677E-4</v>
      </c>
      <c r="J14" s="190">
        <f>IF(AND((SQRT((H14*(1-H14))/$E$19))&gt;0, $E$19&gt;0),(F14-H14)/(SQRT((H14*(1-H14))/$E$19)),0)</f>
        <v>0.50756418956391858</v>
      </c>
      <c r="K14" s="191">
        <f>IF(AND(I14&gt;0,$I$19&gt;0),F14/H14*100,0)</f>
        <v>109.89104925810034</v>
      </c>
      <c r="L14" s="161"/>
      <c r="M14" s="161"/>
      <c r="N14" s="161"/>
      <c r="Q14" s="176"/>
    </row>
    <row r="15" spans="1:17" ht="18.75" customHeight="1">
      <c r="B15" s="186" t="s">
        <v>1747</v>
      </c>
      <c r="C15" s="192"/>
      <c r="D15" s="176"/>
      <c r="E15" s="188">
        <f>SUM('Wellbeing Acorn Type'!$E$31:$E$35)</f>
        <v>52</v>
      </c>
      <c r="F15" s="189">
        <f>IF($E$19&lt;&gt;0,E15/$E$19,0)</f>
        <v>0.40625</v>
      </c>
      <c r="G15" s="188">
        <f>SUM('Wellbeing Acorn Type'!$G$31:$G$35)</f>
        <v>77198</v>
      </c>
      <c r="H15" s="189">
        <f>IF($G$19=0,0,G15/$G$19)</f>
        <v>0.22159072968962143</v>
      </c>
      <c r="I15" s="189">
        <f t="shared" si="0"/>
        <v>6.735925801186559E-4</v>
      </c>
      <c r="J15" s="190">
        <f>IF(AND((SQRT((H15*(1-H15))/$E$19))&gt;0, $E$19&gt;0),(F15-H15)/(SQRT((H15*(1-H15))/$E$19)),0)</f>
        <v>5.0303280285580279</v>
      </c>
      <c r="K15" s="191">
        <f>IF(AND(I15&gt;0,$I$19&gt;0),F15/H15*100,0)</f>
        <v>183.33348176118551</v>
      </c>
      <c r="L15" s="161"/>
      <c r="M15" s="161"/>
      <c r="N15" s="161"/>
      <c r="Q15" s="176"/>
    </row>
    <row r="16" spans="1:17" ht="18.75" customHeight="1">
      <c r="B16" s="186" t="s">
        <v>1748</v>
      </c>
      <c r="C16" s="192"/>
      <c r="D16" s="176"/>
      <c r="E16" s="188">
        <f>SUM('Wellbeing Acorn Type'!$E$38:$E$44)</f>
        <v>29</v>
      </c>
      <c r="F16" s="189">
        <f>IF($E$19&lt;&gt;0,E16/$E$19,0)</f>
        <v>0.2265625</v>
      </c>
      <c r="G16" s="188">
        <f>SUM('Wellbeing Acorn Type'!$G$38:$G$44)</f>
        <v>149388</v>
      </c>
      <c r="H16" s="189">
        <f>IF($G$19=0,0,G16/$G$19)</f>
        <v>0.42880639300076639</v>
      </c>
      <c r="I16" s="189">
        <f t="shared" si="0"/>
        <v>1.941253648218063E-4</v>
      </c>
      <c r="J16" s="190">
        <f>IF(AND((SQRT((H16*(1-H16))/$E$19))&gt;0, $E$19&gt;0),(F16-H16)/(SQRT((H16*(1-H16))/$E$19)),0)</f>
        <v>-4.6233642069917087</v>
      </c>
      <c r="K16" s="191">
        <f>IF(AND(I16&gt;0,$I$19&gt;0),F16/H16*100,0)</f>
        <v>52.835616189051329</v>
      </c>
      <c r="L16" s="161"/>
      <c r="M16" s="161"/>
      <c r="N16" s="161"/>
      <c r="Q16" s="176"/>
    </row>
    <row r="17" spans="1:17" ht="18.75" customHeight="1">
      <c r="B17" s="193" t="s">
        <v>1749</v>
      </c>
      <c r="C17" s="192"/>
      <c r="D17" s="176"/>
      <c r="E17" s="188">
        <f>SUM('Wellbeing Acorn Type'!$E$47:$E$48)</f>
        <v>2</v>
      </c>
      <c r="F17" s="189">
        <f>IF($E$19&lt;&gt;0,E17/$E$19,0)</f>
        <v>1.5625E-2</v>
      </c>
      <c r="G17" s="188">
        <f>SUM('Wellbeing Acorn Type'!$G$47:$G$48)</f>
        <v>4023</v>
      </c>
      <c r="H17" s="189">
        <f>IF($G$19=0,0,G17/$G$19)</f>
        <v>1.1547702084786483E-2</v>
      </c>
      <c r="I17" s="189">
        <f t="shared" si="0"/>
        <v>4.9714143673875214E-4</v>
      </c>
      <c r="J17" s="190">
        <f>IF(AND((SQRT((H17*(1-H17))/$E$19))&gt;0, $E$19&gt;0),(F17-H17)/(SQRT((H17*(1-H17))/$E$19)),0)</f>
        <v>0.43176932699002829</v>
      </c>
      <c r="K17" s="191">
        <f>IF(AND(I17&gt;0,$I$19&gt;0),F17/H17*100,0)</f>
        <v>135.30830536912754</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128</v>
      </c>
      <c r="F19" s="198"/>
      <c r="G19" s="197">
        <f>SUM(G13:G18)</f>
        <v>348381</v>
      </c>
      <c r="H19" s="199"/>
      <c r="I19" s="200">
        <f t="shared" si="0"/>
        <v>3.6741383714955755E-4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0.1640625</v>
      </c>
      <c r="C24" s="38">
        <f>IF($A$23,D24,"")</f>
        <v>0.16743163375729445</v>
      </c>
      <c r="D24" s="39">
        <f>H13</f>
        <v>0.16743163375729445</v>
      </c>
    </row>
    <row r="25" spans="1:17" ht="15" customHeight="1">
      <c r="A25" s="38" t="s">
        <v>1752</v>
      </c>
      <c r="B25" s="39">
        <f>F14</f>
        <v>0.1875</v>
      </c>
      <c r="C25" s="38">
        <f>IF($A$23,D25,"")</f>
        <v>0.17062354146753123</v>
      </c>
      <c r="D25" s="39">
        <f>H14</f>
        <v>0.17062354146753123</v>
      </c>
    </row>
    <row r="26" spans="1:17" ht="15" customHeight="1">
      <c r="A26" s="38" t="s">
        <v>1753</v>
      </c>
      <c r="B26" s="39">
        <f>F15</f>
        <v>0.40625</v>
      </c>
      <c r="C26" s="38">
        <f>IF($A$23,D26,"")</f>
        <v>0.22159072968962143</v>
      </c>
      <c r="D26" s="39">
        <f>H15</f>
        <v>0.22159072968962143</v>
      </c>
    </row>
    <row r="27" spans="1:17" ht="15" customHeight="1">
      <c r="A27" s="38" t="s">
        <v>1754</v>
      </c>
      <c r="B27" s="39">
        <f>F16</f>
        <v>0.2265625</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BAD7-DF1B-4409-84DC-A88CD020EAEF}">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7.8125E-3</v>
      </c>
      <c r="G14" s="206">
        <f>'Input Sheet'!C8</f>
        <v>3787</v>
      </c>
      <c r="H14" s="207">
        <f>IF($G$51=0,0,G14/$G$51)</f>
        <v>1.0870282822541988E-2</v>
      </c>
      <c r="I14" s="207">
        <f>IF(G14&gt;0,E14/G14,0)</f>
        <v>2.6406126221283337E-4</v>
      </c>
      <c r="J14" s="190">
        <f>IF(AND((SQRT((H14*(1-H14))/$E$51))&gt;0, $E$51&gt;0),(F14-H14)/(SQRT((H14*(1-H14))/$E$51)),0)</f>
        <v>-0.33362959990822977</v>
      </c>
      <c r="K14" s="208">
        <f>IF(AND(I14&gt;0,$I$51&gt;0),F14/H14*100,0)</f>
        <v>71.870255149194605</v>
      </c>
      <c r="P14" s="1">
        <f ca="1">IF(K14="",0,IF($P$11=2,K14+RAND()/1000,F14+RAND()/1000))</f>
        <v>71.871090899472094</v>
      </c>
      <c r="Q14" s="176">
        <f ca="1">RANK(P14,$P$14:$P$48)+COUNTIF($P14:P$14,P14)-1</f>
        <v>12</v>
      </c>
      <c r="R14" s="40">
        <v>1</v>
      </c>
    </row>
    <row r="15" spans="1:18" ht="14.5">
      <c r="C15" s="205" t="s">
        <v>1757</v>
      </c>
      <c r="D15" s="40" t="s">
        <v>2</v>
      </c>
      <c r="E15" s="206">
        <f>'Input Sheet'!B9</f>
        <v>0</v>
      </c>
      <c r="F15" s="207">
        <f>IF($E$51=0,0,E15/$E$51)</f>
        <v>0</v>
      </c>
      <c r="G15" s="206">
        <f>'Input Sheet'!C9</f>
        <v>11136</v>
      </c>
      <c r="H15" s="207">
        <f>IF($G$51=0,0,G15/$G$51)</f>
        <v>3.1965003832011507E-2</v>
      </c>
      <c r="I15" s="207">
        <f>IF(G15&gt;0,E15/G15,0)</f>
        <v>0</v>
      </c>
      <c r="J15" s="190">
        <f>IF(AND((SQRT((H15*(1-H15))/$E$51))&gt;0, $E$51&gt;0),(F15-H15)/(SQRT((H15*(1-H15))/$E$51)),0)</f>
        <v>-2.0558756189952874</v>
      </c>
      <c r="K15" s="208">
        <f>IF(AND(I15&gt;0,$I$51&gt;0),F15/H15*100,0)</f>
        <v>0</v>
      </c>
      <c r="P15" s="1">
        <f t="shared" ref="P15:P48" ca="1" si="0">IF(K15="",0,IF($P$11=2,K15+RAND()/1000,F15+RAND()/1000))</f>
        <v>9.3680885712033523E-4</v>
      </c>
      <c r="Q15" s="176">
        <f ca="1">RANK(P15,$P$14:$P$48)+COUNTIF($P$14:P15,P15)-1</f>
        <v>17</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-2.5703450096291167</v>
      </c>
      <c r="K16" s="208">
        <f>IF(AND(I16&gt;0,$I$51&gt;0),F16/H16*100,0)</f>
        <v>0</v>
      </c>
      <c r="P16" s="1">
        <f t="shared" ca="1" si="0"/>
        <v>4.8539549441058849E-4</v>
      </c>
      <c r="Q16" s="176">
        <f ca="1">RANK(P16,$P$14:$P$48)+COUNTIF($P$14:P16,P16)-1</f>
        <v>22</v>
      </c>
      <c r="R16" s="40">
        <v>3</v>
      </c>
    </row>
    <row r="17" spans="1:18" ht="14.5">
      <c r="C17" s="205" t="s">
        <v>1759</v>
      </c>
      <c r="D17" s="40" t="s">
        <v>4</v>
      </c>
      <c r="E17" s="206">
        <f>'Input Sheet'!B11</f>
        <v>20</v>
      </c>
      <c r="F17" s="207">
        <f>IF($E$51=0,0,E17/$E$51)</f>
        <v>0.15625</v>
      </c>
      <c r="G17" s="206">
        <f>'Input Sheet'!C11</f>
        <v>14210</v>
      </c>
      <c r="H17" s="207">
        <f>IF($G$51=0,0,G17/$G$51)</f>
        <v>4.0788676764806346E-2</v>
      </c>
      <c r="I17" s="207">
        <f>IF(G17&gt;0,E17/G17,0)</f>
        <v>1.4074595355383533E-3</v>
      </c>
      <c r="J17" s="190">
        <f>IF(AND((SQRT((H17*(1-H17))/$E$51))&gt;0, $E$51&gt;0),(F17-H17)/(SQRT((H17*(1-H17))/$E$51)),0)</f>
        <v>6.6041139559910427</v>
      </c>
      <c r="K17" s="208">
        <f>IF(AND(I17&gt;0,$I$51&gt;0),F17/H17*100,0)</f>
        <v>383.07200035186486</v>
      </c>
      <c r="P17" s="1">
        <f t="shared" ca="1" si="0"/>
        <v>383.07230970258513</v>
      </c>
      <c r="Q17" s="176">
        <f ca="1">RANK(P17,$P$14:$P$48)+COUNTIF($P$14:P17,P17)-1</f>
        <v>1</v>
      </c>
      <c r="R17" s="40">
        <v>4</v>
      </c>
    </row>
    <row r="18" spans="1:18" ht="14.5">
      <c r="C18" s="205" t="s">
        <v>1760</v>
      </c>
      <c r="D18" s="40" t="s">
        <v>5</v>
      </c>
      <c r="E18" s="206">
        <f>'Input Sheet'!B12</f>
        <v>0</v>
      </c>
      <c r="F18" s="207">
        <f>IF($E$51=0,0,E18/$E$51)</f>
        <v>0</v>
      </c>
      <c r="G18" s="206">
        <f>'Input Sheet'!C12</f>
        <v>12098</v>
      </c>
      <c r="H18" s="207">
        <f>IF($G$51=0,0,G18/$G$51)</f>
        <v>3.4726348451838647E-2</v>
      </c>
      <c r="I18" s="207">
        <f>IF(G18&gt;0,E18/G18,0)</f>
        <v>0</v>
      </c>
      <c r="J18" s="190">
        <f>IF(AND((SQRT((H18*(1-H18))/$E$51))&gt;0, $E$51&gt;0),(F18-H18)/(SQRT((H18*(1-H18))/$E$51)),0)</f>
        <v>-2.14589920241125</v>
      </c>
      <c r="K18" s="208">
        <f>IF(AND(I18&gt;0,$I$51&gt;0),F18/H18*100,0)</f>
        <v>0</v>
      </c>
      <c r="P18" s="1">
        <f t="shared" ca="1" si="0"/>
        <v>6.4288485917763144E-5</v>
      </c>
      <c r="Q18" s="176">
        <f ca="1">RANK(P18,$P$14:$P$48)+COUNTIF($P$14:P18,P18)-1</f>
        <v>26</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-1.1164823418851759</v>
      </c>
      <c r="K21" s="208">
        <f t="shared" ref="K21:K28" si="5">IF(AND(I21&gt;0,$I$51&gt;0),F21/H21*100,0)</f>
        <v>0</v>
      </c>
      <c r="P21" s="1">
        <f t="shared" ca="1" si="0"/>
        <v>2.681199030529846E-5</v>
      </c>
      <c r="Q21" s="176">
        <f ca="1">RANK(P21,$P$14:$P$48)+COUNTIF($P$14:P21,P21)-1</f>
        <v>27</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-1.6291418253129584</v>
      </c>
      <c r="K22" s="208">
        <f t="shared" si="5"/>
        <v>0</v>
      </c>
      <c r="P22" s="1">
        <f t="shared" ca="1" si="0"/>
        <v>4.7702383806365035E-4</v>
      </c>
      <c r="Q22" s="176">
        <f ca="1">RANK(P22,$P$14:$P$48)+COUNTIF($P$14:P22,P22)-1</f>
        <v>23</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1.1664995180700966E-4</v>
      </c>
      <c r="Q23" s="176">
        <f ca="1">RANK(P23,$P$14:$P$48)+COUNTIF($P$14:P23,P23)-1</f>
        <v>25</v>
      </c>
      <c r="R23" s="40">
        <v>8</v>
      </c>
    </row>
    <row r="24" spans="1:18" ht="14.5">
      <c r="C24" s="205" t="s">
        <v>1764</v>
      </c>
      <c r="D24" s="40" t="s">
        <v>10</v>
      </c>
      <c r="E24" s="206">
        <f>'Input Sheet'!B16</f>
        <v>13</v>
      </c>
      <c r="F24" s="207">
        <f t="shared" si="1"/>
        <v>0.1015625</v>
      </c>
      <c r="G24" s="206">
        <f>'Input Sheet'!C16</f>
        <v>16337</v>
      </c>
      <c r="H24" s="207">
        <f t="shared" si="2"/>
        <v>4.6894061386815011E-2</v>
      </c>
      <c r="I24" s="207">
        <f t="shared" si="3"/>
        <v>7.9573973189692106E-4</v>
      </c>
      <c r="J24" s="190">
        <f t="shared" si="4"/>
        <v>2.9255811116128947</v>
      </c>
      <c r="K24" s="208">
        <f t="shared" si="5"/>
        <v>216.57859651404786</v>
      </c>
      <c r="P24" s="1">
        <f t="shared" ca="1" si="0"/>
        <v>216.57901531336509</v>
      </c>
      <c r="Q24" s="176">
        <f ca="1">RANK(P24,$P$14:$P$48)+COUNTIF($P$14:P24,P24)-1</f>
        <v>4</v>
      </c>
      <c r="R24" s="40">
        <v>9</v>
      </c>
    </row>
    <row r="25" spans="1:18" ht="14.5">
      <c r="C25" s="213" t="s">
        <v>1765</v>
      </c>
      <c r="D25" s="40" t="s">
        <v>11</v>
      </c>
      <c r="E25" s="206">
        <f>'Input Sheet'!B17</f>
        <v>3</v>
      </c>
      <c r="F25" s="207">
        <f t="shared" si="1"/>
        <v>2.34375E-2</v>
      </c>
      <c r="G25" s="206">
        <f>'Input Sheet'!C17</f>
        <v>12048</v>
      </c>
      <c r="H25" s="207">
        <f t="shared" si="2"/>
        <v>3.45828274217021E-2</v>
      </c>
      <c r="I25" s="207">
        <f t="shared" si="3"/>
        <v>2.4900398406374502E-4</v>
      </c>
      <c r="J25" s="190">
        <f t="shared" si="4"/>
        <v>-0.69009687021842758</v>
      </c>
      <c r="K25" s="208">
        <f t="shared" si="5"/>
        <v>67.772075759462155</v>
      </c>
      <c r="P25" s="1">
        <f t="shared" ca="1" si="0"/>
        <v>67.772149568963442</v>
      </c>
      <c r="Q25" s="176">
        <f ca="1">RANK(P25,$P$14:$P$48)+COUNTIF($P$14:P25,P25)-1</f>
        <v>13</v>
      </c>
      <c r="R25" s="40">
        <v>10</v>
      </c>
    </row>
    <row r="26" spans="1:18" ht="14.5">
      <c r="C26" s="213" t="s">
        <v>1766</v>
      </c>
      <c r="D26" s="40" t="s">
        <v>12</v>
      </c>
      <c r="E26" s="206">
        <f>'Input Sheet'!B18</f>
        <v>5</v>
      </c>
      <c r="F26" s="207">
        <f t="shared" si="1"/>
        <v>3.90625E-2</v>
      </c>
      <c r="G26" s="206">
        <f>'Input Sheet'!C18</f>
        <v>6926</v>
      </c>
      <c r="H26" s="207">
        <f t="shared" si="2"/>
        <v>1.988053309451434E-2</v>
      </c>
      <c r="I26" s="207">
        <f t="shared" si="3"/>
        <v>7.2191741264799312E-4</v>
      </c>
      <c r="J26" s="190">
        <f t="shared" si="4"/>
        <v>1.5546928517173872</v>
      </c>
      <c r="K26" s="208">
        <f t="shared" si="5"/>
        <v>196.48617979353162</v>
      </c>
      <c r="P26" s="1">
        <f t="shared" ca="1" si="0"/>
        <v>196.48640332447565</v>
      </c>
      <c r="Q26" s="176">
        <f ca="1">RANK(P26,$P$14:$P$48)+COUNTIF($P$14:P26,P26)-1</f>
        <v>5</v>
      </c>
      <c r="R26" s="40">
        <v>11</v>
      </c>
    </row>
    <row r="27" spans="1:18" ht="14.5">
      <c r="C27" s="213" t="s">
        <v>1767</v>
      </c>
      <c r="D27" s="40" t="s">
        <v>13</v>
      </c>
      <c r="E27" s="206">
        <f>'Input Sheet'!B19</f>
        <v>3</v>
      </c>
      <c r="F27" s="207">
        <f t="shared" si="1"/>
        <v>2.34375E-2</v>
      </c>
      <c r="G27" s="206">
        <f>'Input Sheet'!C19</f>
        <v>6282</v>
      </c>
      <c r="H27" s="207">
        <f t="shared" si="2"/>
        <v>1.8031982226355627E-2</v>
      </c>
      <c r="I27" s="207">
        <f t="shared" si="3"/>
        <v>4.7755491881566379E-4</v>
      </c>
      <c r="J27" s="190">
        <f t="shared" si="4"/>
        <v>0.4595913831710296</v>
      </c>
      <c r="K27" s="208">
        <f t="shared" si="5"/>
        <v>129.97739075931233</v>
      </c>
      <c r="P27" s="1">
        <f t="shared" ca="1" si="0"/>
        <v>129.9783663093819</v>
      </c>
      <c r="Q27" s="176">
        <f ca="1">RANK(P27,$P$14:$P$48)+COUNTIF($P$14:P27,P27)-1</f>
        <v>10</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-1.6680737275708934</v>
      </c>
      <c r="K28" s="208">
        <f t="shared" si="5"/>
        <v>0</v>
      </c>
      <c r="P28" s="1">
        <f t="shared" ca="1" si="0"/>
        <v>7.8614050316627346E-4</v>
      </c>
      <c r="Q28" s="176">
        <f ca="1">RANK(P28,$P$14:$P$48)+COUNTIF($P$14:P28,P28)-1</f>
        <v>19</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7</v>
      </c>
      <c r="F31" s="207">
        <f>IF($E$51=0,0,E31/$E$51)</f>
        <v>5.46875E-2</v>
      </c>
      <c r="G31" s="206">
        <f>'Input Sheet'!C21</f>
        <v>13105</v>
      </c>
      <c r="H31" s="207">
        <f>IF($G$51=0,0,G31/$G$51)</f>
        <v>3.7616861998788685E-2</v>
      </c>
      <c r="I31" s="207">
        <f>IF(G31&gt;0,E31/G31,0)</f>
        <v>5.3414727203357493E-4</v>
      </c>
      <c r="J31" s="190">
        <f>IF(AND((SQRT((H31*(1-H31))/$E$51))&gt;0, $E$51&gt;0),(F31-H31)/(SQRT((H31*(1-H31))/$E$51)),0)</f>
        <v>1.0150547157118663</v>
      </c>
      <c r="K31" s="208">
        <f>IF(AND(I31&gt;0,$I$51&gt;0),F31/H31*100,0)</f>
        <v>145.38028185806945</v>
      </c>
      <c r="P31" s="1">
        <f t="shared" ca="1" si="0"/>
        <v>145.38095152466067</v>
      </c>
      <c r="Q31" s="176">
        <f ca="1">RANK(P31,$P$14:$P$48)+COUNTIF($P$14:P31,P31)-1</f>
        <v>8</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-2.4095924294827649</v>
      </c>
      <c r="K32" s="208">
        <f>IF(AND(I32&gt;0,$I$51&gt;0),F32/H32*100,0)</f>
        <v>0</v>
      </c>
      <c r="P32" s="1">
        <f t="shared" ca="1" si="0"/>
        <v>2.0790638195167854E-4</v>
      </c>
      <c r="Q32" s="176">
        <f ca="1">RANK(P32,$P$14:$P$48)+COUNTIF($P$14:P32,P32)-1</f>
        <v>24</v>
      </c>
      <c r="R32" s="40">
        <v>15</v>
      </c>
    </row>
    <row r="33" spans="1:18" ht="14.5">
      <c r="C33" s="213" t="s">
        <v>1772</v>
      </c>
      <c r="D33" s="40" t="s">
        <v>18</v>
      </c>
      <c r="E33" s="206">
        <f>'Input Sheet'!B23</f>
        <v>21</v>
      </c>
      <c r="F33" s="207">
        <f>IF($E$51=0,0,E33/$E$51)</f>
        <v>0.1640625</v>
      </c>
      <c r="G33" s="206">
        <f>'Input Sheet'!C23</f>
        <v>22417</v>
      </c>
      <c r="H33" s="207">
        <f>IF($G$51=0,0,G33/$G$51)</f>
        <v>6.4346218651418999E-2</v>
      </c>
      <c r="I33" s="207">
        <f>IF(G33&gt;0,E33/G33,0)</f>
        <v>9.3678904402908511E-4</v>
      </c>
      <c r="J33" s="190">
        <f>IF(AND((SQRT((H33*(1-H33))/$E$51))&gt;0, $E$51&gt;0),(F33-H33)/(SQRT((H33*(1-H33))/$E$51)),0)</f>
        <v>4.5978198972720241</v>
      </c>
      <c r="K33" s="208">
        <f>IF(AND(I33&gt;0,$I$51&gt;0),F33/H33*100,0)</f>
        <v>254.96836245929427</v>
      </c>
      <c r="P33" s="1">
        <f t="shared" ca="1" si="0"/>
        <v>254.96842371275571</v>
      </c>
      <c r="Q33" s="176">
        <f ca="1">RANK(P33,$P$14:$P$48)+COUNTIF($P$14:P33,P33)-1</f>
        <v>2</v>
      </c>
      <c r="R33" s="40">
        <v>16</v>
      </c>
    </row>
    <row r="34" spans="1:18" ht="14.5">
      <c r="C34" s="213" t="s">
        <v>1773</v>
      </c>
      <c r="D34" s="40" t="s">
        <v>19</v>
      </c>
      <c r="E34" s="206">
        <f>'Input Sheet'!B24</f>
        <v>24</v>
      </c>
      <c r="F34" s="207">
        <f>IF($E$51=0,0,E34/$E$51)</f>
        <v>0.1875</v>
      </c>
      <c r="G34" s="206">
        <f>'Input Sheet'!C24</f>
        <v>26453</v>
      </c>
      <c r="H34" s="207">
        <f>IF($G$51=0,0,G34/$G$51)</f>
        <v>7.5931236204040978E-2</v>
      </c>
      <c r="I34" s="207">
        <f>IF(G34&gt;0,E34/G34,0)</f>
        <v>9.0726949684345824E-4</v>
      </c>
      <c r="J34" s="190">
        <f>IF(AND((SQRT((H34*(1-H34))/$E$51))&gt;0, $E$51&gt;0),(F34-H34)/(SQRT((H34*(1-H34))/$E$51)),0)</f>
        <v>4.7652449038194193</v>
      </c>
      <c r="K34" s="208">
        <f>IF(AND(I34&gt;0,$I$51&gt;0),F34/H34*100,0)</f>
        <v>246.933948890485</v>
      </c>
      <c r="P34" s="1">
        <f t="shared" ca="1" si="0"/>
        <v>246.93483086294356</v>
      </c>
      <c r="Q34" s="176">
        <f ca="1">RANK(P34,$P$14:$P$48)+COUNTIF($P$14:P34,P34)-1</f>
        <v>3</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-0.1973771014894502</v>
      </c>
      <c r="K35" s="208">
        <f>IF(AND(I35&gt;0,$I$51&gt;0),F35/H35*100,0)</f>
        <v>0</v>
      </c>
      <c r="P35" s="1">
        <f t="shared" ca="1" si="0"/>
        <v>9.7823572026566443E-4</v>
      </c>
      <c r="Q35" s="176">
        <f ca="1">RANK(P35,$P$14:$P$48)+COUNTIF($P$14:P35,P35)-1</f>
        <v>16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v>
      </c>
      <c r="F38" s="207">
        <f t="shared" ref="F38:F44" si="6">IF($E$51=0,0,E38/$E$51)</f>
        <v>7.8125E-3</v>
      </c>
      <c r="G38" s="206">
        <f>'Input Sheet'!C26</f>
        <v>48853</v>
      </c>
      <c r="H38" s="207">
        <f t="shared" ref="H38:H44" si="7">IF($G$51=0,0,G38/$G$51)</f>
        <v>0.14022865770521353</v>
      </c>
      <c r="I38" s="207">
        <f t="shared" ref="I38:I44" si="8">IF(G38&gt;0,E38/G38,0)</f>
        <v>2.0469571981249873E-5</v>
      </c>
      <c r="J38" s="190">
        <f t="shared" ref="J38:J44" si="9">IF(AND((SQRT((H38*(1-H38))/$E$51))&gt;0, $E$51&gt;0),(F38-H38)/(SQRT((H38*(1-H38))/$E$51)),0)</f>
        <v>-4.3145558553548993</v>
      </c>
      <c r="K38" s="208">
        <f t="shared" ref="K38:K44" si="10">IF(AND(I38&gt;0,$I$51&gt;0),F38/H38*100,0)</f>
        <v>5.5712577784373529</v>
      </c>
      <c r="P38" s="1">
        <f t="shared" ca="1" si="0"/>
        <v>5.5714022827735397</v>
      </c>
      <c r="Q38" s="176">
        <f ca="1">RANK(P38,$P$14:$P$48)+COUNTIF($P$14:P38,P38)-1</f>
        <v>15</v>
      </c>
      <c r="R38" s="40">
        <v>19</v>
      </c>
    </row>
    <row r="39" spans="1:18" ht="14.5">
      <c r="C39" s="213" t="s">
        <v>1777</v>
      </c>
      <c r="D39" s="40" t="s">
        <v>23</v>
      </c>
      <c r="E39" s="206">
        <f>'Input Sheet'!B27</f>
        <v>17</v>
      </c>
      <c r="F39" s="207">
        <f t="shared" si="6"/>
        <v>0.1328125</v>
      </c>
      <c r="G39" s="206">
        <f>'Input Sheet'!C27</f>
        <v>25084</v>
      </c>
      <c r="H39" s="207">
        <f t="shared" si="7"/>
        <v>7.2001630398902353E-2</v>
      </c>
      <c r="I39" s="207">
        <f t="shared" si="8"/>
        <v>6.7772285121990117E-4</v>
      </c>
      <c r="J39" s="190">
        <f t="shared" si="9"/>
        <v>2.6615916586278132</v>
      </c>
      <c r="K39" s="208">
        <f t="shared" si="10"/>
        <v>184.45762861784405</v>
      </c>
      <c r="P39" s="1">
        <f t="shared" ca="1" si="0"/>
        <v>184.45765161680876</v>
      </c>
      <c r="Q39" s="176">
        <f ca="1">RANK(P39,$P$14:$P$48)+COUNTIF($P$14:P39,P39)-1</f>
        <v>6</v>
      </c>
      <c r="R39" s="40">
        <v>20</v>
      </c>
    </row>
    <row r="40" spans="1:18" ht="14.5">
      <c r="C40" s="213" t="s">
        <v>1778</v>
      </c>
      <c r="D40" s="40" t="s">
        <v>24</v>
      </c>
      <c r="E40" s="206">
        <f>'Input Sheet'!B28</f>
        <v>3</v>
      </c>
      <c r="F40" s="207">
        <f t="shared" si="6"/>
        <v>2.34375E-2</v>
      </c>
      <c r="G40" s="206">
        <f>'Input Sheet'!C28</f>
        <v>5253</v>
      </c>
      <c r="H40" s="207">
        <f t="shared" si="7"/>
        <v>1.5078319426145513E-2</v>
      </c>
      <c r="I40" s="207">
        <f t="shared" si="8"/>
        <v>5.7110222729868647E-4</v>
      </c>
      <c r="J40" s="190">
        <f t="shared" si="9"/>
        <v>0.77605298427832103</v>
      </c>
      <c r="K40" s="208">
        <f t="shared" si="10"/>
        <v>155.43841019417476</v>
      </c>
      <c r="P40" s="1">
        <f t="shared" ca="1" si="0"/>
        <v>155.43887785384035</v>
      </c>
      <c r="Q40" s="176">
        <f ca="1">RANK(P40,$P$14:$P$48)+COUNTIF($P$14:P40,P40)-1</f>
        <v>7</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-0.69427533727475621</v>
      </c>
      <c r="K41" s="208">
        <f t="shared" si="10"/>
        <v>0</v>
      </c>
      <c r="P41" s="1">
        <f t="shared" ca="1" si="0"/>
        <v>7.7412948499173712E-4</v>
      </c>
      <c r="Q41" s="176">
        <f ca="1">RANK(P41,$P$14:$P$48)+COUNTIF($P$14:P41,P41)-1</f>
        <v>20</v>
      </c>
      <c r="R41" s="40">
        <v>22</v>
      </c>
    </row>
    <row r="42" spans="1:18" ht="14.5">
      <c r="C42" s="213" t="s">
        <v>1780</v>
      </c>
      <c r="D42" s="40" t="s">
        <v>26</v>
      </c>
      <c r="E42" s="206">
        <f>'Input Sheet'!B30</f>
        <v>5</v>
      </c>
      <c r="F42" s="207">
        <f t="shared" si="6"/>
        <v>3.90625E-2</v>
      </c>
      <c r="G42" s="206">
        <f>'Input Sheet'!C30</f>
        <v>15264</v>
      </c>
      <c r="H42" s="207">
        <f t="shared" si="7"/>
        <v>4.3814100080084732E-2</v>
      </c>
      <c r="I42" s="207">
        <f t="shared" si="8"/>
        <v>3.2756813417190777E-4</v>
      </c>
      <c r="J42" s="190">
        <f t="shared" si="9"/>
        <v>-0.26264355626524494</v>
      </c>
      <c r="K42" s="208">
        <f t="shared" si="10"/>
        <v>89.155089180424525</v>
      </c>
      <c r="P42" s="1">
        <f t="shared" ca="1" si="0"/>
        <v>89.156076043835469</v>
      </c>
      <c r="Q42" s="176">
        <f ca="1">RANK(P42,$P$14:$P$48)+COUNTIF($P$14:P42,P42)-1</f>
        <v>11</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-3.4970374835323206</v>
      </c>
      <c r="K43" s="208">
        <f t="shared" si="10"/>
        <v>0</v>
      </c>
      <c r="P43" s="1">
        <f t="shared" ca="1" si="0"/>
        <v>6.0263129005327064E-4</v>
      </c>
      <c r="Q43" s="176">
        <f ca="1">RANK(P43,$P$14:$P$48)+COUNTIF($P$14:P43,P43)-1</f>
        <v>21</v>
      </c>
      <c r="R43" s="40">
        <v>24</v>
      </c>
    </row>
    <row r="44" spans="1:18" ht="14.5">
      <c r="C44" s="213" t="s">
        <v>1782</v>
      </c>
      <c r="D44" s="40" t="s">
        <v>28</v>
      </c>
      <c r="E44" s="206">
        <f>'Input Sheet'!B32</f>
        <v>3</v>
      </c>
      <c r="F44" s="207">
        <f t="shared" si="6"/>
        <v>2.34375E-2</v>
      </c>
      <c r="G44" s="206">
        <f>'Input Sheet'!C32</f>
        <v>23245</v>
      </c>
      <c r="H44" s="207">
        <f t="shared" si="7"/>
        <v>6.6722926910480193E-2</v>
      </c>
      <c r="I44" s="207">
        <f t="shared" si="8"/>
        <v>1.2906001290600129E-4</v>
      </c>
      <c r="J44" s="190">
        <f t="shared" si="9"/>
        <v>-1.9624737074595693</v>
      </c>
      <c r="K44" s="208">
        <f t="shared" si="10"/>
        <v>35.126606528285656</v>
      </c>
      <c r="P44" s="1">
        <f t="shared" ca="1" si="0"/>
        <v>35.126842577634235</v>
      </c>
      <c r="Q44" s="176">
        <f ca="1">RANK(P44,$P$14:$P$48)+COUNTIF($P$14:P44,P44)-1</f>
        <v>14</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-0.29518868096416639</v>
      </c>
      <c r="K47" s="208">
        <f>IF(AND(I47&gt;0,$I$51&gt;0),F47/H47*100,0)</f>
        <v>0</v>
      </c>
      <c r="P47" s="1">
        <f t="shared" ca="1" si="0"/>
        <v>8.2699980155897222E-4</v>
      </c>
      <c r="Q47" s="176">
        <f ca="1">RANK(P47,$P$14:$P$48)+COUNTIF($P$14:P47,P47)-1</f>
        <v>18</v>
      </c>
      <c r="R47" s="40">
        <v>60</v>
      </c>
    </row>
    <row r="48" spans="1:18" ht="14.5">
      <c r="C48" s="205" t="s">
        <v>1785</v>
      </c>
      <c r="D48" s="40" t="s">
        <v>1786</v>
      </c>
      <c r="E48" s="206">
        <f>'Input Sheet'!B34</f>
        <v>2</v>
      </c>
      <c r="F48" s="207">
        <f>IF($E$51=0,0,E48/$E$51)</f>
        <v>1.5625E-2</v>
      </c>
      <c r="G48" s="206">
        <f>'Input Sheet'!C34</f>
        <v>3786</v>
      </c>
      <c r="H48" s="207">
        <f>IF($G$51=0,0,G48/$G$51)</f>
        <v>1.0867412401939256E-2</v>
      </c>
      <c r="I48" s="207">
        <f>IF(G48&gt;0,E48/G48,0)</f>
        <v>5.2826201796090863E-4</v>
      </c>
      <c r="J48" s="190">
        <f>IF(AND((SQRT((H48*(1-H48))/$E$51))&gt;0, $E$51&gt;0),(F48-H48)/(SQRT((H48*(1-H48))/$E$51)),0)</f>
        <v>0.51916026926639713</v>
      </c>
      <c r="K48" s="208">
        <f>IF(AND(I48&gt;0,$I$51&gt;0),F48/H48*100,0)</f>
        <v>143.7784766244057</v>
      </c>
      <c r="P48" s="1">
        <f t="shared" ca="1" si="0"/>
        <v>143.77928241956212</v>
      </c>
      <c r="Q48" s="176">
        <f ca="1">RANK(P48,$P$14:$P$48)+COUNTIF($P$14:P48,P48)-1</f>
        <v>9</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128</v>
      </c>
      <c r="F51" s="42"/>
      <c r="G51" s="220">
        <f>SUM(G14:G48)</f>
        <v>348381</v>
      </c>
      <c r="H51" s="17"/>
      <c r="I51" s="221">
        <f>IF(G51&gt;0,E51/G51,0)</f>
        <v>3.6741383714955755E-4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653B-F21E-49E1-8DF9-7675EF889372}">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4</v>
      </c>
      <c r="C13" s="226" t="str">
        <f ca="1">INDEX('Wellbeing Acorn Type'!$C$14:$C$48,'Type Sorted'!B13)</f>
        <v>1.4</v>
      </c>
      <c r="D13" s="40" t="str">
        <f ca="1">INDEX('Wellbeing Acorn Type'!D$14:D$48,'Type Sorted'!$B13)</f>
        <v>Elderly Ailments</v>
      </c>
      <c r="E13" s="40"/>
      <c r="F13" s="40"/>
      <c r="G13" s="40"/>
      <c r="H13" s="40"/>
      <c r="I13" s="40"/>
      <c r="J13" s="40"/>
      <c r="K13" s="40"/>
      <c r="L13" s="40"/>
      <c r="M13" s="40"/>
      <c r="N13" s="40"/>
      <c r="O13" s="40"/>
      <c r="P13" s="206">
        <f ca="1">INDEX('Wellbeing Acorn Type'!E$14:E$48,'Type Sorted'!$B13)</f>
        <v>20</v>
      </c>
      <c r="Q13" s="207">
        <f ca="1">INDEX('Wellbeing Acorn Type'!F$14:F$48,'Type Sorted'!$B13)</f>
        <v>0.15625</v>
      </c>
      <c r="R13" s="206">
        <f ca="1">INDEX('Wellbeing Acorn Type'!G$14:G$48,'Type Sorted'!$B13)</f>
        <v>14210</v>
      </c>
      <c r="S13" s="207">
        <f ca="1">INDEX('Wellbeing Acorn Type'!H$14:H$48,'Type Sorted'!$B13)</f>
        <v>4.0788676764806346E-2</v>
      </c>
      <c r="T13" s="207">
        <f ca="1">INDEX('Wellbeing Acorn Type'!I$14:I$48,'Type Sorted'!$B13)</f>
        <v>1.4074595355383533E-3</v>
      </c>
      <c r="U13" s="227">
        <f ca="1">INDEX('Wellbeing Acorn Type'!J$14:J$48,'Type Sorted'!$B13)</f>
        <v>6.6041139559910427</v>
      </c>
      <c r="V13" s="208">
        <f ca="1">INDEX('Wellbeing Acorn Type'!K$14:K$48,'Type Sorted'!$B13)</f>
        <v>383.07200035186486</v>
      </c>
      <c r="W13" s="208"/>
    </row>
    <row r="14" spans="1:28" ht="20.149999999999999" customHeight="1">
      <c r="A14" s="225">
        <v>2</v>
      </c>
      <c r="B14" s="225">
        <f ca="1">MATCH(A14,'Wellbeing Acorn Type'!$Q$14:$Q$48,0)</f>
        <v>20</v>
      </c>
      <c r="C14" s="226" t="str">
        <f ca="1">INDEX('Wellbeing Acorn Type'!$C$14:$C$48,'Type Sorted'!B14)</f>
        <v>3.16</v>
      </c>
      <c r="D14" s="40" t="str">
        <f ca="1">INDEX('Wellbeing Acorn Type'!D$14:D$48,'Type Sorted'!$B14)</f>
        <v>Countryside Concerns</v>
      </c>
      <c r="E14" s="40"/>
      <c r="F14" s="40"/>
      <c r="G14" s="40"/>
      <c r="H14" s="40"/>
      <c r="I14" s="40"/>
      <c r="J14" s="40"/>
      <c r="K14" s="40"/>
      <c r="L14" s="40"/>
      <c r="M14" s="40"/>
      <c r="N14" s="40"/>
      <c r="O14" s="40"/>
      <c r="P14" s="206">
        <f ca="1">INDEX('Wellbeing Acorn Type'!E$14:E$48,'Type Sorted'!$B14)</f>
        <v>21</v>
      </c>
      <c r="Q14" s="207">
        <f ca="1">INDEX('Wellbeing Acorn Type'!F$14:F$48,'Type Sorted'!$B14)</f>
        <v>0.1640625</v>
      </c>
      <c r="R14" s="206">
        <f ca="1">INDEX('Wellbeing Acorn Type'!G$14:G$48,'Type Sorted'!$B14)</f>
        <v>22417</v>
      </c>
      <c r="S14" s="207">
        <f ca="1">INDEX('Wellbeing Acorn Type'!H$14:H$48,'Type Sorted'!$B14)</f>
        <v>6.4346218651418999E-2</v>
      </c>
      <c r="T14" s="207">
        <f ca="1">INDEX('Wellbeing Acorn Type'!I$14:I$48,'Type Sorted'!$B14)</f>
        <v>9.3678904402908511E-4</v>
      </c>
      <c r="U14" s="227">
        <f ca="1">INDEX('Wellbeing Acorn Type'!J$14:J$48,'Type Sorted'!$B14)</f>
        <v>4.5978198972720241</v>
      </c>
      <c r="V14" s="208">
        <f ca="1">INDEX('Wellbeing Acorn Type'!K$14:K$48,'Type Sorted'!$B14)</f>
        <v>254.96836245929427</v>
      </c>
      <c r="W14" s="208"/>
    </row>
    <row r="15" spans="1:28" ht="20.149999999999999" customHeight="1">
      <c r="A15" s="225">
        <v>3</v>
      </c>
      <c r="B15" s="225">
        <f ca="1">MATCH(A15,'Wellbeing Acorn Type'!$Q$14:$Q$48,0)</f>
        <v>21</v>
      </c>
      <c r="C15" s="226" t="str">
        <f ca="1">INDEX('Wellbeing Acorn Type'!$C$14:$C$48,'Type Sorted'!B15)</f>
        <v>3.17</v>
      </c>
      <c r="D15" s="40" t="str">
        <f ca="1">INDEX('Wellbeing Acorn Type'!D$14:D$48,'Type Sorted'!$B15)</f>
        <v>Everthing in Moderation</v>
      </c>
      <c r="E15" s="40"/>
      <c r="F15" s="40"/>
      <c r="G15" s="40"/>
      <c r="H15" s="40"/>
      <c r="I15" s="40"/>
      <c r="J15" s="40"/>
      <c r="K15" s="40"/>
      <c r="L15" s="40"/>
      <c r="M15" s="40"/>
      <c r="N15" s="40"/>
      <c r="O15" s="40"/>
      <c r="P15" s="206">
        <f ca="1">INDEX('Wellbeing Acorn Type'!E$14:E$48,'Type Sorted'!$B15)</f>
        <v>24</v>
      </c>
      <c r="Q15" s="207">
        <f ca="1">INDEX('Wellbeing Acorn Type'!F$14:F$48,'Type Sorted'!$B15)</f>
        <v>0.1875</v>
      </c>
      <c r="R15" s="206">
        <f ca="1">INDEX('Wellbeing Acorn Type'!G$14:G$48,'Type Sorted'!$B15)</f>
        <v>26453</v>
      </c>
      <c r="S15" s="207">
        <f ca="1">INDEX('Wellbeing Acorn Type'!H$14:H$48,'Type Sorted'!$B15)</f>
        <v>7.5931236204040978E-2</v>
      </c>
      <c r="T15" s="207">
        <f ca="1">INDEX('Wellbeing Acorn Type'!I$14:I$48,'Type Sorted'!$B15)</f>
        <v>9.0726949684345824E-4</v>
      </c>
      <c r="U15" s="227">
        <f ca="1">INDEX('Wellbeing Acorn Type'!J$14:J$48,'Type Sorted'!$B15)</f>
        <v>4.7652449038194193</v>
      </c>
      <c r="V15" s="208">
        <f ca="1">INDEX('Wellbeing Acorn Type'!K$14:K$48,'Type Sorted'!$B15)</f>
        <v>246.933948890485</v>
      </c>
      <c r="W15" s="208"/>
    </row>
    <row r="16" spans="1:28" ht="20.149999999999999" customHeight="1">
      <c r="A16" s="225">
        <v>4</v>
      </c>
      <c r="B16" s="225">
        <f ca="1">MATCH(A16,'Wellbeing Acorn Type'!$Q$14:$Q$48,0)</f>
        <v>11</v>
      </c>
      <c r="C16" s="226" t="str">
        <f ca="1">INDEX('Wellbeing Acorn Type'!$C$14:$C$48,'Type Sorted'!B16)</f>
        <v>2.9</v>
      </c>
      <c r="D16" s="40" t="str">
        <f ca="1">INDEX('Wellbeing Acorn Type'!D$14:D$48,'Type Sorted'!$B16)</f>
        <v>Everyday Excesses</v>
      </c>
      <c r="E16" s="40"/>
      <c r="F16" s="40"/>
      <c r="G16" s="40"/>
      <c r="H16" s="40"/>
      <c r="I16" s="40"/>
      <c r="J16" s="40"/>
      <c r="K16" s="40"/>
      <c r="L16" s="40"/>
      <c r="M16" s="40"/>
      <c r="N16" s="40"/>
      <c r="O16" s="40"/>
      <c r="P16" s="206">
        <f ca="1">INDEX('Wellbeing Acorn Type'!E$14:E$48,'Type Sorted'!$B16)</f>
        <v>13</v>
      </c>
      <c r="Q16" s="207">
        <f ca="1">INDEX('Wellbeing Acorn Type'!F$14:F$48,'Type Sorted'!$B16)</f>
        <v>0.1015625</v>
      </c>
      <c r="R16" s="206">
        <f ca="1">INDEX('Wellbeing Acorn Type'!G$14:G$48,'Type Sorted'!$B16)</f>
        <v>16337</v>
      </c>
      <c r="S16" s="207">
        <f ca="1">INDEX('Wellbeing Acorn Type'!H$14:H$48,'Type Sorted'!$B16)</f>
        <v>4.6894061386815011E-2</v>
      </c>
      <c r="T16" s="207">
        <f ca="1">INDEX('Wellbeing Acorn Type'!I$14:I$48,'Type Sorted'!$B16)</f>
        <v>7.9573973189692106E-4</v>
      </c>
      <c r="U16" s="227">
        <f ca="1">INDEX('Wellbeing Acorn Type'!J$14:J$48,'Type Sorted'!$B16)</f>
        <v>2.9255811116128947</v>
      </c>
      <c r="V16" s="208">
        <f ca="1">INDEX('Wellbeing Acorn Type'!K$14:K$48,'Type Sorted'!$B16)</f>
        <v>216.57859651404786</v>
      </c>
      <c r="W16" s="208"/>
    </row>
    <row r="17" spans="1:23" ht="20.149999999999999" customHeight="1">
      <c r="A17" s="225">
        <v>5</v>
      </c>
      <c r="B17" s="225">
        <f ca="1">MATCH(A17,'Wellbeing Acorn Type'!$Q$14:$Q$48,0)</f>
        <v>13</v>
      </c>
      <c r="C17" s="226" t="str">
        <f ca="1">INDEX('Wellbeing Acorn Type'!$C$14:$C$48,'Type Sorted'!B17)</f>
        <v>2.11</v>
      </c>
      <c r="D17" s="40" t="str">
        <f ca="1">INDEX('Wellbeing Acorn Type'!D$14:D$48,'Type Sorted'!$B17)</f>
        <v>Anxious Adversity</v>
      </c>
      <c r="E17" s="40"/>
      <c r="F17" s="40"/>
      <c r="G17" s="40"/>
      <c r="H17" s="40"/>
      <c r="I17" s="40"/>
      <c r="J17" s="40"/>
      <c r="K17" s="40"/>
      <c r="L17" s="40"/>
      <c r="M17" s="40"/>
      <c r="N17" s="40"/>
      <c r="O17" s="40"/>
      <c r="P17" s="206">
        <f ca="1">INDEX('Wellbeing Acorn Type'!E$14:E$48,'Type Sorted'!$B17)</f>
        <v>5</v>
      </c>
      <c r="Q17" s="207">
        <f ca="1">INDEX('Wellbeing Acorn Type'!F$14:F$48,'Type Sorted'!$B17)</f>
        <v>3.90625E-2</v>
      </c>
      <c r="R17" s="206">
        <f ca="1">INDEX('Wellbeing Acorn Type'!G$14:G$48,'Type Sorted'!$B17)</f>
        <v>6926</v>
      </c>
      <c r="S17" s="207">
        <f ca="1">INDEX('Wellbeing Acorn Type'!H$14:H$48,'Type Sorted'!$B17)</f>
        <v>1.988053309451434E-2</v>
      </c>
      <c r="T17" s="207">
        <f ca="1">INDEX('Wellbeing Acorn Type'!I$14:I$48,'Type Sorted'!$B17)</f>
        <v>7.2191741264799312E-4</v>
      </c>
      <c r="U17" s="227">
        <f ca="1">INDEX('Wellbeing Acorn Type'!J$14:J$48,'Type Sorted'!$B17)</f>
        <v>1.5546928517173872</v>
      </c>
      <c r="V17" s="208">
        <f ca="1">INDEX('Wellbeing Acorn Type'!K$14:K$48,'Type Sorted'!$B17)</f>
        <v>196.48617979353162</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17</v>
      </c>
      <c r="Q18" s="207">
        <f ca="1">INDEX('Wellbeing Acorn Type'!F$14:F$48,'Type Sorted'!$B18)</f>
        <v>0.1328125</v>
      </c>
      <c r="R18" s="206">
        <f ca="1">INDEX('Wellbeing Acorn Type'!G$14:G$48,'Type Sorted'!$B18)</f>
        <v>25084</v>
      </c>
      <c r="S18" s="207">
        <f ca="1">INDEX('Wellbeing Acorn Type'!H$14:H$48,'Type Sorted'!$B18)</f>
        <v>7.2001630398902353E-2</v>
      </c>
      <c r="T18" s="207">
        <f ca="1">INDEX('Wellbeing Acorn Type'!I$14:I$48,'Type Sorted'!$B18)</f>
        <v>6.7772285121990117E-4</v>
      </c>
      <c r="U18" s="227">
        <f ca="1">INDEX('Wellbeing Acorn Type'!J$14:J$48,'Type Sorted'!$B18)</f>
        <v>2.6615916586278132</v>
      </c>
      <c r="V18" s="208">
        <f ca="1">INDEX('Wellbeing Acorn Type'!K$14:K$48,'Type Sorted'!$B18)</f>
        <v>184.45762861784405</v>
      </c>
      <c r="W18" s="208"/>
    </row>
    <row r="19" spans="1:23" ht="20.149999999999999" customHeight="1">
      <c r="A19" s="225">
        <v>7</v>
      </c>
      <c r="B19" s="225">
        <f ca="1">MATCH(A19,'Wellbeing Acorn Type'!$Q$14:$Q$48,0)</f>
        <v>27</v>
      </c>
      <c r="C19" s="226" t="str">
        <f ca="1">INDEX('Wellbeing Acorn Type'!$C$14:$C$48,'Type Sorted'!B19)</f>
        <v>4.21</v>
      </c>
      <c r="D19" s="40" t="str">
        <f ca="1">INDEX('Wellbeing Acorn Type'!D$14:D$48,'Type Sorted'!$B19)</f>
        <v>Sensible Seniors</v>
      </c>
      <c r="E19" s="40"/>
      <c r="F19" s="40"/>
      <c r="G19" s="40"/>
      <c r="H19" s="40"/>
      <c r="I19" s="40"/>
      <c r="J19" s="40"/>
      <c r="K19" s="40"/>
      <c r="L19" s="40"/>
      <c r="M19" s="40"/>
      <c r="N19" s="40"/>
      <c r="O19" s="40"/>
      <c r="P19" s="206">
        <f ca="1">INDEX('Wellbeing Acorn Type'!E$14:E$48,'Type Sorted'!$B19)</f>
        <v>3</v>
      </c>
      <c r="Q19" s="207">
        <f ca="1">INDEX('Wellbeing Acorn Type'!F$14:F$48,'Type Sorted'!$B19)</f>
        <v>2.34375E-2</v>
      </c>
      <c r="R19" s="206">
        <f ca="1">INDEX('Wellbeing Acorn Type'!G$14:G$48,'Type Sorted'!$B19)</f>
        <v>5253</v>
      </c>
      <c r="S19" s="207">
        <f ca="1">INDEX('Wellbeing Acorn Type'!H$14:H$48,'Type Sorted'!$B19)</f>
        <v>1.5078319426145513E-2</v>
      </c>
      <c r="T19" s="207">
        <f ca="1">INDEX('Wellbeing Acorn Type'!I$14:I$48,'Type Sorted'!$B19)</f>
        <v>5.7110222729868647E-4</v>
      </c>
      <c r="U19" s="227">
        <f ca="1">INDEX('Wellbeing Acorn Type'!J$14:J$48,'Type Sorted'!$B19)</f>
        <v>0.77605298427832103</v>
      </c>
      <c r="V19" s="208">
        <f ca="1">INDEX('Wellbeing Acorn Type'!K$14:K$48,'Type Sorted'!$B19)</f>
        <v>155.43841019417476</v>
      </c>
      <c r="W19" s="208"/>
    </row>
    <row r="20" spans="1:23" ht="20.149999999999999" customHeight="1">
      <c r="A20" s="225">
        <v>8</v>
      </c>
      <c r="B20" s="225">
        <f ca="1">MATCH(A20,'Wellbeing Acorn Type'!$Q$14:$Q$48,0)</f>
        <v>18</v>
      </c>
      <c r="C20" s="226" t="str">
        <f ca="1">INDEX('Wellbeing Acorn Type'!$C$14:$C$48,'Type Sorted'!B20)</f>
        <v>3.14</v>
      </c>
      <c r="D20" s="40" t="str">
        <f ca="1">INDEX('Wellbeing Acorn Type'!D$14:D$48,'Type Sorted'!$B20)</f>
        <v>Rooted Routines</v>
      </c>
      <c r="E20" s="40"/>
      <c r="F20" s="40"/>
      <c r="G20" s="40"/>
      <c r="H20" s="40"/>
      <c r="I20" s="40"/>
      <c r="J20" s="40"/>
      <c r="K20" s="40"/>
      <c r="L20" s="40"/>
      <c r="M20" s="40"/>
      <c r="N20" s="40"/>
      <c r="O20" s="40"/>
      <c r="P20" s="206">
        <f ca="1">INDEX('Wellbeing Acorn Type'!E$14:E$48,'Type Sorted'!$B20)</f>
        <v>7</v>
      </c>
      <c r="Q20" s="207">
        <f ca="1">INDEX('Wellbeing Acorn Type'!F$14:F$48,'Type Sorted'!$B20)</f>
        <v>5.46875E-2</v>
      </c>
      <c r="R20" s="206">
        <f ca="1">INDEX('Wellbeing Acorn Type'!G$14:G$48,'Type Sorted'!$B20)</f>
        <v>13105</v>
      </c>
      <c r="S20" s="207">
        <f ca="1">INDEX('Wellbeing Acorn Type'!H$14:H$48,'Type Sorted'!$B20)</f>
        <v>3.7616861998788685E-2</v>
      </c>
      <c r="T20" s="207">
        <f ca="1">INDEX('Wellbeing Acorn Type'!I$14:I$48,'Type Sorted'!$B20)</f>
        <v>5.3414727203357493E-4</v>
      </c>
      <c r="U20" s="227">
        <f ca="1">INDEX('Wellbeing Acorn Type'!J$14:J$48,'Type Sorted'!$B20)</f>
        <v>1.0150547157118663</v>
      </c>
      <c r="V20" s="208">
        <f ca="1">INDEX('Wellbeing Acorn Type'!K$14:K$48,'Type Sorted'!$B20)</f>
        <v>145.38028185806945</v>
      </c>
      <c r="W20" s="208"/>
    </row>
    <row r="21" spans="1:23" ht="20.149999999999999" customHeight="1">
      <c r="A21" s="225">
        <v>9</v>
      </c>
      <c r="B21" s="225">
        <f ca="1">MATCH(A21,'Wellbeing Acorn Type'!$Q$14:$Q$48,0)</f>
        <v>35</v>
      </c>
      <c r="C21" s="226" t="str">
        <f ca="1">INDEX('Wellbeing Acorn Type'!$C$14:$C$48,'Type Sorted'!B21)</f>
        <v>61</v>
      </c>
      <c r="D21" s="40" t="str">
        <f ca="1">INDEX('Wellbeing Acorn Type'!D$14:D$48,'Type Sorted'!$B21)</f>
        <v>Inactive Communal Population</v>
      </c>
      <c r="E21" s="40"/>
      <c r="F21" s="40"/>
      <c r="G21" s="40"/>
      <c r="H21" s="40"/>
      <c r="I21" s="40"/>
      <c r="J21" s="40"/>
      <c r="K21" s="40"/>
      <c r="L21" s="40"/>
      <c r="M21" s="40"/>
      <c r="N21" s="40"/>
      <c r="O21" s="40"/>
      <c r="P21" s="206">
        <f ca="1">INDEX('Wellbeing Acorn Type'!E$14:E$48,'Type Sorted'!$B21)</f>
        <v>2</v>
      </c>
      <c r="Q21" s="207">
        <f ca="1">INDEX('Wellbeing Acorn Type'!F$14:F$48,'Type Sorted'!$B21)</f>
        <v>1.5625E-2</v>
      </c>
      <c r="R21" s="206">
        <f ca="1">INDEX('Wellbeing Acorn Type'!G$14:G$48,'Type Sorted'!$B21)</f>
        <v>3786</v>
      </c>
      <c r="S21" s="207">
        <f ca="1">INDEX('Wellbeing Acorn Type'!H$14:H$48,'Type Sorted'!$B21)</f>
        <v>1.0867412401939256E-2</v>
      </c>
      <c r="T21" s="207">
        <f ca="1">INDEX('Wellbeing Acorn Type'!I$14:I$48,'Type Sorted'!$B21)</f>
        <v>5.2826201796090863E-4</v>
      </c>
      <c r="U21" s="227">
        <f ca="1">INDEX('Wellbeing Acorn Type'!J$14:J$48,'Type Sorted'!$B21)</f>
        <v>0.51916026926639713</v>
      </c>
      <c r="V21" s="208">
        <f ca="1">INDEX('Wellbeing Acorn Type'!K$14:K$48,'Type Sorted'!$B21)</f>
        <v>143.7784766244057</v>
      </c>
      <c r="W21" s="208"/>
    </row>
    <row r="22" spans="1:23" ht="20.149999999999999" customHeight="1">
      <c r="A22" s="225">
        <v>10</v>
      </c>
      <c r="B22" s="225">
        <f ca="1">MATCH(A22,'Wellbeing Acorn Type'!$Q$14:$Q$48,0)</f>
        <v>14</v>
      </c>
      <c r="C22" s="226" t="str">
        <f ca="1">INDEX('Wellbeing Acorn Type'!$C$14:$C$48,'Type Sorted'!B22)</f>
        <v>2.12</v>
      </c>
      <c r="D22" s="40" t="str">
        <f ca="1">INDEX('Wellbeing Acorn Type'!D$14:D$48,'Type Sorted'!$B22)</f>
        <v>Perilous Futures</v>
      </c>
      <c r="E22" s="40"/>
      <c r="F22" s="40"/>
      <c r="G22" s="40"/>
      <c r="H22" s="40"/>
      <c r="I22" s="40"/>
      <c r="J22" s="40"/>
      <c r="K22" s="40"/>
      <c r="L22" s="40"/>
      <c r="M22" s="40"/>
      <c r="N22" s="40"/>
      <c r="O22" s="40"/>
      <c r="P22" s="206">
        <f ca="1">INDEX('Wellbeing Acorn Type'!E$14:E$48,'Type Sorted'!$B22)</f>
        <v>3</v>
      </c>
      <c r="Q22" s="207">
        <f ca="1">INDEX('Wellbeing Acorn Type'!F$14:F$48,'Type Sorted'!$B22)</f>
        <v>2.34375E-2</v>
      </c>
      <c r="R22" s="206">
        <f ca="1">INDEX('Wellbeing Acorn Type'!G$14:G$48,'Type Sorted'!$B22)</f>
        <v>6282</v>
      </c>
      <c r="S22" s="207">
        <f ca="1">INDEX('Wellbeing Acorn Type'!H$14:H$48,'Type Sorted'!$B22)</f>
        <v>1.8031982226355627E-2</v>
      </c>
      <c r="T22" s="207">
        <f ca="1">INDEX('Wellbeing Acorn Type'!I$14:I$48,'Type Sorted'!$B22)</f>
        <v>4.7755491881566379E-4</v>
      </c>
      <c r="U22" s="227">
        <f ca="1">INDEX('Wellbeing Acorn Type'!J$14:J$48,'Type Sorted'!$B22)</f>
        <v>0.4595913831710296</v>
      </c>
      <c r="V22" s="208">
        <f ca="1">INDEX('Wellbeing Acorn Type'!K$14:K$48,'Type Sorted'!$B22)</f>
        <v>129.97739075931233</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5</v>
      </c>
      <c r="Q23" s="207">
        <f ca="1">INDEX('Wellbeing Acorn Type'!F$14:F$48,'Type Sorted'!$B23)</f>
        <v>3.90625E-2</v>
      </c>
      <c r="R23" s="206">
        <f ca="1">INDEX('Wellbeing Acorn Type'!G$14:G$48,'Type Sorted'!$B23)</f>
        <v>15264</v>
      </c>
      <c r="S23" s="207">
        <f ca="1">INDEX('Wellbeing Acorn Type'!H$14:H$48,'Type Sorted'!$B23)</f>
        <v>4.3814100080084732E-2</v>
      </c>
      <c r="T23" s="207">
        <f ca="1">INDEX('Wellbeing Acorn Type'!I$14:I$48,'Type Sorted'!$B23)</f>
        <v>3.2756813417190777E-4</v>
      </c>
      <c r="U23" s="227">
        <f ca="1">INDEX('Wellbeing Acorn Type'!J$14:J$48,'Type Sorted'!$B23)</f>
        <v>-0.26264355626524494</v>
      </c>
      <c r="V23" s="208">
        <f ca="1">INDEX('Wellbeing Acorn Type'!K$14:K$48,'Type Sorted'!$B23)</f>
        <v>89.155089180424525</v>
      </c>
      <c r="W23" s="208"/>
    </row>
    <row r="24" spans="1:23" ht="20.149999999999999" customHeight="1">
      <c r="A24" s="225">
        <v>12</v>
      </c>
      <c r="B24" s="225">
        <f ca="1">MATCH(A24,'Wellbeing Acorn Type'!$Q$14:$Q$48,0)</f>
        <v>1</v>
      </c>
      <c r="C24" s="226" t="str">
        <f ca="1">INDEX('Wellbeing Acorn Type'!$C$14:$C$48,'Type Sorted'!B24)</f>
        <v>1.1</v>
      </c>
      <c r="D24" s="40" t="str">
        <f ca="1">INDEX('Wellbeing Acorn Type'!D$14:D$48,'Type Sorted'!$B24)</f>
        <v>Limited Living</v>
      </c>
      <c r="E24" s="40"/>
      <c r="F24" s="40"/>
      <c r="G24" s="40"/>
      <c r="H24" s="40"/>
      <c r="I24" s="40"/>
      <c r="J24" s="40"/>
      <c r="K24" s="40"/>
      <c r="L24" s="40"/>
      <c r="M24" s="40"/>
      <c r="N24" s="40"/>
      <c r="O24" s="40"/>
      <c r="P24" s="206">
        <f ca="1">INDEX('Wellbeing Acorn Type'!E$14:E$48,'Type Sorted'!$B24)</f>
        <v>1</v>
      </c>
      <c r="Q24" s="207">
        <f ca="1">INDEX('Wellbeing Acorn Type'!F$14:F$48,'Type Sorted'!$B24)</f>
        <v>7.8125E-3</v>
      </c>
      <c r="R24" s="206">
        <f ca="1">INDEX('Wellbeing Acorn Type'!G$14:G$48,'Type Sorted'!$B24)</f>
        <v>3787</v>
      </c>
      <c r="S24" s="207">
        <f ca="1">INDEX('Wellbeing Acorn Type'!H$14:H$48,'Type Sorted'!$B24)</f>
        <v>1.0870282822541988E-2</v>
      </c>
      <c r="T24" s="207">
        <f ca="1">INDEX('Wellbeing Acorn Type'!I$14:I$48,'Type Sorted'!$B24)</f>
        <v>2.6406126221283337E-4</v>
      </c>
      <c r="U24" s="227">
        <f ca="1">INDEX('Wellbeing Acorn Type'!J$14:J$48,'Type Sorted'!$B24)</f>
        <v>-0.33362959990822977</v>
      </c>
      <c r="V24" s="208">
        <f ca="1">INDEX('Wellbeing Acorn Type'!K$14:K$48,'Type Sorted'!$B24)</f>
        <v>71.870255149194605</v>
      </c>
      <c r="W24" s="208"/>
    </row>
    <row r="25" spans="1:23" ht="20.149999999999999" customHeight="1">
      <c r="A25" s="225">
        <v>13</v>
      </c>
      <c r="B25" s="225">
        <f ca="1">MATCH(A25,'Wellbeing Acorn Type'!$Q$14:$Q$48,0)</f>
        <v>12</v>
      </c>
      <c r="C25" s="226" t="str">
        <f ca="1">INDEX('Wellbeing Acorn Type'!$C$14:$C$48,'Type Sorted'!B25)</f>
        <v>2.10</v>
      </c>
      <c r="D25" s="40" t="str">
        <f ca="1">INDEX('Wellbeing Acorn Type'!D$14:D$48,'Type Sorted'!$B25)</f>
        <v>Respiratory Risks</v>
      </c>
      <c r="E25" s="40"/>
      <c r="F25" s="40"/>
      <c r="G25" s="40"/>
      <c r="H25" s="40"/>
      <c r="I25" s="40"/>
      <c r="J25" s="40"/>
      <c r="K25" s="40"/>
      <c r="L25" s="40"/>
      <c r="M25" s="40"/>
      <c r="N25" s="40"/>
      <c r="O25" s="40"/>
      <c r="P25" s="206">
        <f ca="1">INDEX('Wellbeing Acorn Type'!E$14:E$48,'Type Sorted'!$B25)</f>
        <v>3</v>
      </c>
      <c r="Q25" s="207">
        <f ca="1">INDEX('Wellbeing Acorn Type'!F$14:F$48,'Type Sorted'!$B25)</f>
        <v>2.34375E-2</v>
      </c>
      <c r="R25" s="206">
        <f ca="1">INDEX('Wellbeing Acorn Type'!G$14:G$48,'Type Sorted'!$B25)</f>
        <v>12048</v>
      </c>
      <c r="S25" s="207">
        <f ca="1">INDEX('Wellbeing Acorn Type'!H$14:H$48,'Type Sorted'!$B25)</f>
        <v>3.45828274217021E-2</v>
      </c>
      <c r="T25" s="207">
        <f ca="1">INDEX('Wellbeing Acorn Type'!I$14:I$48,'Type Sorted'!$B25)</f>
        <v>2.4900398406374502E-4</v>
      </c>
      <c r="U25" s="227">
        <f ca="1">INDEX('Wellbeing Acorn Type'!J$14:J$48,'Type Sorted'!$B25)</f>
        <v>-0.69009687021842758</v>
      </c>
      <c r="V25" s="208">
        <f ca="1">INDEX('Wellbeing Acorn Type'!K$14:K$48,'Type Sorted'!$B25)</f>
        <v>67.772075759462155</v>
      </c>
      <c r="W25" s="208"/>
    </row>
    <row r="26" spans="1:23" ht="20.149999999999999" customHeight="1">
      <c r="A26" s="225">
        <v>14</v>
      </c>
      <c r="B26" s="225">
        <f ca="1">MATCH(A26,'Wellbeing Acorn Type'!$Q$14:$Q$48,0)</f>
        <v>31</v>
      </c>
      <c r="C26" s="226" t="str">
        <f ca="1">INDEX('Wellbeing Acorn Type'!$C$14:$C$48,'Type Sorted'!B26)</f>
        <v>4.25</v>
      </c>
      <c r="D26" s="40" t="str">
        <f ca="1">INDEX('Wellbeing Acorn Type'!D$14:D$48,'Type Sorted'!$B26)</f>
        <v>Healthy, Wealthy &amp; Wine</v>
      </c>
      <c r="E26" s="40"/>
      <c r="F26" s="40"/>
      <c r="G26" s="40"/>
      <c r="H26" s="40"/>
      <c r="I26" s="40"/>
      <c r="J26" s="40"/>
      <c r="K26" s="40"/>
      <c r="L26" s="40"/>
      <c r="M26" s="40"/>
      <c r="N26" s="40"/>
      <c r="O26" s="40"/>
      <c r="P26" s="206">
        <f ca="1">INDEX('Wellbeing Acorn Type'!E$14:E$48,'Type Sorted'!$B26)</f>
        <v>3</v>
      </c>
      <c r="Q26" s="207">
        <f ca="1">INDEX('Wellbeing Acorn Type'!F$14:F$48,'Type Sorted'!$B26)</f>
        <v>2.34375E-2</v>
      </c>
      <c r="R26" s="206">
        <f ca="1">INDEX('Wellbeing Acorn Type'!G$14:G$48,'Type Sorted'!$B26)</f>
        <v>23245</v>
      </c>
      <c r="S26" s="207">
        <f ca="1">INDEX('Wellbeing Acorn Type'!H$14:H$48,'Type Sorted'!$B26)</f>
        <v>6.6722926910480193E-2</v>
      </c>
      <c r="T26" s="207">
        <f ca="1">INDEX('Wellbeing Acorn Type'!I$14:I$48,'Type Sorted'!$B26)</f>
        <v>1.2906001290600129E-4</v>
      </c>
      <c r="U26" s="227">
        <f ca="1">INDEX('Wellbeing Acorn Type'!J$14:J$48,'Type Sorted'!$B26)</f>
        <v>-1.9624737074595693</v>
      </c>
      <c r="V26" s="208">
        <f ca="1">INDEX('Wellbeing Acorn Type'!K$14:K$48,'Type Sorted'!$B26)</f>
        <v>35.126606528285656</v>
      </c>
      <c r="W26" s="208"/>
    </row>
    <row r="27" spans="1:23" ht="20.149999999999999" customHeight="1">
      <c r="A27" s="225">
        <v>15</v>
      </c>
      <c r="B27" s="225">
        <f ca="1">MATCH(A27,'Wellbeing Acorn Type'!$Q$14:$Q$48,0)</f>
        <v>25</v>
      </c>
      <c r="C27" s="226" t="str">
        <f ca="1">INDEX('Wellbeing Acorn Type'!$C$14:$C$48,'Type Sorted'!B27)</f>
        <v>4.19</v>
      </c>
      <c r="D27" s="40" t="str">
        <f ca="1">INDEX('Wellbeing Acorn Type'!D$14:D$48,'Type Sorted'!$B27)</f>
        <v>Relishing Retirement</v>
      </c>
      <c r="E27" s="40"/>
      <c r="F27" s="40"/>
      <c r="G27" s="40"/>
      <c r="H27" s="40"/>
      <c r="I27" s="40"/>
      <c r="J27" s="40"/>
      <c r="K27" s="40"/>
      <c r="L27" s="40"/>
      <c r="M27" s="40"/>
      <c r="N27" s="40"/>
      <c r="O27" s="40"/>
      <c r="P27" s="206">
        <f ca="1">INDEX('Wellbeing Acorn Type'!E$14:E$48,'Type Sorted'!$B27)</f>
        <v>1</v>
      </c>
      <c r="Q27" s="207">
        <f ca="1">INDEX('Wellbeing Acorn Type'!F$14:F$48,'Type Sorted'!$B27)</f>
        <v>7.8125E-3</v>
      </c>
      <c r="R27" s="206">
        <f ca="1">INDEX('Wellbeing Acorn Type'!G$14:G$48,'Type Sorted'!$B27)</f>
        <v>48853</v>
      </c>
      <c r="S27" s="207">
        <f ca="1">INDEX('Wellbeing Acorn Type'!H$14:H$48,'Type Sorted'!$B27)</f>
        <v>0.14022865770521353</v>
      </c>
      <c r="T27" s="207">
        <f ca="1">INDEX('Wellbeing Acorn Type'!I$14:I$48,'Type Sorted'!$B27)</f>
        <v>2.0469571981249873E-5</v>
      </c>
      <c r="U27" s="227">
        <f ca="1">INDEX('Wellbeing Acorn Type'!J$14:J$48,'Type Sorted'!$B27)</f>
        <v>-4.3145558553548993</v>
      </c>
      <c r="V27" s="208">
        <f ca="1">INDEX('Wellbeing Acorn Type'!K$14:K$48,'Type Sorted'!$B27)</f>
        <v>5.5712577784373529</v>
      </c>
      <c r="W27" s="208"/>
    </row>
    <row r="28" spans="1:23" ht="20.149999999999999" customHeight="1">
      <c r="A28" s="225">
        <v>16</v>
      </c>
      <c r="B28" s="225">
        <f ca="1">MATCH(A28,'Wellbeing Acorn Type'!$Q$14:$Q$48,0)</f>
        <v>22</v>
      </c>
      <c r="C28" s="226" t="str">
        <f ca="1">INDEX('Wellbeing Acorn Type'!$C$14:$C$48,'Type Sorted'!B28)</f>
        <v>3.18</v>
      </c>
      <c r="D28" s="40" t="str">
        <f ca="1">INDEX('Wellbeing Acorn Type'!D$14:D$48,'Type Sorted'!$B28)</f>
        <v>Cultural Concerns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106</v>
      </c>
      <c r="S28" s="207">
        <f ca="1">INDEX('Wellbeing Acorn Type'!H$14:H$48,'Type Sorted'!$B28)</f>
        <v>3.0426458388947735E-4</v>
      </c>
      <c r="T28" s="207">
        <f ca="1">INDEX('Wellbeing Acorn Type'!I$14:I$48,'Type Sorted'!$B28)</f>
        <v>0</v>
      </c>
      <c r="U28" s="227">
        <f ca="1">INDEX('Wellbeing Acorn Type'!J$14:J$48,'Type Sorted'!$B28)</f>
        <v>-0.1973771014894502</v>
      </c>
      <c r="V28" s="208">
        <f ca="1">INDEX('Wellbeing Acorn Type'!K$14:K$48,'Type Sorted'!$B28)</f>
        <v>0</v>
      </c>
      <c r="W28" s="208"/>
    </row>
    <row r="29" spans="1:23" ht="20.149999999999999" customHeight="1">
      <c r="A29" s="225">
        <v>17</v>
      </c>
      <c r="B29" s="225">
        <f ca="1">MATCH(A29,'Wellbeing Acorn Type'!$Q$14:$Q$48,0)</f>
        <v>2</v>
      </c>
      <c r="C29" s="226" t="str">
        <f ca="1">INDEX('Wellbeing Acorn Type'!$C$14:$C$48,'Type Sorted'!B29)</f>
        <v>1.2</v>
      </c>
      <c r="D29" s="40" t="str">
        <f ca="1">INDEX('Wellbeing Acorn Type'!D$14:D$48,'Type Sorted'!$B29)</f>
        <v>Poorly Pensioners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11136</v>
      </c>
      <c r="S29" s="207">
        <f ca="1">INDEX('Wellbeing Acorn Type'!H$14:H$48,'Type Sorted'!$B29)</f>
        <v>3.1965003832011507E-2</v>
      </c>
      <c r="T29" s="207">
        <f ca="1">INDEX('Wellbeing Acorn Type'!I$14:I$48,'Type Sorted'!$B29)</f>
        <v>0</v>
      </c>
      <c r="U29" s="227">
        <f ca="1">INDEX('Wellbeing Acorn Type'!J$14:J$48,'Type Sorted'!$B29)</f>
        <v>-2.0558756189952874</v>
      </c>
      <c r="V29" s="208">
        <f ca="1">INDEX('Wellbeing Acorn Type'!K$14:K$48,'Type Sorted'!$B29)</f>
        <v>0</v>
      </c>
      <c r="W29" s="208"/>
    </row>
    <row r="30" spans="1:23" ht="20.149999999999999" customHeight="1">
      <c r="A30" s="225">
        <v>18</v>
      </c>
      <c r="B30" s="225">
        <f ca="1">MATCH(A30,'Wellbeing Acorn Type'!$Q$14:$Q$48,0)</f>
        <v>34</v>
      </c>
      <c r="C30" s="226" t="str">
        <f ca="1">INDEX('Wellbeing Acorn Type'!$C$14:$C$48,'Type Sorted'!B30)</f>
        <v>60</v>
      </c>
      <c r="D30" s="40" t="str">
        <f ca="1">INDEX('Wellbeing Acorn Type'!D$14:D$48,'Type Sorted'!$B30)</f>
        <v>Active Communal Population</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237</v>
      </c>
      <c r="S30" s="207">
        <f ca="1">INDEX('Wellbeing Acorn Type'!H$14:H$48,'Type Sorted'!$B30)</f>
        <v>6.8028968284722759E-4</v>
      </c>
      <c r="T30" s="207">
        <f ca="1">INDEX('Wellbeing Acorn Type'!I$14:I$48,'Type Sorted'!$B30)</f>
        <v>0</v>
      </c>
      <c r="U30" s="227">
        <f ca="1">INDEX('Wellbeing Acorn Type'!J$14:J$48,'Type Sorted'!$B30)</f>
        <v>-0.29518868096416639</v>
      </c>
      <c r="V30" s="208">
        <f ca="1">INDEX('Wellbeing Acorn Type'!K$14:K$48,'Type Sorted'!$B30)</f>
        <v>0</v>
      </c>
      <c r="W30" s="208"/>
    </row>
    <row r="31" spans="1:23" ht="20.149999999999999" customHeight="1">
      <c r="A31" s="225">
        <v>19</v>
      </c>
      <c r="B31" s="225">
        <f ca="1">MATCH(A31,'Wellbeing Acorn Type'!$Q$14:$Q$48,0)</f>
        <v>15</v>
      </c>
      <c r="C31" s="226" t="str">
        <f ca="1">INDEX('Wellbeing Acorn Type'!$C$14:$C$48,'Type Sorted'!B31)</f>
        <v>2.13</v>
      </c>
      <c r="D31" s="40" t="str">
        <f ca="1">INDEX('Wellbeing Acorn Type'!D$14:D$48,'Type Sorted'!$B31)</f>
        <v>Regular Revellers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7412</v>
      </c>
      <c r="S31" s="207">
        <f ca="1">INDEX('Wellbeing Acorn Type'!H$14:H$48,'Type Sorted'!$B31)</f>
        <v>2.1275557507441565E-2</v>
      </c>
      <c r="T31" s="207">
        <f ca="1">INDEX('Wellbeing Acorn Type'!I$14:I$48,'Type Sorted'!$B31)</f>
        <v>0</v>
      </c>
      <c r="U31" s="227">
        <f ca="1">INDEX('Wellbeing Acorn Type'!J$14:J$48,'Type Sorted'!$B31)</f>
        <v>-1.6680737275708934</v>
      </c>
      <c r="V31" s="208">
        <f ca="1">INDEX('Wellbeing Acorn Type'!K$14:K$48,'Type Sorted'!$B31)</f>
        <v>0</v>
      </c>
      <c r="W31" s="208"/>
    </row>
    <row r="32" spans="1:23" ht="20.149999999999999" customHeight="1">
      <c r="A32" s="225">
        <v>20</v>
      </c>
      <c r="B32" s="225">
        <f ca="1">MATCH(A32,'Wellbeing Acorn Type'!$Q$14:$Q$48,0)</f>
        <v>28</v>
      </c>
      <c r="C32" s="226" t="str">
        <f ca="1">INDEX('Wellbeing Acorn Type'!$C$14:$C$48,'Type Sorted'!B32)</f>
        <v>4.22</v>
      </c>
      <c r="D32" s="40" t="str">
        <f ca="1">INDEX('Wellbeing Acorn Type'!D$14:D$48,'Type Sorted'!$B32)</f>
        <v>Gym &amp; Juices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1307</v>
      </c>
      <c r="S32" s="207">
        <f ca="1">INDEX('Wellbeing Acorn Type'!H$14:H$48,'Type Sorted'!$B32)</f>
        <v>3.7516397277693098E-3</v>
      </c>
      <c r="T32" s="207">
        <f ca="1">INDEX('Wellbeing Acorn Type'!I$14:I$48,'Type Sorted'!$B32)</f>
        <v>0</v>
      </c>
      <c r="U32" s="227">
        <f ca="1">INDEX('Wellbeing Acorn Type'!J$14:J$48,'Type Sorted'!$B32)</f>
        <v>-0.69427533727475621</v>
      </c>
      <c r="V32" s="208">
        <f ca="1">INDEX('Wellbeing Acorn Type'!K$14:K$48,'Type Sorted'!$B32)</f>
        <v>0</v>
      </c>
      <c r="W32" s="208"/>
    </row>
    <row r="33" spans="1:28" ht="20.149999999999999" customHeight="1">
      <c r="A33" s="225">
        <v>21</v>
      </c>
      <c r="B33" s="225">
        <f ca="1">MATCH(A33,'Wellbeing Acorn Type'!$Q$14:$Q$48,0)</f>
        <v>30</v>
      </c>
      <c r="C33" s="226" t="str">
        <f ca="1">INDEX('Wellbeing Acorn Type'!$C$14:$C$48,'Type Sorted'!B33)</f>
        <v>4.24</v>
      </c>
      <c r="D33" s="40" t="str">
        <f ca="1">INDEX('Wellbeing Acorn Type'!D$14:D$48,'Type Sorted'!$B33)</f>
        <v>Five-A-Day Greys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30382</v>
      </c>
      <c r="S33" s="207">
        <f ca="1">INDEX('Wellbeing Acorn Type'!H$14:H$48,'Type Sorted'!$B33)</f>
        <v>8.7209118752170758E-2</v>
      </c>
      <c r="T33" s="207">
        <f ca="1">INDEX('Wellbeing Acorn Type'!I$14:I$48,'Type Sorted'!$B33)</f>
        <v>0</v>
      </c>
      <c r="U33" s="227">
        <f ca="1">INDEX('Wellbeing Acorn Type'!J$14:J$48,'Type Sorted'!$B33)</f>
        <v>-3.4970374835323206</v>
      </c>
      <c r="V33" s="208">
        <f ca="1">INDEX('Wellbeing Acorn Type'!K$14:K$48,'Type Sorted'!$B33)</f>
        <v>0</v>
      </c>
      <c r="W33" s="208"/>
    </row>
    <row r="34" spans="1:28" ht="20.149999999999999" customHeight="1">
      <c r="A34" s="225">
        <v>22</v>
      </c>
      <c r="B34" s="225">
        <f ca="1">MATCH(A34,'Wellbeing Acorn Type'!$Q$14:$Q$48,0)</f>
        <v>3</v>
      </c>
      <c r="C34" s="226" t="str">
        <f ca="1">INDEX('Wellbeing Acorn Type'!$C$14:$C$48,'Type Sorted'!B34)</f>
        <v>1.3</v>
      </c>
      <c r="D34" s="40" t="str">
        <f ca="1">INDEX('Wellbeing Acorn Type'!D$14:D$48,'Type Sorted'!$B34)</f>
        <v>Hardship Heartlands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17099</v>
      </c>
      <c r="S34" s="207">
        <f ca="1">INDEX('Wellbeing Acorn Type'!H$14:H$48,'Type Sorted'!$B34)</f>
        <v>4.9081321886095972E-2</v>
      </c>
      <c r="T34" s="207">
        <f ca="1">INDEX('Wellbeing Acorn Type'!I$14:I$48,'Type Sorted'!$B34)</f>
        <v>0</v>
      </c>
      <c r="U34" s="227">
        <f ca="1">INDEX('Wellbeing Acorn Type'!J$14:J$48,'Type Sorted'!$B34)</f>
        <v>-2.5703450096291167</v>
      </c>
      <c r="V34" s="208">
        <f ca="1">INDEX('Wellbeing Acorn Type'!K$14:K$48,'Type Sorted'!$B34)</f>
        <v>0</v>
      </c>
      <c r="W34" s="208"/>
    </row>
    <row r="35" spans="1:28" ht="20.149999999999999" customHeight="1">
      <c r="A35" s="225">
        <v>23</v>
      </c>
      <c r="B35" s="225">
        <f ca="1">MATCH(A35,'Wellbeing Acorn Type'!$Q$14:$Q$48,0)</f>
        <v>9</v>
      </c>
      <c r="C35" s="226" t="str">
        <f ca="1">INDEX('Wellbeing Acorn Type'!$C$14:$C$48,'Type Sorted'!B35)</f>
        <v>2.7</v>
      </c>
      <c r="D35" s="40" t="str">
        <f ca="1">INDEX('Wellbeing Acorn Type'!D$14:D$48,'Type Sorted'!$B35)</f>
        <v>Struggling Smokers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7077</v>
      </c>
      <c r="S35" s="207">
        <f ca="1">INDEX('Wellbeing Acorn Type'!H$14:H$48,'Type Sorted'!$B35)</f>
        <v>2.0313966605526708E-2</v>
      </c>
      <c r="T35" s="207">
        <f ca="1">INDEX('Wellbeing Acorn Type'!I$14:I$48,'Type Sorted'!$B35)</f>
        <v>0</v>
      </c>
      <c r="U35" s="227">
        <f ca="1">INDEX('Wellbeing Acorn Type'!J$14:J$48,'Type Sorted'!$B35)</f>
        <v>-1.6291418253129584</v>
      </c>
      <c r="V35" s="208">
        <f ca="1">INDEX('Wellbeing Acorn Type'!K$14:K$48,'Type Sorted'!$B35)</f>
        <v>0</v>
      </c>
      <c r="W35" s="208"/>
    </row>
    <row r="36" spans="1:28" ht="20.149999999999999" customHeight="1">
      <c r="A36" s="225">
        <v>24</v>
      </c>
      <c r="B36" s="225">
        <f ca="1">MATCH(A36,'Wellbeing Acorn Type'!$Q$14:$Q$48,0)</f>
        <v>19</v>
      </c>
      <c r="C36" s="226" t="str">
        <f ca="1">INDEX('Wellbeing Acorn Type'!$C$14:$C$48,'Type Sorted'!B36)</f>
        <v>3.15</v>
      </c>
      <c r="D36" s="40" t="str">
        <f ca="1">INDEX('Wellbeing Acorn Type'!D$14:D$48,'Type Sorted'!$B36)</f>
        <v>Borderline Behaviours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15117</v>
      </c>
      <c r="S36" s="207">
        <f ca="1">INDEX('Wellbeing Acorn Type'!H$14:H$48,'Type Sorted'!$B36)</f>
        <v>4.3392148251483291E-2</v>
      </c>
      <c r="T36" s="207">
        <f ca="1">INDEX('Wellbeing Acorn Type'!I$14:I$48,'Type Sorted'!$B36)</f>
        <v>0</v>
      </c>
      <c r="U36" s="227">
        <f ca="1">INDEX('Wellbeing Acorn Type'!J$14:J$48,'Type Sorted'!$B36)</f>
        <v>-2.4095924294827649</v>
      </c>
      <c r="V36" s="208">
        <f ca="1">INDEX('Wellbeing Acorn Type'!K$14:K$48,'Type Sorted'!$B36)</f>
        <v>0</v>
      </c>
      <c r="W36" s="208"/>
    </row>
    <row r="37" spans="1:28" ht="20.149999999999999" customHeight="1">
      <c r="A37" s="225">
        <v>25</v>
      </c>
      <c r="B37" s="225">
        <f ca="1">MATCH(A37,'Wellbeing Acorn Type'!$Q$14:$Q$48,0)</f>
        <v>10</v>
      </c>
      <c r="C37" s="226" t="str">
        <f ca="1">INDEX('Wellbeing Acorn Type'!$C$14:$C$48,'Type Sorted'!B37)</f>
        <v>2.8</v>
      </c>
      <c r="D37" s="40" t="str">
        <f ca="1">INDEX('Wellbeing Acorn Type'!D$14:D$48,'Type Sorted'!$B37)</f>
        <v>Despondent Diversity</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0</v>
      </c>
      <c r="S37" s="207">
        <f ca="1">INDEX('Wellbeing Acorn Type'!H$14:H$48,'Type Sorted'!$B37)</f>
        <v>0</v>
      </c>
      <c r="T37" s="207">
        <f ca="1">INDEX('Wellbeing Acorn Type'!I$14:I$48,'Type Sorted'!$B37)</f>
        <v>0</v>
      </c>
      <c r="U37" s="227">
        <f ca="1">INDEX('Wellbeing Acorn Type'!J$14:J$48,'Type Sorted'!$B37)</f>
        <v>0</v>
      </c>
      <c r="V37" s="208">
        <f ca="1">INDEX('Wellbeing Acorn Type'!K$14:K$48,'Type Sorted'!$B37)</f>
        <v>0</v>
      </c>
      <c r="W37" s="208"/>
    </row>
    <row r="38" spans="1:28" ht="20.149999999999999" customHeight="1">
      <c r="A38" s="225">
        <v>26</v>
      </c>
      <c r="B38" s="225">
        <f ca="1">MATCH(A38,'Wellbeing Acorn Type'!$Q$14:$Q$48,0)</f>
        <v>5</v>
      </c>
      <c r="C38" s="226" t="str">
        <f ca="1">INDEX('Wellbeing Acorn Type'!$C$14:$C$48,'Type Sorted'!B38)</f>
        <v>1.5</v>
      </c>
      <c r="D38" s="40" t="str">
        <f ca="1">INDEX('Wellbeing Acorn Type'!D$14:D$48,'Type Sorted'!$B38)</f>
        <v>Countryside Complacency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12098</v>
      </c>
      <c r="S38" s="207">
        <f ca="1">INDEX('Wellbeing Acorn Type'!H$14:H$48,'Type Sorted'!$B38)</f>
        <v>3.4726348451838647E-2</v>
      </c>
      <c r="T38" s="207">
        <f ca="1">INDEX('Wellbeing Acorn Type'!I$14:I$48,'Type Sorted'!$B38)</f>
        <v>0</v>
      </c>
      <c r="U38" s="227">
        <f ca="1">INDEX('Wellbeing Acorn Type'!J$14:J$48,'Type Sorted'!$B38)</f>
        <v>-2.14589920241125</v>
      </c>
      <c r="V38" s="208">
        <f ca="1">INDEX('Wellbeing Acorn Type'!K$14:K$48,'Type Sorted'!$B38)</f>
        <v>0</v>
      </c>
      <c r="W38" s="208"/>
    </row>
    <row r="39" spans="1:28" ht="20.149999999999999" customHeight="1">
      <c r="A39" s="225">
        <v>27</v>
      </c>
      <c r="B39" s="225">
        <f ca="1">MATCH(A39,'Wellbeing Acorn Type'!$Q$14:$Q$48,0)</f>
        <v>8</v>
      </c>
      <c r="C39" s="226" t="str">
        <f ca="1">INDEX('Wellbeing Acorn Type'!$C$14:$C$48,'Type Sorted'!B39)</f>
        <v>2.6</v>
      </c>
      <c r="D39" s="40" t="str">
        <f ca="1">INDEX('Wellbeing Acorn Type'!D$14:D$48,'Type Sorted'!$B39)</f>
        <v>Dangerous Dependencies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3360</v>
      </c>
      <c r="S39" s="207">
        <f ca="1">INDEX('Wellbeing Acorn Type'!H$14:H$48,'Type Sorted'!$B39)</f>
        <v>9.6446132251758847E-3</v>
      </c>
      <c r="T39" s="207">
        <f ca="1">INDEX('Wellbeing Acorn Type'!I$14:I$48,'Type Sorted'!$B39)</f>
        <v>0</v>
      </c>
      <c r="U39" s="227">
        <f ca="1">INDEX('Wellbeing Acorn Type'!J$14:J$48,'Type Sorted'!$B39)</f>
        <v>-1.1164823418851759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128</v>
      </c>
      <c r="Q41" s="230"/>
      <c r="R41" s="229">
        <f ca="1">SUM(R13:R40)</f>
        <v>348381</v>
      </c>
      <c r="S41" s="17"/>
      <c r="T41" s="221">
        <f ca="1">IF(R41&gt;0,P41/R41,0)</f>
        <v>3.6741383714955755E-4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4</v>
      </c>
      <c r="B53" s="231">
        <f ca="1">IF($A53=B$52,$V13,100)</f>
        <v>100</v>
      </c>
      <c r="C53" s="231">
        <f t="shared" ref="C53:AB53" ca="1" si="0">IF($A53=C$52,$V13,100)</f>
        <v>100</v>
      </c>
      <c r="D53" s="231">
        <f t="shared" ca="1" si="0"/>
        <v>100</v>
      </c>
      <c r="E53" s="231">
        <f t="shared" ca="1" si="0"/>
        <v>383.07200035186486</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16</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254.96836245929427</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17</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246.933948890485</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9</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216.57859651404786</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11</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196.48617979353162</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184.45762861784405</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155.43841019417476</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145.38028185806945</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61</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143.7784766244057</v>
      </c>
    </row>
    <row r="62" spans="1:28" ht="15" hidden="1" customHeight="1">
      <c r="A62" s="231">
        <f ca="1">INDEX('Wellbeing Acorn Type'!$R$14:$R$48,'Type Sorted'!B22)</f>
        <v>12</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129.97739075931233</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89.155089180424525</v>
      </c>
      <c r="Y63" s="231">
        <f t="shared" ca="1" si="2"/>
        <v>100</v>
      </c>
      <c r="Z63" s="231">
        <f t="shared" ca="1" si="2"/>
        <v>100</v>
      </c>
      <c r="AA63" s="231">
        <f t="shared" ca="1" si="2"/>
        <v>100</v>
      </c>
      <c r="AB63" s="231">
        <f t="shared" ca="1" si="2"/>
        <v>100</v>
      </c>
    </row>
    <row r="64" spans="1:28" ht="15" hidden="1" customHeight="1">
      <c r="A64" s="231">
        <f ca="1">INDEX('Wellbeing Acorn Type'!$R$14:$R$48,'Type Sorted'!B24)</f>
        <v>1</v>
      </c>
      <c r="B64" s="231">
        <f t="shared" ref="B64:AB73" ca="1" si="3">IF($A64=B$52,$V24,100)</f>
        <v>71.870255149194605</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10</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67.772075759462155</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35.126606528285656</v>
      </c>
      <c r="AA66" s="231">
        <f t="shared" ca="1" si="3"/>
        <v>100</v>
      </c>
      <c r="AB66" s="231">
        <f t="shared" ca="1" si="3"/>
        <v>100</v>
      </c>
    </row>
    <row r="67" spans="1:28" ht="15" hidden="1" customHeight="1">
      <c r="A67" s="231">
        <f ca="1">INDEX('Wellbeing Acorn Type'!$R$14:$R$48,'Type Sorted'!B27)</f>
        <v>19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5.5712577784373529</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18</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v>
      </c>
      <c r="B69" s="231">
        <f t="shared" ca="1" si="3"/>
        <v>100</v>
      </c>
      <c r="C69" s="231">
        <f t="shared" ca="1" si="3"/>
        <v>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60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0</v>
      </c>
      <c r="AB70" s="231">
        <f t="shared" ca="1" si="3"/>
        <v>100</v>
      </c>
    </row>
    <row r="71" spans="1:28" ht="15" hidden="1" customHeight="1">
      <c r="A71" s="231">
        <f ca="1">INDEX('Wellbeing Acorn Type'!$R$14:$R$48,'Type Sorted'!B31)</f>
        <v>13</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22</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0</v>
      </c>
      <c r="Z73" s="231">
        <f t="shared" ca="1" si="4"/>
        <v>100</v>
      </c>
      <c r="AA73" s="231">
        <f t="shared" ca="1" si="4"/>
        <v>100</v>
      </c>
      <c r="AB73" s="231">
        <f t="shared" ca="1" si="4"/>
        <v>100</v>
      </c>
    </row>
    <row r="74" spans="1:28" ht="15" hidden="1" customHeight="1">
      <c r="A74" s="231">
        <f ca="1">INDEX('Wellbeing Acorn Type'!$R$14:$R$48,'Type Sorted'!B34)</f>
        <v>3</v>
      </c>
      <c r="B74" s="231">
        <f t="shared" ref="B74:AB79" ca="1" si="5">IF($A74=B$52,$V34,100)</f>
        <v>100</v>
      </c>
      <c r="C74" s="231">
        <f t="shared" ca="1" si="5"/>
        <v>100</v>
      </c>
      <c r="D74" s="231">
        <f t="shared" ca="1" si="5"/>
        <v>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7</v>
      </c>
      <c r="B75" s="231">
        <f t="shared" ca="1" si="5"/>
        <v>100</v>
      </c>
      <c r="C75" s="231">
        <f t="shared" ca="1" si="5"/>
        <v>100</v>
      </c>
      <c r="D75" s="231">
        <f t="shared" ca="1" si="5"/>
        <v>100</v>
      </c>
      <c r="E75" s="231">
        <f t="shared" ca="1" si="5"/>
        <v>100</v>
      </c>
      <c r="F75" s="231">
        <f t="shared" ca="1" si="5"/>
        <v>100</v>
      </c>
      <c r="G75" s="231">
        <f t="shared" ca="1" si="5"/>
        <v>100</v>
      </c>
      <c r="H75" s="231">
        <f t="shared" ca="1" si="5"/>
        <v>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15</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8</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5</v>
      </c>
      <c r="B78" s="231">
        <f t="shared" ca="1" si="5"/>
        <v>100</v>
      </c>
      <c r="C78" s="231">
        <f t="shared" ca="1" si="5"/>
        <v>100</v>
      </c>
      <c r="D78" s="231">
        <f t="shared" ca="1" si="5"/>
        <v>100</v>
      </c>
      <c r="E78" s="231">
        <f t="shared" ca="1" si="5"/>
        <v>100</v>
      </c>
      <c r="F78" s="231">
        <f t="shared" ca="1" si="5"/>
        <v>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v>
      </c>
      <c r="B79" s="231">
        <f t="shared" ca="1" si="5"/>
        <v>100</v>
      </c>
      <c r="C79" s="231">
        <f t="shared" ca="1" si="5"/>
        <v>100</v>
      </c>
      <c r="D79" s="231">
        <f t="shared" ca="1" si="5"/>
        <v>100</v>
      </c>
      <c r="E79" s="231">
        <f t="shared" ca="1" si="5"/>
        <v>100</v>
      </c>
      <c r="F79" s="231">
        <f t="shared" ca="1" si="5"/>
        <v>100</v>
      </c>
      <c r="G79" s="231">
        <f t="shared" ca="1" si="5"/>
        <v>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0FA7B-E55F-438A-AAB7-CE5E56D4F2D2}">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3F745-DD23-4DE3-A649-1C1489DA39A5}">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0.12756349206349207</v>
      </c>
      <c r="H2" s="245" cm="1">
        <f t="array" ref="H2:H797">INDEX('Data - Knowledge'!J:J,MATCH(_xlfn.ANCHORARRAY('Features Data'!A2),'Data - Knowledge'!A:A,0))</f>
        <v>98.257335411028279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6.9444444444444441E-3</v>
      </c>
      <c r="H3" s="245">
        <v>98.235246997640019</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1.8396825396825398E-2</v>
      </c>
      <c r="H4" s="245">
        <v>99.140704628777172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2.0833333333333332E-2</v>
      </c>
      <c r="H5" s="245">
        <v>102.89942108251056</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1.9968253968253968E-2</v>
      </c>
      <c r="H6" s="245">
        <v>103.70771441567857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2.0015873015873018E-2</v>
      </c>
      <c r="H7" s="245">
        <v>104.06272788075242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4.7460317460317463E-3</v>
      </c>
      <c r="H8" s="245">
        <v>93.925567992754154</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4.0587301587301595E-2</v>
      </c>
      <c r="H9" s="245">
        <v>104.2238724666083</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8.6666666666666663E-3</v>
      </c>
      <c r="H10" s="245">
        <v>98.429870552627378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1.4888888888888887E-2</v>
      </c>
      <c r="H11" s="245">
        <v>103.8080577409275</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1.0968253968253969E-2</v>
      </c>
      <c r="H12" s="245">
        <v>100.06684359155942</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0.17876984126984133</v>
      </c>
      <c r="H13" s="245">
        <v>102.31255858358372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3.0079365079365085E-3</v>
      </c>
      <c r="H14" s="245">
        <v>98.746185503913892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2.6269841269841266E-2</v>
      </c>
      <c r="H15" s="245">
        <v>98.300218795554088</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8.9642857142857121E-2</v>
      </c>
      <c r="H16" s="245">
        <v>100.22698549400022</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2.6373015873015875E-2</v>
      </c>
      <c r="H17" s="245">
        <v>105.82989996583332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1.1150793650793649E-2</v>
      </c>
      <c r="H18" s="245">
        <v>102.37251308028124</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98.257335411028279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5.1904761904761907E-3</v>
      </c>
      <c r="H19" s="245">
        <v>103.00838932653133</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98.235246997640019</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1.0158730158730158E-3</v>
      </c>
      <c r="H20" s="245">
        <v>99.401020651716792</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99.140704628777172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1.0666666666666666E-2</v>
      </c>
      <c r="H21" s="245">
        <v>92.394787368723968</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102.89942108251056</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7.1746031746031756E-3</v>
      </c>
      <c r="H22" s="245">
        <v>95.252657621135597</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103.70771441567857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7.9365079365079362E-6</v>
      </c>
      <c r="H23" s="245">
        <v>72.167942962767356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104.06272788075242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1.0119047619047616E-2</v>
      </c>
      <c r="H24" s="245">
        <v>105.86425848004737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93.925567992754154</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1.507936507936508E-2</v>
      </c>
      <c r="H25" s="245">
        <v>93.25492499036956</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104.2238724666083</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7.9682539682539681E-3</v>
      </c>
      <c r="H26" s="245">
        <v>99.667609004160056</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98.429870552627378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6.0880952380952383E-2</v>
      </c>
      <c r="H27" s="245">
        <v>104.31821428569651</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103.8080577409275</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95.794700605049016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100.06684359155942</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102.31255858358372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4.4261904761904759E-2</v>
      </c>
      <c r="H30" s="245">
        <v>99.797346828616355</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98.746185503913892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4.6658730158730163E-2</v>
      </c>
      <c r="H31" s="245">
        <v>97.667412191884267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98.300218795554088</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2.3174603174603179E-3</v>
      </c>
      <c r="H32" s="245">
        <v>89.216174006173333</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100.22698549400022</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2.9603174603174604E-3</v>
      </c>
      <c r="H33" s="245">
        <v>102.79896294369098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105.82989996583332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2.9444444444444448E-3</v>
      </c>
      <c r="H34" s="245">
        <v>97.250178158146909</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102.37251308028124</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6.2698412698412691E-3</v>
      </c>
      <c r="H35" s="245">
        <v>98.8312745296397</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103.00838932653133</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5.9444444444444449E-3</v>
      </c>
      <c r="H36" s="245">
        <v>103.57264470324179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99.401020651716792</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0.17704761904761906</v>
      </c>
      <c r="H37" s="245">
        <v>94.912535754631548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92.394787368723968</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0.22698412698412695</v>
      </c>
      <c r="H38" s="245">
        <v>105.47821207576669</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95.252657621135597</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0.29466666666666674</v>
      </c>
      <c r="H39" s="245">
        <v>105.46884303448083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72.167942962767356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0.28607142857142853</v>
      </c>
      <c r="H40" s="245">
        <v>94.688316352356821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105.86425848004737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0.41240476190476189</v>
      </c>
      <c r="H41" s="245">
        <v>98.107626856036362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93.25492499036956</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4.2198412698412693E-2</v>
      </c>
      <c r="H42" s="245">
        <v>108.79009789892315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99.667609004160056</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1.7317460317460322E-2</v>
      </c>
      <c r="H43" s="245">
        <v>121.85530305228494</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104.31821428569651</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0.22400793650793652</v>
      </c>
      <c r="H44" s="245">
        <v>111.82980391630414</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95.794700605049016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0.15955555555555559</v>
      </c>
      <c r="H45" s="245">
        <v>98.433371007682325</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7.6801587301587301E-2</v>
      </c>
      <c r="H46" s="245">
        <v>111.59186130718378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99.797346828616355</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2.9142857142857144E-2</v>
      </c>
      <c r="H47" s="245">
        <v>87.27182792287752</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97.667412191884267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0.17515079365079364</v>
      </c>
      <c r="H48" s="245">
        <v>102.52123784448075</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89.216174006173333</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0.21526190476190474</v>
      </c>
      <c r="H49" s="245">
        <v>101.48207290109184</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102.79896294369098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0.26625396825396819</v>
      </c>
      <c r="H50" s="245">
        <v>103.2593426562394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97.250178158146909</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0.31217460317460322</v>
      </c>
      <c r="H51" s="245">
        <v>104.82530293148787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98.8312745296397</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0.1128968253968254</v>
      </c>
      <c r="H52" s="245">
        <v>98.40594564722123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103.57264470324179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9.6714285714285711E-2</v>
      </c>
      <c r="H53" s="245">
        <v>97.622810206932215</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8.237301587301589E-2</v>
      </c>
      <c r="H54" s="245">
        <v>97.306609772935076</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5.7230158730158728E-2</v>
      </c>
      <c r="H55" s="245">
        <v>98.459335843752925</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9.9777777777777785E-2</v>
      </c>
      <c r="H56" s="245">
        <v>99.391345353845566</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0.15902380952380954</v>
      </c>
      <c r="H57" s="245">
        <v>98.473715626750263</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0.23541269841269841</v>
      </c>
      <c r="H58" s="245">
        <v>100.38051139075621</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8.2992063492063492E-2</v>
      </c>
      <c r="H59" s="245">
        <v>97.053614797040538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7.95079365079365E-2</v>
      </c>
      <c r="H60" s="245">
        <v>95.491263652374215</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0.13473809523809521</v>
      </c>
      <c r="H61" s="245">
        <v>104.27422099541279</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0.13616666666666666</v>
      </c>
      <c r="H62" s="245">
        <v>103.07339991627525</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5.8206349206349213E-2</v>
      </c>
      <c r="H63" s="245">
        <v>102.82605380070665</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4.4801587301587301E-2</v>
      </c>
      <c r="H64" s="245">
        <v>99.439988052597201</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3.4444444444444437E-2</v>
      </c>
      <c r="H65" s="245">
        <v>105.7153878321804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3.2158730158730151E-2</v>
      </c>
      <c r="H66" s="245">
        <v>102.16125903714985</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1.6420634920634915E-2</v>
      </c>
      <c r="H67" s="245">
        <v>107.89377878575212</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5.5253968253968257E-2</v>
      </c>
      <c r="H68" s="245">
        <v>101.68693085790682</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1.0492063492063492E-2</v>
      </c>
      <c r="H69" s="245">
        <v>107.0467544741992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5.3611111111111102E-2</v>
      </c>
      <c r="H70" s="245">
        <v>103.88501294439725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3.69920634920635E-2</v>
      </c>
      <c r="H71" s="245">
        <v>101.14219060176151</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8.7888888888888864E-2</v>
      </c>
      <c r="H72" s="245">
        <v>104.65179653695742</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7.7658730158730163E-2</v>
      </c>
      <c r="H73" s="245">
        <v>100.81804183580006</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0.37165873015873024</v>
      </c>
      <c r="H74" s="245">
        <v>101.33780850732488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0.23427777777777786</v>
      </c>
      <c r="H75" s="245">
        <v>102.07942436897982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0.12930952380952382</v>
      </c>
      <c r="H76" s="245">
        <v>97.090456749421065</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2.8206349206349207E-2</v>
      </c>
      <c r="H77" s="245">
        <v>93.545897970438119</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0.12599206349206349</v>
      </c>
      <c r="H78" s="245">
        <v>94.971829492169078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0.30563492063492059</v>
      </c>
      <c r="H79" s="245">
        <v>102.84458549420938</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0.3909920634920635</v>
      </c>
      <c r="H80" s="245">
        <v>102.31258110309574</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0.41308730158730161</v>
      </c>
      <c r="H81" s="245">
        <v>101.9941389437174</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4.1746031746031746E-3</v>
      </c>
      <c r="H82" s="245">
        <v>104.30941968571297</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2.4111111111111114E-2</v>
      </c>
      <c r="H83" s="245">
        <v>101.06058885412223</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2.3468253968253965E-2</v>
      </c>
      <c r="H84" s="245">
        <v>93.87145660988908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1.2230158730158728E-2</v>
      </c>
      <c r="H85" s="245">
        <v>93.227866048416757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0.93662698412698409</v>
      </c>
      <c r="H86" s="245">
        <v>100.23164453733551</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0.95418253968253974</v>
      </c>
      <c r="H87" s="245">
        <v>100.17926695370565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1.4317460317460317E-2</v>
      </c>
      <c r="H88" s="245">
        <v>92.180394419516674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1.4269841269841269E-2</v>
      </c>
      <c r="H89" s="245">
        <v>98.963567263604503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1.1738095238095238E-2</v>
      </c>
      <c r="H90" s="245">
        <v>97.141748216791953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4.1111111111111114E-3</v>
      </c>
      <c r="H91" s="245">
        <v>102.40745710579979</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1.888888888888889E-3</v>
      </c>
      <c r="H92" s="245">
        <v>104.31866513986587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0.9670873015873015</v>
      </c>
      <c r="H93" s="245">
        <v>100.07830752678018</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2.3857142857142858E-2</v>
      </c>
      <c r="H94" s="245">
        <v>97.327157297352812</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5.8253968253968256E-3</v>
      </c>
      <c r="H95" s="245">
        <v>97.859553080420042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1.8333333333333335E-3</v>
      </c>
      <c r="H96" s="245">
        <v>100.14863908779699</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0.16693650793650794</v>
      </c>
      <c r="H100" s="245">
        <v>97.485904537587899</v>
      </c>
    </row>
    <row r="101" spans="1:35">
      <c r="A101" s="86" t="str">
        <v>scghqb_sleeploss</v>
      </c>
      <c r="B101" s="239">
        <v>100</v>
      </c>
      <c r="C101" s="86" t="s">
        <v>373</v>
      </c>
      <c r="D101" s="241">
        <f>COUNTIF($C$1:$C101,C101)</f>
        <v>2</v>
      </c>
      <c r="E101" s="241" t="str">
        <f t="shared" si="13"/>
        <v>Wellbeing (GHQ)2</v>
      </c>
      <c r="F101" s="86" t="s">
        <v>376</v>
      </c>
      <c r="G101" s="242">
        <v>0.14326190476190478</v>
      </c>
      <c r="H101" s="245">
        <v>97.178780068200538</v>
      </c>
    </row>
    <row r="102" spans="1:35">
      <c r="A102" s="86" t="str">
        <v>scghqc_usefulrole</v>
      </c>
      <c r="B102" s="239">
        <v>101</v>
      </c>
      <c r="C102" s="86" t="s">
        <v>373</v>
      </c>
      <c r="D102" s="241">
        <f>COUNTIF($C$1:$C102,C102)</f>
        <v>3</v>
      </c>
      <c r="E102" s="241" t="str">
        <f t="shared" si="13"/>
        <v>Wellbeing (GHQ)3</v>
      </c>
      <c r="F102" s="86" t="s">
        <v>378</v>
      </c>
      <c r="G102" s="242">
        <v>0.1457063492063492</v>
      </c>
      <c r="H102" s="245">
        <v>98.323955270618853</v>
      </c>
    </row>
    <row r="103" spans="1:35">
      <c r="A103" s="86" t="str">
        <v>scghqd_decisions</v>
      </c>
      <c r="B103" s="239">
        <v>102</v>
      </c>
      <c r="C103" s="86" t="s">
        <v>373</v>
      </c>
      <c r="D103" s="241">
        <f>COUNTIF($C$1:$C103,C103)</f>
        <v>4</v>
      </c>
      <c r="E103" s="241" t="str">
        <f t="shared" si="13"/>
        <v>Wellbeing (GHQ)4</v>
      </c>
      <c r="F103" s="86" t="s">
        <v>380</v>
      </c>
      <c r="G103" s="242">
        <v>9.7238095238095235E-2</v>
      </c>
      <c r="H103" s="245">
        <v>97.449363152751829</v>
      </c>
    </row>
    <row r="104" spans="1:35">
      <c r="A104" s="86" t="str">
        <v>scghqe_strain</v>
      </c>
      <c r="B104" s="239">
        <v>103</v>
      </c>
      <c r="C104" s="86" t="s">
        <v>373</v>
      </c>
      <c r="D104" s="241">
        <f>COUNTIF($C$1:$C104,C104)</f>
        <v>5</v>
      </c>
      <c r="E104" s="241" t="str">
        <f t="shared" si="13"/>
        <v>Wellbeing (GHQ)5</v>
      </c>
      <c r="F104" s="86" t="s">
        <v>382</v>
      </c>
      <c r="G104" s="242">
        <v>0.21095238095238092</v>
      </c>
      <c r="H104" s="245">
        <v>98.186704843208048</v>
      </c>
    </row>
    <row r="105" spans="1:35">
      <c r="A105" s="86" t="str">
        <v>scghqf_difficulties</v>
      </c>
      <c r="B105" s="239">
        <v>104</v>
      </c>
      <c r="C105" s="86" t="s">
        <v>373</v>
      </c>
      <c r="D105" s="241">
        <f>COUNTIF($C$1:$C105,C105)</f>
        <v>6</v>
      </c>
      <c r="E105" s="241" t="str">
        <f t="shared" si="13"/>
        <v>Wellbeing (GHQ)6</v>
      </c>
      <c r="F105" s="86" t="s">
        <v>384</v>
      </c>
      <c r="G105" s="242">
        <v>0.13772222222222225</v>
      </c>
      <c r="H105" s="245">
        <v>98.006659718584743</v>
      </c>
    </row>
    <row r="106" spans="1:35">
      <c r="A106" s="86" t="str">
        <v>scghqg_enjoyactivs</v>
      </c>
      <c r="B106" s="239">
        <v>105</v>
      </c>
      <c r="C106" s="86" t="s">
        <v>373</v>
      </c>
      <c r="D106" s="241">
        <f>COUNTIF($C$1:$C106,C106)</f>
        <v>7</v>
      </c>
      <c r="E106" s="241" t="str">
        <f t="shared" si="13"/>
        <v>Wellbeing (GHQ)7</v>
      </c>
      <c r="F106" s="86" t="s">
        <v>386</v>
      </c>
      <c r="G106" s="242">
        <v>0.16902380952380949</v>
      </c>
      <c r="H106" s="245">
        <v>98.041407122163235</v>
      </c>
    </row>
    <row r="107" spans="1:35">
      <c r="A107" s="86" t="str">
        <v>scghqh_faceproblems</v>
      </c>
      <c r="B107" s="239">
        <v>106</v>
      </c>
      <c r="C107" s="86" t="s">
        <v>373</v>
      </c>
      <c r="D107" s="241">
        <f>COUNTIF($C$1:$C107,C107)</f>
        <v>8</v>
      </c>
      <c r="E107" s="241" t="str">
        <f t="shared" si="13"/>
        <v>Wellbeing (GHQ)8</v>
      </c>
      <c r="F107" s="86" t="s">
        <v>388</v>
      </c>
      <c r="G107" s="242">
        <v>0.1060952380952381</v>
      </c>
      <c r="H107" s="245">
        <v>97.010641346663164</v>
      </c>
    </row>
    <row r="108" spans="1:35">
      <c r="A108" s="86" t="str">
        <v>scghqi_depressed</v>
      </c>
      <c r="B108" s="239">
        <v>107</v>
      </c>
      <c r="C108" s="86" t="s">
        <v>373</v>
      </c>
      <c r="D108" s="241">
        <f>COUNTIF($C$1:$C108,C108)</f>
        <v>9</v>
      </c>
      <c r="E108" s="241" t="str">
        <f t="shared" si="13"/>
        <v>Wellbeing (GHQ)9</v>
      </c>
      <c r="F108" s="86" t="s">
        <v>390</v>
      </c>
      <c r="G108" s="242">
        <v>0.19446825396825393</v>
      </c>
      <c r="H108" s="245">
        <v>97.044607650627981</v>
      </c>
    </row>
    <row r="109" spans="1:35">
      <c r="A109" s="86" t="str">
        <v>scghqj_confidence</v>
      </c>
      <c r="B109" s="239">
        <v>108</v>
      </c>
      <c r="C109" s="86" t="s">
        <v>373</v>
      </c>
      <c r="D109" s="241">
        <f>COUNTIF($C$1:$C109,C109)</f>
        <v>10</v>
      </c>
      <c r="E109" s="241" t="str">
        <f t="shared" si="13"/>
        <v>Wellbeing (GHQ)10</v>
      </c>
      <c r="F109" s="86" t="s">
        <v>392</v>
      </c>
      <c r="G109" s="242">
        <v>0.16759523809523807</v>
      </c>
      <c r="H109" s="245">
        <v>98.876781969136871</v>
      </c>
    </row>
    <row r="110" spans="1:35">
      <c r="A110" s="86" t="str">
        <v>scghqk_selfworth</v>
      </c>
      <c r="B110" s="239">
        <v>109</v>
      </c>
      <c r="C110" s="86" t="s">
        <v>373</v>
      </c>
      <c r="D110" s="241">
        <f>COUNTIF($C$1:$C110,C110)</f>
        <v>11</v>
      </c>
      <c r="E110" s="241" t="str">
        <f t="shared" si="13"/>
        <v>Wellbeing (GHQ)11</v>
      </c>
      <c r="F110" s="86" t="s">
        <v>111</v>
      </c>
      <c r="G110" s="242">
        <v>9.3412698412698406E-2</v>
      </c>
      <c r="H110" s="245">
        <v>97.781970112420638</v>
      </c>
    </row>
    <row r="111" spans="1:35">
      <c r="A111" s="86" t="str">
        <v>scghql_happiness</v>
      </c>
      <c r="B111" s="239">
        <v>110</v>
      </c>
      <c r="C111" s="86" t="s">
        <v>373</v>
      </c>
      <c r="D111" s="241">
        <f>COUNTIF($C$1:$C111,C111)</f>
        <v>12</v>
      </c>
      <c r="E111" s="241" t="str">
        <f t="shared" si="13"/>
        <v>Wellbeing (GHQ)12</v>
      </c>
      <c r="F111" s="86" t="s">
        <v>109</v>
      </c>
      <c r="G111" s="242">
        <v>0.14623809523809525</v>
      </c>
      <c r="H111" s="245">
        <v>98.19172972801492</v>
      </c>
    </row>
    <row r="112" spans="1:35">
      <c r="A112" s="86" t="str">
        <v>SCOPNGBHA</v>
      </c>
      <c r="B112" s="239">
        <v>111</v>
      </c>
      <c r="C112" s="86" t="s">
        <v>395</v>
      </c>
      <c r="D112" s="241">
        <f>COUNTIF($C$1:$C112,C112)</f>
        <v>1</v>
      </c>
      <c r="E112" s="241" t="str">
        <f t="shared" si="13"/>
        <v>Isolation1</v>
      </c>
      <c r="F112" s="86" t="s">
        <v>396</v>
      </c>
      <c r="G112" s="242">
        <v>8.0682539682539717E-2</v>
      </c>
      <c r="H112" s="245">
        <v>100.81739455499206</v>
      </c>
    </row>
    <row r="113" spans="1:8">
      <c r="A113" s="86" t="str">
        <v>SCOPNGBHD</v>
      </c>
      <c r="B113" s="239">
        <v>112</v>
      </c>
      <c r="C113" s="86" t="s">
        <v>395</v>
      </c>
      <c r="D113" s="241">
        <f>COUNTIF($C$1:$C113,C113)</f>
        <v>2</v>
      </c>
      <c r="E113" s="241" t="str">
        <f t="shared" si="13"/>
        <v>Isolation2</v>
      </c>
      <c r="F113" s="86" t="s">
        <v>398</v>
      </c>
      <c r="G113" s="242">
        <v>0.3774365079365079</v>
      </c>
      <c r="H113" s="245">
        <v>103.47293435855332</v>
      </c>
    </row>
    <row r="114" spans="1:8">
      <c r="A114" s="86" t="str">
        <v>SCOPNGBHH</v>
      </c>
      <c r="B114" s="239">
        <v>113</v>
      </c>
      <c r="C114" s="86" t="s">
        <v>395</v>
      </c>
      <c r="D114" s="241">
        <f>COUNTIF($C$1:$C114,C114)</f>
        <v>3</v>
      </c>
      <c r="E114" s="241" t="str">
        <f t="shared" si="13"/>
        <v>Isolation3</v>
      </c>
      <c r="F114" s="86" t="s">
        <v>400</v>
      </c>
      <c r="G114" s="242">
        <v>0.14942063492063487</v>
      </c>
      <c r="H114" s="245">
        <v>100.75238572790397</v>
      </c>
    </row>
    <row r="115" spans="1:8">
      <c r="A115" s="86" t="str">
        <v>SCOPNGBHC</v>
      </c>
      <c r="B115" s="239">
        <v>114</v>
      </c>
      <c r="C115" s="86" t="s">
        <v>395</v>
      </c>
      <c r="D115" s="241">
        <f>COUNTIF($C$1:$C115,C115)</f>
        <v>4</v>
      </c>
      <c r="E115" s="241" t="str">
        <f t="shared" si="13"/>
        <v>Isolation4</v>
      </c>
      <c r="F115" s="86" t="s">
        <v>402</v>
      </c>
      <c r="G115" s="242">
        <v>0.26982539682539686</v>
      </c>
      <c r="H115" s="245">
        <v>102.06204210829206</v>
      </c>
    </row>
    <row r="116" spans="1:8">
      <c r="A116" s="86" t="str">
        <v>SCOPNGBHA_x</v>
      </c>
      <c r="B116" s="239">
        <v>115</v>
      </c>
      <c r="C116" s="86" t="s">
        <v>395</v>
      </c>
      <c r="D116" s="241">
        <f>COUNTIF($C$1:$C116,C116)</f>
        <v>5</v>
      </c>
      <c r="E116" s="241" t="str">
        <f t="shared" si="13"/>
        <v>Isolation5</v>
      </c>
      <c r="F116" s="86" t="s">
        <v>404</v>
      </c>
      <c r="G116" s="242">
        <v>0.62853174603174611</v>
      </c>
      <c r="H116" s="245">
        <v>98.268317317009377</v>
      </c>
    </row>
    <row r="117" spans="1:8">
      <c r="A117" s="86" t="str">
        <v>SCOPNGBHD_x</v>
      </c>
      <c r="B117" s="239">
        <v>116</v>
      </c>
      <c r="C117" s="86" t="s">
        <v>395</v>
      </c>
      <c r="D117" s="241">
        <f>COUNTIF($C$1:$C117,C117)</f>
        <v>6</v>
      </c>
      <c r="E117" s="241" t="str">
        <f t="shared" si="13"/>
        <v>Isolation6</v>
      </c>
      <c r="F117" s="86" t="s">
        <v>406</v>
      </c>
      <c r="G117" s="242">
        <v>0.38048412698412698</v>
      </c>
      <c r="H117" s="245">
        <v>95.864932323904057</v>
      </c>
    </row>
    <row r="118" spans="1:8">
      <c r="A118" s="86" t="str">
        <v>SCOPNGBHH_x</v>
      </c>
      <c r="B118" s="239">
        <v>117</v>
      </c>
      <c r="C118" s="86" t="s">
        <v>395</v>
      </c>
      <c r="D118" s="241">
        <f>COUNTIF($C$1:$C118,C118)</f>
        <v>7</v>
      </c>
      <c r="E118" s="241" t="str">
        <f t="shared" si="13"/>
        <v>Isolation7</v>
      </c>
      <c r="F118" s="86" t="s">
        <v>408</v>
      </c>
      <c r="G118" s="242">
        <v>0.64289682539682547</v>
      </c>
      <c r="H118" s="245">
        <v>99.651037865057063</v>
      </c>
    </row>
    <row r="119" spans="1:8">
      <c r="A119" s="86" t="str">
        <v>SCOPNGBHC_x</v>
      </c>
      <c r="B119" s="239">
        <v>118</v>
      </c>
      <c r="C119" s="86" t="s">
        <v>395</v>
      </c>
      <c r="D119" s="241">
        <f>COUNTIF($C$1:$C119,C119)</f>
        <v>8</v>
      </c>
      <c r="E119" s="241" t="str">
        <f t="shared" si="13"/>
        <v>Isolation8</v>
      </c>
      <c r="F119" s="86" t="s">
        <v>410</v>
      </c>
      <c r="G119" s="242">
        <v>0.47737301587301589</v>
      </c>
      <c r="H119" s="245">
        <v>98.225114609807761</v>
      </c>
    </row>
    <row r="120" spans="1:8">
      <c r="A120" s="86" t="str">
        <v>ORGM5</v>
      </c>
      <c r="B120" s="239">
        <v>119</v>
      </c>
      <c r="C120" s="86" t="s">
        <v>412</v>
      </c>
      <c r="D120" s="241">
        <f>COUNTIF($C$1:$C120,C120)</f>
        <v>1</v>
      </c>
      <c r="E120" s="241" t="str">
        <f t="shared" si="13"/>
        <v>Community1</v>
      </c>
      <c r="F120" s="86" t="s">
        <v>413</v>
      </c>
      <c r="G120" s="242">
        <v>5.6801587301587304E-2</v>
      </c>
      <c r="H120" s="245">
        <v>87.227502699871792</v>
      </c>
    </row>
    <row r="121" spans="1:8">
      <c r="A121" s="86" t="str">
        <v>ORGM3</v>
      </c>
      <c r="B121" s="239">
        <v>120</v>
      </c>
      <c r="C121" s="86" t="s">
        <v>412</v>
      </c>
      <c r="D121" s="241">
        <f>COUNTIF($C$1:$C121,C121)</f>
        <v>2</v>
      </c>
      <c r="E121" s="241" t="str">
        <f t="shared" si="13"/>
        <v>Community2</v>
      </c>
      <c r="F121" s="86" t="s">
        <v>415</v>
      </c>
      <c r="G121" s="242">
        <v>4.1087301587301582E-2</v>
      </c>
      <c r="H121" s="245">
        <v>93.756363906724076</v>
      </c>
    </row>
    <row r="122" spans="1:8">
      <c r="A122" s="86" t="str">
        <v>ORGM11</v>
      </c>
      <c r="B122" s="239">
        <v>121</v>
      </c>
      <c r="C122" s="86" t="s">
        <v>412</v>
      </c>
      <c r="D122" s="241">
        <f>COUNTIF($C$1:$C122,C122)</f>
        <v>3</v>
      </c>
      <c r="E122" s="241" t="str">
        <f t="shared" si="13"/>
        <v>Community3</v>
      </c>
      <c r="F122" s="86" t="s">
        <v>417</v>
      </c>
      <c r="G122" s="242">
        <v>5.6880952380952393E-2</v>
      </c>
      <c r="H122" s="245">
        <v>89.062311800306375</v>
      </c>
    </row>
    <row r="123" spans="1:8">
      <c r="A123" s="86" t="str">
        <v>ORGM12</v>
      </c>
      <c r="B123" s="239">
        <v>122</v>
      </c>
      <c r="C123" s="86" t="s">
        <v>412</v>
      </c>
      <c r="D123" s="241">
        <f>COUNTIF($C$1:$C123,C123)</f>
        <v>4</v>
      </c>
      <c r="E123" s="241" t="str">
        <f t="shared" si="13"/>
        <v>Community4</v>
      </c>
      <c r="F123" s="86" t="s">
        <v>419</v>
      </c>
      <c r="G123" s="242">
        <v>0.11360317460317462</v>
      </c>
      <c r="H123" s="245">
        <v>109.0847324140566</v>
      </c>
    </row>
    <row r="124" spans="1:8">
      <c r="A124" s="86" t="str">
        <v>ORGM7</v>
      </c>
      <c r="B124" s="239">
        <v>123</v>
      </c>
      <c r="C124" s="86" t="s">
        <v>412</v>
      </c>
      <c r="D124" s="241">
        <f>COUNTIF($C$1:$C124,C124)</f>
        <v>5</v>
      </c>
      <c r="E124" s="241" t="str">
        <f t="shared" si="13"/>
        <v>Community5</v>
      </c>
      <c r="F124" s="86" t="s">
        <v>421</v>
      </c>
      <c r="G124" s="242">
        <v>0.10582539682539685</v>
      </c>
      <c r="H124" s="245">
        <v>97.513255346430796</v>
      </c>
    </row>
    <row r="125" spans="1:8">
      <c r="A125" s="86" t="str">
        <v>ORGM5_x</v>
      </c>
      <c r="B125" s="239">
        <v>124</v>
      </c>
      <c r="C125" s="86" t="s">
        <v>412</v>
      </c>
      <c r="D125" s="241">
        <f>COUNTIF($C$1:$C125,C125)</f>
        <v>6</v>
      </c>
      <c r="E125" s="241" t="str">
        <f t="shared" si="13"/>
        <v>Community6</v>
      </c>
      <c r="F125" s="86" t="s">
        <v>423</v>
      </c>
      <c r="G125" s="242">
        <v>0.94322222222222241</v>
      </c>
      <c r="H125" s="245">
        <v>100.89419931251902</v>
      </c>
    </row>
    <row r="126" spans="1:8">
      <c r="A126" s="86" t="str">
        <v>ORGM3_x</v>
      </c>
      <c r="B126" s="239">
        <v>125</v>
      </c>
      <c r="C126" s="86" t="s">
        <v>412</v>
      </c>
      <c r="D126" s="241">
        <f>COUNTIF($C$1:$C126,C126)</f>
        <v>7</v>
      </c>
      <c r="E126" s="241" t="str">
        <f t="shared" si="13"/>
        <v>Community7</v>
      </c>
      <c r="F126" s="86" t="s">
        <v>425</v>
      </c>
      <c r="G126" s="242">
        <v>0.95891269841269811</v>
      </c>
      <c r="H126" s="245">
        <v>100.28513495810982</v>
      </c>
    </row>
    <row r="127" spans="1:8">
      <c r="A127" s="86" t="str">
        <v>ORGM11_x</v>
      </c>
      <c r="B127" s="239">
        <v>126</v>
      </c>
      <c r="C127" s="86" t="s">
        <v>412</v>
      </c>
      <c r="D127" s="241">
        <f>COUNTIF($C$1:$C127,C127)</f>
        <v>8</v>
      </c>
      <c r="E127" s="241" t="str">
        <f t="shared" si="13"/>
        <v>Community8</v>
      </c>
      <c r="F127" s="86" t="s">
        <v>427</v>
      </c>
      <c r="G127" s="242">
        <v>0.94296825396825401</v>
      </c>
      <c r="H127" s="245">
        <v>100.76529152415456</v>
      </c>
    </row>
    <row r="128" spans="1:8">
      <c r="A128" s="86" t="str">
        <v>ORGM12_x</v>
      </c>
      <c r="B128" s="239">
        <v>127</v>
      </c>
      <c r="C128" s="86" t="s">
        <v>412</v>
      </c>
      <c r="D128" s="241">
        <f>COUNTIF($C$1:$C128,C128)</f>
        <v>9</v>
      </c>
      <c r="E128" s="241" t="str">
        <f t="shared" si="13"/>
        <v>Community9</v>
      </c>
      <c r="F128" s="86" t="s">
        <v>429</v>
      </c>
      <c r="G128" s="242">
        <v>0.88608730158730153</v>
      </c>
      <c r="H128" s="245">
        <v>98.918001708691008</v>
      </c>
    </row>
    <row r="129" spans="1:8">
      <c r="A129" s="86" t="str">
        <v>ORGM7_x</v>
      </c>
      <c r="B129" s="239">
        <v>128</v>
      </c>
      <c r="C129" s="86" t="s">
        <v>412</v>
      </c>
      <c r="D129" s="241">
        <f>COUNTIF($C$1:$C129,C129)</f>
        <v>10</v>
      </c>
      <c r="E129" s="241" t="str">
        <f t="shared" si="13"/>
        <v>Community10</v>
      </c>
      <c r="F129" s="86" t="s">
        <v>431</v>
      </c>
      <c r="G129" s="242">
        <v>0.89417460317460329</v>
      </c>
      <c r="H129" s="245">
        <v>100.30275932400431</v>
      </c>
    </row>
    <row r="130" spans="1:8">
      <c r="A130" s="86" t="str">
        <v>NOISYN</v>
      </c>
      <c r="B130" s="239">
        <v>129</v>
      </c>
      <c r="C130" s="86" t="s">
        <v>433</v>
      </c>
      <c r="D130" s="241">
        <f>COUNTIF($C$1:$C130,C130)</f>
        <v>1</v>
      </c>
      <c r="E130" s="241" t="str">
        <f t="shared" si="13"/>
        <v>Accommodation &amp; Neighbourhood1</v>
      </c>
      <c r="F130" s="86" t="s">
        <v>434</v>
      </c>
      <c r="G130" s="242">
        <v>0.18760317460317461</v>
      </c>
      <c r="H130" s="245">
        <v>100.81697880438192</v>
      </c>
    </row>
    <row r="131" spans="1:8">
      <c r="A131" s="86" t="str">
        <v>NOHEATCH</v>
      </c>
      <c r="B131" s="239">
        <v>130</v>
      </c>
      <c r="C131" s="86" t="s">
        <v>433</v>
      </c>
      <c r="D131" s="241">
        <f>COUNTIF($C$1:$C131,C131)</f>
        <v>2</v>
      </c>
      <c r="E131" s="241" t="str">
        <f t="shared" ref="E131:E194" si="22">C131&amp;D131</f>
        <v>Accommodation &amp; Neighbourhood2</v>
      </c>
      <c r="F131" s="86" t="s">
        <v>436</v>
      </c>
      <c r="G131" s="242">
        <v>0.10809523809523809</v>
      </c>
      <c r="H131" s="245">
        <v>99.993700606340113</v>
      </c>
    </row>
    <row r="132" spans="1:8">
      <c r="A132" s="86" t="str">
        <v>GRIMYN</v>
      </c>
      <c r="B132" s="239">
        <v>131</v>
      </c>
      <c r="C132" s="86" t="s">
        <v>433</v>
      </c>
      <c r="D132" s="241">
        <f>COUNTIF($C$1:$C132,C132)</f>
        <v>3</v>
      </c>
      <c r="E132" s="241" t="str">
        <f t="shared" si="22"/>
        <v>Accommodation &amp; Neighbourhood3</v>
      </c>
      <c r="F132" s="86" t="s">
        <v>438</v>
      </c>
      <c r="G132" s="242">
        <v>0.11550793650793652</v>
      </c>
      <c r="H132" s="245">
        <v>101.60177514610015</v>
      </c>
    </row>
    <row r="133" spans="1:8">
      <c r="A133" s="86" t="str">
        <v>CRVAND</v>
      </c>
      <c r="B133" s="239">
        <v>132</v>
      </c>
      <c r="C133" s="86" t="s">
        <v>433</v>
      </c>
      <c r="D133" s="241">
        <f>COUNTIF($C$1:$C133,C133)</f>
        <v>4</v>
      </c>
      <c r="E133" s="241" t="str">
        <f t="shared" si="22"/>
        <v>Accommodation &amp; Neighbourhood4</v>
      </c>
      <c r="F133" s="86" t="s">
        <v>440</v>
      </c>
      <c r="G133" s="242">
        <v>6.282539682539684E-2</v>
      </c>
      <c r="H133" s="245">
        <v>101.03793714073903</v>
      </c>
    </row>
    <row r="134" spans="1:8">
      <c r="A134" s="86" t="str">
        <v>NOISYN_x</v>
      </c>
      <c r="B134" s="239">
        <v>133</v>
      </c>
      <c r="C134" s="86" t="s">
        <v>433</v>
      </c>
      <c r="D134" s="241">
        <f>COUNTIF($C$1:$C134,C134)</f>
        <v>5</v>
      </c>
      <c r="E134" s="241" t="str">
        <f t="shared" si="22"/>
        <v>Accommodation &amp; Neighbourhood5</v>
      </c>
      <c r="F134" s="86" t="s">
        <v>442</v>
      </c>
      <c r="G134" s="242">
        <v>0.8124365079365079</v>
      </c>
      <c r="H134" s="245">
        <v>99.815626040400147</v>
      </c>
    </row>
    <row r="135" spans="1:8">
      <c r="A135" s="86" t="str">
        <v>HEATCH</v>
      </c>
      <c r="B135" s="239">
        <v>134</v>
      </c>
      <c r="C135" s="86" t="s">
        <v>433</v>
      </c>
      <c r="D135" s="241">
        <f>COUNTIF($C$1:$C135,C135)</f>
        <v>6</v>
      </c>
      <c r="E135" s="241" t="str">
        <f t="shared" si="22"/>
        <v>Accommodation &amp; Neighbourhood6</v>
      </c>
      <c r="F135" s="86" t="s">
        <v>444</v>
      </c>
      <c r="G135" s="242">
        <v>0.89190476190476198</v>
      </c>
      <c r="H135" s="245">
        <v>100.00072900179914</v>
      </c>
    </row>
    <row r="136" spans="1:8">
      <c r="A136" s="86" t="str">
        <v>GRIMYN_x</v>
      </c>
      <c r="B136" s="239">
        <v>135</v>
      </c>
      <c r="C136" s="86" t="s">
        <v>433</v>
      </c>
      <c r="D136" s="241">
        <f>COUNTIF($C$1:$C136,C136)</f>
        <v>7</v>
      </c>
      <c r="E136" s="241" t="str">
        <f t="shared" si="22"/>
        <v>Accommodation &amp; Neighbourhood7</v>
      </c>
      <c r="F136" s="86" t="s">
        <v>446</v>
      </c>
      <c r="G136" s="242">
        <v>0.88430158730158737</v>
      </c>
      <c r="H136" s="245">
        <v>99.771888476499797</v>
      </c>
    </row>
    <row r="137" spans="1:8">
      <c r="A137" s="86" t="str">
        <v>CRVAND_x</v>
      </c>
      <c r="B137" s="239">
        <v>136</v>
      </c>
      <c r="C137" s="86" t="s">
        <v>433</v>
      </c>
      <c r="D137" s="241">
        <f>COUNTIF($C$1:$C137,C137)</f>
        <v>8</v>
      </c>
      <c r="E137" s="241" t="str">
        <f t="shared" si="22"/>
        <v>Accommodation &amp; Neighbourhood8</v>
      </c>
      <c r="F137" s="86" t="s">
        <v>448</v>
      </c>
      <c r="G137" s="242">
        <v>0.93748412698412675</v>
      </c>
      <c r="H137" s="245">
        <v>99.953007588634904</v>
      </c>
    </row>
    <row r="138" spans="1:8">
      <c r="A138" s="86" t="str">
        <v>SCLFSATO_lo</v>
      </c>
      <c r="B138" s="239">
        <v>137</v>
      </c>
      <c r="C138" s="86" t="s">
        <v>450</v>
      </c>
      <c r="D138" s="241">
        <f>COUNTIF($C$1:$C138,C138)</f>
        <v>1</v>
      </c>
      <c r="E138" s="241" t="str">
        <f t="shared" si="22"/>
        <v>Contentment1</v>
      </c>
      <c r="F138" s="86" t="s">
        <v>451</v>
      </c>
      <c r="G138" s="242">
        <v>6.3920634920634919E-2</v>
      </c>
      <c r="H138" s="245">
        <v>99.420776708176632</v>
      </c>
    </row>
    <row r="139" spans="1:8">
      <c r="A139" s="86" t="str">
        <v>SCLFSAT1_lo</v>
      </c>
      <c r="B139" s="239">
        <v>138</v>
      </c>
      <c r="C139" s="86" t="s">
        <v>450</v>
      </c>
      <c r="D139" s="241">
        <f>COUNTIF($C$1:$C139,C139)</f>
        <v>2</v>
      </c>
      <c r="E139" s="241" t="str">
        <f t="shared" si="22"/>
        <v>Contentment2</v>
      </c>
      <c r="F139" s="86" t="s">
        <v>453</v>
      </c>
      <c r="G139" s="242">
        <v>0.10443650793650795</v>
      </c>
      <c r="H139" s="245">
        <v>99.578830842192971</v>
      </c>
    </row>
    <row r="140" spans="1:8">
      <c r="A140" s="86" t="str">
        <v>SCLFSAT2_lo</v>
      </c>
      <c r="B140" s="239">
        <v>139</v>
      </c>
      <c r="C140" s="86" t="s">
        <v>450</v>
      </c>
      <c r="D140" s="241">
        <f>COUNTIF($C$1:$C140,C140)</f>
        <v>3</v>
      </c>
      <c r="E140" s="241" t="str">
        <f t="shared" si="22"/>
        <v>Contentment3</v>
      </c>
      <c r="F140" s="86" t="s">
        <v>455</v>
      </c>
      <c r="G140" s="242">
        <v>9.276984126984128E-2</v>
      </c>
      <c r="H140" s="245">
        <v>95.364814472126724</v>
      </c>
    </row>
    <row r="141" spans="1:8">
      <c r="A141" s="86" t="str">
        <v>JBSAT_lo</v>
      </c>
      <c r="B141" s="239">
        <v>140</v>
      </c>
      <c r="C141" s="86" t="s">
        <v>450</v>
      </c>
      <c r="D141" s="241">
        <f>COUNTIF($C$1:$C141,C141)</f>
        <v>4</v>
      </c>
      <c r="E141" s="241" t="str">
        <f t="shared" si="22"/>
        <v>Contentment4</v>
      </c>
      <c r="F141" s="86" t="s">
        <v>457</v>
      </c>
      <c r="G141" s="242">
        <v>4.373015873015873E-2</v>
      </c>
      <c r="H141" s="245">
        <v>102.55251662045089</v>
      </c>
    </row>
    <row r="142" spans="1:8">
      <c r="A142" s="86" t="str">
        <v>SCLFSAT7_lo</v>
      </c>
      <c r="B142" s="239">
        <v>141</v>
      </c>
      <c r="C142" s="86" t="s">
        <v>450</v>
      </c>
      <c r="D142" s="241">
        <f>COUNTIF($C$1:$C142,C142)</f>
        <v>5</v>
      </c>
      <c r="E142" s="241" t="str">
        <f t="shared" si="22"/>
        <v>Contentment5</v>
      </c>
      <c r="F142" s="86" t="s">
        <v>459</v>
      </c>
      <c r="G142" s="242">
        <v>8.5222222222222227E-2</v>
      </c>
      <c r="H142" s="245">
        <v>100.95539169614716</v>
      </c>
    </row>
    <row r="143" spans="1:8">
      <c r="A143" s="86" t="str">
        <v>SCLFSATO_med</v>
      </c>
      <c r="B143" s="239">
        <v>142</v>
      </c>
      <c r="C143" s="86" t="s">
        <v>450</v>
      </c>
      <c r="D143" s="241">
        <f>COUNTIF($C$1:$C143,C143)</f>
        <v>6</v>
      </c>
      <c r="E143" s="241" t="str">
        <f t="shared" si="22"/>
        <v>Contentment6</v>
      </c>
      <c r="F143" s="86" t="s">
        <v>461</v>
      </c>
      <c r="G143" s="242">
        <v>0.3859920634920635</v>
      </c>
      <c r="H143" s="245">
        <v>100.26237969766288</v>
      </c>
    </row>
    <row r="144" spans="1:8">
      <c r="A144" s="86" t="str">
        <v>SCLFSAT1_med</v>
      </c>
      <c r="B144" s="239">
        <v>143</v>
      </c>
      <c r="C144" s="86" t="s">
        <v>450</v>
      </c>
      <c r="D144" s="241">
        <f>COUNTIF($C$1:$C144,C144)</f>
        <v>7</v>
      </c>
      <c r="E144" s="241" t="str">
        <f t="shared" si="22"/>
        <v>Contentment7</v>
      </c>
      <c r="F144" s="86" t="s">
        <v>463</v>
      </c>
      <c r="G144" s="242">
        <v>0.41042063492063485</v>
      </c>
      <c r="H144" s="245">
        <v>102.11387887695187</v>
      </c>
    </row>
    <row r="145" spans="1:8">
      <c r="A145" s="86" t="str">
        <v>SCLFSAT2_med</v>
      </c>
      <c r="B145" s="239">
        <v>144</v>
      </c>
      <c r="C145" s="86" t="s">
        <v>450</v>
      </c>
      <c r="D145" s="241">
        <f>COUNTIF($C$1:$C145,C145)</f>
        <v>8</v>
      </c>
      <c r="E145" s="241" t="str">
        <f t="shared" si="22"/>
        <v>Contentment8</v>
      </c>
      <c r="F145" s="86" t="s">
        <v>465</v>
      </c>
      <c r="G145" s="242">
        <v>0.45857936507936509</v>
      </c>
      <c r="H145" s="245">
        <v>103.50083114690409</v>
      </c>
    </row>
    <row r="146" spans="1:8">
      <c r="A146" s="86" t="str">
        <v>JBSAT_med</v>
      </c>
      <c r="B146" s="239">
        <v>145</v>
      </c>
      <c r="C146" s="86" t="s">
        <v>450</v>
      </c>
      <c r="D146" s="241">
        <f>COUNTIF($C$1:$C146,C146)</f>
        <v>9</v>
      </c>
      <c r="E146" s="241" t="str">
        <f t="shared" si="22"/>
        <v>Contentment9</v>
      </c>
      <c r="F146" s="86" t="s">
        <v>467</v>
      </c>
      <c r="G146" s="242">
        <v>0.37987301587301581</v>
      </c>
      <c r="H146" s="245">
        <v>101.01710480256374</v>
      </c>
    </row>
    <row r="147" spans="1:8">
      <c r="A147" s="86" t="str">
        <v>SCLFSAT7_med</v>
      </c>
      <c r="B147" s="239">
        <v>146</v>
      </c>
      <c r="C147" s="86" t="s">
        <v>450</v>
      </c>
      <c r="D147" s="241">
        <f>COUNTIF($C$1:$C147,C147)</f>
        <v>10</v>
      </c>
      <c r="E147" s="241" t="str">
        <f t="shared" si="22"/>
        <v>Contentment10</v>
      </c>
      <c r="F147" s="86" t="s">
        <v>469</v>
      </c>
      <c r="G147" s="242">
        <v>0.4620873015873016</v>
      </c>
      <c r="H147" s="245">
        <v>99.624903986645023</v>
      </c>
    </row>
    <row r="148" spans="1:8">
      <c r="A148" s="86" t="str">
        <v>SCLFSATO_hi</v>
      </c>
      <c r="B148" s="239">
        <v>147</v>
      </c>
      <c r="C148" s="86" t="s">
        <v>450</v>
      </c>
      <c r="D148" s="241">
        <f>COUNTIF($C$1:$C148,C148)</f>
        <v>11</v>
      </c>
      <c r="E148" s="241" t="str">
        <f t="shared" si="22"/>
        <v>Contentment11</v>
      </c>
      <c r="F148" s="86" t="s">
        <v>471</v>
      </c>
      <c r="G148" s="242">
        <v>0.55046031746031743</v>
      </c>
      <c r="H148" s="245">
        <v>99.872442481662645</v>
      </c>
    </row>
    <row r="149" spans="1:8">
      <c r="A149" s="86" t="str">
        <v>SCLFSAT1_hi</v>
      </c>
      <c r="B149" s="239">
        <v>148</v>
      </c>
      <c r="C149" s="86" t="s">
        <v>450</v>
      </c>
      <c r="D149" s="241">
        <f>COUNTIF($C$1:$C149,C149)</f>
        <v>12</v>
      </c>
      <c r="E149" s="241" t="str">
        <f t="shared" si="22"/>
        <v>Contentment12</v>
      </c>
      <c r="F149" s="86" t="s">
        <v>473</v>
      </c>
      <c r="G149" s="242">
        <v>0.48513492063492064</v>
      </c>
      <c r="H149" s="245">
        <v>98.360535193593464</v>
      </c>
    </row>
    <row r="150" spans="1:8">
      <c r="A150" s="86" t="str">
        <v>SCLFSAT2_hi</v>
      </c>
      <c r="B150" s="239">
        <v>149</v>
      </c>
      <c r="C150" s="86" t="s">
        <v>450</v>
      </c>
      <c r="D150" s="241">
        <f>COUNTIF($C$1:$C150,C150)</f>
        <v>13</v>
      </c>
      <c r="E150" s="241" t="str">
        <f t="shared" si="22"/>
        <v>Contentment13</v>
      </c>
      <c r="F150" s="86" t="s">
        <v>475</v>
      </c>
      <c r="G150" s="242">
        <v>0.44869047619047625</v>
      </c>
      <c r="H150" s="245">
        <v>97.617828536891722</v>
      </c>
    </row>
    <row r="151" spans="1:8">
      <c r="A151" s="86" t="str">
        <v>JBSAT_hi</v>
      </c>
      <c r="B151" s="239">
        <v>150</v>
      </c>
      <c r="C151" s="86" t="s">
        <v>450</v>
      </c>
      <c r="D151" s="241">
        <f>COUNTIF($C$1:$C151,C151)</f>
        <v>14</v>
      </c>
      <c r="E151" s="241" t="str">
        <f t="shared" si="22"/>
        <v>Contentment14</v>
      </c>
      <c r="F151" s="86" t="s">
        <v>477</v>
      </c>
      <c r="G151" s="242">
        <v>0.5763650793650793</v>
      </c>
      <c r="H151" s="245">
        <v>99.158724767244848</v>
      </c>
    </row>
    <row r="152" spans="1:8">
      <c r="A152" s="86" t="str">
        <v>SCLFSAT7_hi</v>
      </c>
      <c r="B152" s="239">
        <v>151</v>
      </c>
      <c r="C152" s="86" t="s">
        <v>450</v>
      </c>
      <c r="D152" s="241">
        <f>COUNTIF($C$1:$C152,C152)</f>
        <v>15</v>
      </c>
      <c r="E152" s="241" t="str">
        <f t="shared" si="22"/>
        <v>Contentment15</v>
      </c>
      <c r="F152" s="86" t="s">
        <v>479</v>
      </c>
      <c r="G152" s="242">
        <v>0.45284126984126982</v>
      </c>
      <c r="H152" s="245">
        <v>100.25390921388113</v>
      </c>
    </row>
    <row r="153" spans="1:8">
      <c r="A153" s="86" t="str">
        <v>age0004</v>
      </c>
      <c r="B153" s="239">
        <v>152</v>
      </c>
      <c r="C153" s="86" t="s">
        <v>52</v>
      </c>
      <c r="D153" s="241">
        <f>COUNTIF($C$1:$C153,C153)</f>
        <v>1</v>
      </c>
      <c r="E153" s="241" t="str">
        <f t="shared" si="22"/>
        <v>Age1</v>
      </c>
      <c r="F153" s="86" t="s">
        <v>481</v>
      </c>
      <c r="G153" s="242">
        <v>5.1396825396825392E-2</v>
      </c>
      <c r="H153" s="245">
        <v>97.560963240784886</v>
      </c>
    </row>
    <row r="154" spans="1:8">
      <c r="A154" s="86" t="str">
        <v>age0517</v>
      </c>
      <c r="B154" s="239">
        <v>153</v>
      </c>
      <c r="C154" s="86" t="s">
        <v>52</v>
      </c>
      <c r="D154" s="241">
        <f>COUNTIF($C$1:$C154,C154)</f>
        <v>2</v>
      </c>
      <c r="E154" s="241" t="str">
        <f t="shared" si="22"/>
        <v>Age2</v>
      </c>
      <c r="F154" s="86" t="s">
        <v>482</v>
      </c>
      <c r="G154" s="242">
        <v>0.14784920634920634</v>
      </c>
      <c r="H154" s="245">
        <v>94.780074191345619</v>
      </c>
    </row>
    <row r="155" spans="1:8">
      <c r="A155" s="86" t="str">
        <v>age1824</v>
      </c>
      <c r="B155" s="239">
        <v>154</v>
      </c>
      <c r="C155" s="86" t="s">
        <v>52</v>
      </c>
      <c r="D155" s="241">
        <f>COUNTIF($C$1:$C155,C155)</f>
        <v>3</v>
      </c>
      <c r="E155" s="241" t="str">
        <f t="shared" si="22"/>
        <v>Age3</v>
      </c>
      <c r="F155" s="86" t="s">
        <v>483</v>
      </c>
      <c r="G155" s="242">
        <v>6.5841269841269853E-2</v>
      </c>
      <c r="H155" s="245">
        <v>91.014664609504067</v>
      </c>
    </row>
    <row r="156" spans="1:8">
      <c r="A156" s="86" t="str">
        <v>age2534</v>
      </c>
      <c r="B156" s="239">
        <v>155</v>
      </c>
      <c r="C156" s="86" t="s">
        <v>52</v>
      </c>
      <c r="D156" s="241">
        <f>COUNTIF($C$1:$C156,C156)</f>
        <v>4</v>
      </c>
      <c r="E156" s="241" t="str">
        <f t="shared" si="22"/>
        <v>Age4</v>
      </c>
      <c r="F156" s="86" t="s">
        <v>484</v>
      </c>
      <c r="G156" s="242">
        <v>0.11696031746031745</v>
      </c>
      <c r="H156" s="245">
        <v>99.367474576020271</v>
      </c>
    </row>
    <row r="157" spans="1:8">
      <c r="A157" s="86" t="str">
        <v>age3549</v>
      </c>
      <c r="B157" s="239">
        <v>156</v>
      </c>
      <c r="C157" s="86" t="s">
        <v>52</v>
      </c>
      <c r="D157" s="241">
        <f>COUNTIF($C$1:$C157,C157)</f>
        <v>5</v>
      </c>
      <c r="E157" s="241" t="str">
        <f t="shared" si="22"/>
        <v>Age5</v>
      </c>
      <c r="F157" s="86" t="s">
        <v>485</v>
      </c>
      <c r="G157" s="242">
        <v>0.18079365079365084</v>
      </c>
      <c r="H157" s="245">
        <v>97.652697479203169</v>
      </c>
    </row>
    <row r="158" spans="1:8">
      <c r="A158" s="86" t="str">
        <v>age5064</v>
      </c>
      <c r="B158" s="239">
        <v>157</v>
      </c>
      <c r="C158" s="86" t="s">
        <v>52</v>
      </c>
      <c r="D158" s="241">
        <f>COUNTIF($C$1:$C158,C158)</f>
        <v>6</v>
      </c>
      <c r="E158" s="241" t="str">
        <f t="shared" si="22"/>
        <v>Age6</v>
      </c>
      <c r="F158" s="86" t="s">
        <v>486</v>
      </c>
      <c r="G158" s="242">
        <v>0.21054761904761904</v>
      </c>
      <c r="H158" s="245">
        <v>100.36503988120053</v>
      </c>
    </row>
    <row r="159" spans="1:8">
      <c r="A159" s="86" t="str">
        <v>age6574</v>
      </c>
      <c r="B159" s="239">
        <v>158</v>
      </c>
      <c r="C159" s="86" t="s">
        <v>52</v>
      </c>
      <c r="D159" s="241">
        <f>COUNTIF($C$1:$C159,C159)</f>
        <v>7</v>
      </c>
      <c r="E159" s="241" t="str">
        <f t="shared" si="22"/>
        <v>Age7</v>
      </c>
      <c r="F159" s="86" t="s">
        <v>487</v>
      </c>
      <c r="G159" s="242">
        <v>0.12052380952380952</v>
      </c>
      <c r="H159" s="245">
        <v>107.17117074312583</v>
      </c>
    </row>
    <row r="160" spans="1:8">
      <c r="A160" s="86" t="str">
        <v>age75p</v>
      </c>
      <c r="B160" s="239">
        <v>159</v>
      </c>
      <c r="C160" s="86" t="s">
        <v>52</v>
      </c>
      <c r="D160" s="241">
        <f>COUNTIF($C$1:$C160,C160)</f>
        <v>8</v>
      </c>
      <c r="E160" s="241" t="str">
        <f t="shared" si="22"/>
        <v>Age8</v>
      </c>
      <c r="F160" s="86" t="s">
        <v>488</v>
      </c>
      <c r="G160" s="242">
        <v>0.10612698412698413</v>
      </c>
      <c r="H160" s="245">
        <v>112.89869965778843</v>
      </c>
    </row>
    <row r="161" spans="1:8">
      <c r="A161" s="86" t="str">
        <v>rcd_gor_dv_101</v>
      </c>
      <c r="B161" s="239">
        <v>160</v>
      </c>
      <c r="C161" s="86" t="s">
        <v>491</v>
      </c>
      <c r="D161" s="241">
        <f>COUNTIF($C$1:$C161,C161)</f>
        <v>1</v>
      </c>
      <c r="E161" s="241" t="str">
        <f t="shared" si="22"/>
        <v>Geography1</v>
      </c>
      <c r="F161" s="86" t="s">
        <v>492</v>
      </c>
      <c r="G161" s="242">
        <v>0.83910317460317463</v>
      </c>
      <c r="H161" s="245">
        <v>99.966445813477804</v>
      </c>
    </row>
    <row r="162" spans="1:8">
      <c r="A162" s="86" t="str">
        <v>rcd_gor_dv_102</v>
      </c>
      <c r="B162" s="239">
        <v>161</v>
      </c>
      <c r="C162" s="86" t="s">
        <v>491</v>
      </c>
      <c r="D162" s="241">
        <f>COUNTIF($C$1:$C162,C162)</f>
        <v>2</v>
      </c>
      <c r="E162" s="241" t="str">
        <f t="shared" si="22"/>
        <v>Geography2</v>
      </c>
      <c r="F162" s="86" t="s">
        <v>494</v>
      </c>
      <c r="G162" s="242">
        <v>5.6031746031746037E-2</v>
      </c>
      <c r="H162" s="245">
        <v>114.34859782516386</v>
      </c>
    </row>
    <row r="163" spans="1:8">
      <c r="A163" s="86" t="str">
        <v>rcd_gor_dv_103</v>
      </c>
      <c r="B163" s="239">
        <v>162</v>
      </c>
      <c r="C163" s="86" t="s">
        <v>491</v>
      </c>
      <c r="D163" s="241">
        <f>COUNTIF($C$1:$C163,C163)</f>
        <v>3</v>
      </c>
      <c r="E163" s="241" t="str">
        <f t="shared" si="22"/>
        <v>Geography3</v>
      </c>
      <c r="F163" s="86" t="s">
        <v>496</v>
      </c>
      <c r="G163" s="242">
        <v>7.2428571428571412E-2</v>
      </c>
      <c r="H163" s="245">
        <v>86.948617942603008</v>
      </c>
    </row>
    <row r="164" spans="1:8">
      <c r="A164" s="86" t="str">
        <v>rcd_gor_dv_104</v>
      </c>
      <c r="B164" s="239">
        <v>163</v>
      </c>
      <c r="C164" s="86" t="s">
        <v>491</v>
      </c>
      <c r="D164" s="241">
        <f>COUNTIF($C$1:$C164,C164)</f>
        <v>4</v>
      </c>
      <c r="E164" s="241" t="str">
        <f t="shared" si="22"/>
        <v>Geography4</v>
      </c>
      <c r="F164" s="86" t="s">
        <v>498</v>
      </c>
      <c r="G164" s="242">
        <v>3.2507936507936507E-2</v>
      </c>
      <c r="H164" s="245">
        <v>113.94629757450161</v>
      </c>
    </row>
    <row r="165" spans="1:8">
      <c r="A165" s="86" t="str">
        <v>rcd_RACEL_DV_101</v>
      </c>
      <c r="B165" s="239">
        <v>164</v>
      </c>
      <c r="C165" s="86" t="s">
        <v>500</v>
      </c>
      <c r="D165" s="241">
        <f>COUNTIF($C$1:$C165,C165)</f>
        <v>1</v>
      </c>
      <c r="E165" s="241" t="str">
        <f t="shared" si="22"/>
        <v>Ethnicity1</v>
      </c>
      <c r="F165" s="86" t="s">
        <v>501</v>
      </c>
      <c r="G165" s="242">
        <v>0.94388888888888911</v>
      </c>
      <c r="H165" s="245">
        <v>100.65218987560311</v>
      </c>
    </row>
    <row r="166" spans="1:8">
      <c r="A166" s="86" t="str">
        <v>rcd_RACEL_DV_102</v>
      </c>
      <c r="B166" s="239">
        <v>165</v>
      </c>
      <c r="C166" s="86" t="s">
        <v>500</v>
      </c>
      <c r="D166" s="241">
        <f>COUNTIF($C$1:$C166,C166)</f>
        <v>2</v>
      </c>
      <c r="E166" s="241" t="str">
        <f t="shared" si="22"/>
        <v>Ethnicity2</v>
      </c>
      <c r="F166" s="86" t="s">
        <v>503</v>
      </c>
      <c r="G166" s="242">
        <v>1.1253968253968254E-2</v>
      </c>
      <c r="H166" s="245">
        <v>95.418741043861061</v>
      </c>
    </row>
    <row r="167" spans="1:8">
      <c r="A167" s="86" t="str">
        <v>rcd_RACEL_DV_103</v>
      </c>
      <c r="B167" s="239">
        <v>166</v>
      </c>
      <c r="C167" s="86" t="s">
        <v>500</v>
      </c>
      <c r="D167" s="241">
        <f>COUNTIF($C$1:$C167,C167)</f>
        <v>3</v>
      </c>
      <c r="E167" s="241" t="str">
        <f t="shared" si="22"/>
        <v>Ethnicity3</v>
      </c>
      <c r="F167" s="86" t="s">
        <v>505</v>
      </c>
      <c r="G167" s="242">
        <v>2.8563492063492069E-2</v>
      </c>
      <c r="H167" s="245">
        <v>87.664504628959136</v>
      </c>
    </row>
    <row r="168" spans="1:8">
      <c r="A168" s="86" t="str">
        <v>rcd_RACEL_DV_104</v>
      </c>
      <c r="B168" s="239">
        <v>167</v>
      </c>
      <c r="C168" s="86" t="s">
        <v>500</v>
      </c>
      <c r="D168" s="241">
        <f>COUNTIF($C$1:$C168,C168)</f>
        <v>4</v>
      </c>
      <c r="E168" s="241" t="str">
        <f t="shared" si="22"/>
        <v>Ethnicity4</v>
      </c>
      <c r="F168" s="86" t="s">
        <v>507</v>
      </c>
      <c r="G168" s="242">
        <v>1.1119047619047619E-2</v>
      </c>
      <c r="H168" s="245">
        <v>87.435389962040659</v>
      </c>
    </row>
    <row r="169" spans="1:8">
      <c r="A169" s="86" t="str">
        <v>rcd_RACEL_DV_105</v>
      </c>
      <c r="B169" s="239">
        <v>168</v>
      </c>
      <c r="C169" s="86" t="s">
        <v>500</v>
      </c>
      <c r="D169" s="241">
        <f>COUNTIF($C$1:$C169,C169)</f>
        <v>5</v>
      </c>
      <c r="E169" s="241" t="str">
        <f t="shared" si="22"/>
        <v>Ethnicity5</v>
      </c>
      <c r="F169" s="86" t="s">
        <v>509</v>
      </c>
      <c r="G169" s="242">
        <v>4.7380952380952383E-3</v>
      </c>
      <c r="H169" s="245">
        <v>96.81845127363421</v>
      </c>
    </row>
    <row r="170" spans="1:8">
      <c r="A170" s="86" t="str">
        <v>rcd_plbornc_101</v>
      </c>
      <c r="B170" s="239">
        <v>169</v>
      </c>
      <c r="C170" s="86" t="s">
        <v>511</v>
      </c>
      <c r="D170" s="241">
        <f>COUNTIF($C$1:$C170,C170)</f>
        <v>1</v>
      </c>
      <c r="E170" s="241" t="str">
        <f t="shared" si="22"/>
        <v>Country of Birth1</v>
      </c>
      <c r="F170" s="86" t="s">
        <v>512</v>
      </c>
      <c r="G170" s="242">
        <v>0.92211904761904762</v>
      </c>
      <c r="H170" s="245">
        <v>100.46339882789488</v>
      </c>
    </row>
    <row r="171" spans="1:8">
      <c r="A171" s="86" t="str">
        <v>rcd_plbornc_102</v>
      </c>
      <c r="B171" s="239">
        <v>170</v>
      </c>
      <c r="C171" s="86" t="s">
        <v>511</v>
      </c>
      <c r="D171" s="241">
        <f>COUNTIF($C$1:$C171,C171)</f>
        <v>2</v>
      </c>
      <c r="E171" s="241" t="str">
        <f t="shared" si="22"/>
        <v>Country of Birth2</v>
      </c>
      <c r="F171" s="86" t="s">
        <v>514</v>
      </c>
      <c r="G171" s="242">
        <v>1.5658730158730157E-2</v>
      </c>
      <c r="H171" s="245">
        <v>97.814496700249165</v>
      </c>
    </row>
    <row r="172" spans="1:8">
      <c r="A172" s="86" t="str">
        <v>rcd_plbornc_103</v>
      </c>
      <c r="B172" s="239">
        <v>171</v>
      </c>
      <c r="C172" s="86" t="s">
        <v>511</v>
      </c>
      <c r="D172" s="241">
        <f>COUNTIF($C$1:$C172,C172)</f>
        <v>3</v>
      </c>
      <c r="E172" s="241" t="str">
        <f t="shared" si="22"/>
        <v>Country of Birth3</v>
      </c>
      <c r="F172" s="86" t="s">
        <v>516</v>
      </c>
      <c r="G172" s="242">
        <v>1.8968253968253972E-3</v>
      </c>
      <c r="H172" s="245">
        <v>84.520268058285481</v>
      </c>
    </row>
    <row r="173" spans="1:8">
      <c r="A173" s="86" t="str">
        <v>rcd_plbornc_104</v>
      </c>
      <c r="B173" s="239">
        <v>172</v>
      </c>
      <c r="C173" s="86" t="s">
        <v>511</v>
      </c>
      <c r="D173" s="241">
        <f>COUNTIF($C$1:$C173,C173)</f>
        <v>4</v>
      </c>
      <c r="E173" s="241" t="str">
        <f t="shared" si="22"/>
        <v>Country of Birth4</v>
      </c>
      <c r="F173" s="86" t="s">
        <v>518</v>
      </c>
      <c r="G173" s="242">
        <v>4.7380952380952392E-3</v>
      </c>
      <c r="H173" s="245">
        <v>111.52745907438285</v>
      </c>
    </row>
    <row r="174" spans="1:8">
      <c r="A174" s="86" t="str">
        <v>rcd_plbornc_105</v>
      </c>
      <c r="B174" s="239">
        <v>173</v>
      </c>
      <c r="C174" s="86" t="s">
        <v>511</v>
      </c>
      <c r="D174" s="241">
        <f>COUNTIF($C$1:$C174,C174)</f>
        <v>5</v>
      </c>
      <c r="E174" s="241" t="str">
        <f t="shared" si="22"/>
        <v>Country of Birth5</v>
      </c>
      <c r="F174" s="86" t="s">
        <v>520</v>
      </c>
      <c r="G174" s="242">
        <v>1.6674603174603175E-2</v>
      </c>
      <c r="H174" s="245">
        <v>91.131042098585695</v>
      </c>
    </row>
    <row r="175" spans="1:8">
      <c r="A175" s="86" t="str">
        <v>rcd_plbornc_106</v>
      </c>
      <c r="B175" s="239">
        <v>174</v>
      </c>
      <c r="C175" s="86" t="s">
        <v>511</v>
      </c>
      <c r="D175" s="241">
        <f>COUNTIF($C$1:$C175,C175)</f>
        <v>6</v>
      </c>
      <c r="E175" s="241" t="str">
        <f t="shared" si="22"/>
        <v>Country of Birth6</v>
      </c>
      <c r="F175" s="86" t="s">
        <v>522</v>
      </c>
      <c r="G175" s="242">
        <v>7.8809523809523826E-3</v>
      </c>
      <c r="H175" s="245">
        <v>95.603068182298585</v>
      </c>
    </row>
    <row r="176" spans="1:8">
      <c r="A176" s="86" t="str">
        <v>rcd_plbornc_107</v>
      </c>
      <c r="B176" s="239">
        <v>175</v>
      </c>
      <c r="C176" s="86" t="s">
        <v>511</v>
      </c>
      <c r="D176" s="241">
        <f>COUNTIF($C$1:$C176,C176)</f>
        <v>7</v>
      </c>
      <c r="E176" s="241" t="str">
        <f t="shared" si="22"/>
        <v>Country of Birth7</v>
      </c>
      <c r="F176" s="86" t="s">
        <v>49</v>
      </c>
      <c r="G176" s="242">
        <v>3.1222222222222224E-2</v>
      </c>
      <c r="H176" s="245">
        <v>94.064333622366206</v>
      </c>
    </row>
    <row r="177" spans="1:8">
      <c r="A177" s="86" t="str">
        <v>rcd_religion_101</v>
      </c>
      <c r="B177" s="239">
        <v>176</v>
      </c>
      <c r="C177" s="86" t="s">
        <v>525</v>
      </c>
      <c r="D177" s="241">
        <f>COUNTIF($C$1:$C177,C177)</f>
        <v>1</v>
      </c>
      <c r="E177" s="241" t="str">
        <f t="shared" si="22"/>
        <v>Religion1</v>
      </c>
      <c r="F177" s="86" t="s">
        <v>526</v>
      </c>
      <c r="G177" s="242">
        <v>0.44380952380952382</v>
      </c>
      <c r="H177" s="245">
        <v>101.63775939375945</v>
      </c>
    </row>
    <row r="178" spans="1:8">
      <c r="A178" s="86" t="str">
        <v>rcd_religion_102</v>
      </c>
      <c r="B178" s="239">
        <v>177</v>
      </c>
      <c r="C178" s="86" t="s">
        <v>525</v>
      </c>
      <c r="D178" s="241">
        <f>COUNTIF($C$1:$C178,C178)</f>
        <v>2</v>
      </c>
      <c r="E178" s="241" t="str">
        <f t="shared" si="22"/>
        <v>Religion2</v>
      </c>
      <c r="F178" s="86" t="s">
        <v>528</v>
      </c>
      <c r="G178" s="242">
        <v>3.507936507936509E-3</v>
      </c>
      <c r="H178" s="245">
        <v>86.641677999070495</v>
      </c>
    </row>
    <row r="179" spans="1:8">
      <c r="A179" s="86" t="str">
        <v>rcd_religion_103</v>
      </c>
      <c r="B179" s="239">
        <v>178</v>
      </c>
      <c r="C179" s="86" t="s">
        <v>525</v>
      </c>
      <c r="D179" s="241">
        <f>COUNTIF($C$1:$C179,C179)</f>
        <v>3</v>
      </c>
      <c r="E179" s="241" t="str">
        <f t="shared" si="22"/>
        <v>Religion3</v>
      </c>
      <c r="F179" s="86" t="s">
        <v>530</v>
      </c>
      <c r="G179" s="242">
        <v>3.3730158730158732E-3</v>
      </c>
      <c r="H179" s="245">
        <v>100.4743776388554</v>
      </c>
    </row>
    <row r="180" spans="1:8">
      <c r="A180" s="86" t="str">
        <v>rcd_religion_104</v>
      </c>
      <c r="B180" s="239">
        <v>179</v>
      </c>
      <c r="C180" s="86" t="s">
        <v>525</v>
      </c>
      <c r="D180" s="241">
        <f>COUNTIF($C$1:$C180,C180)</f>
        <v>4</v>
      </c>
      <c r="E180" s="241" t="str">
        <f t="shared" si="22"/>
        <v>Religion4</v>
      </c>
      <c r="F180" s="86" t="s">
        <v>532</v>
      </c>
      <c r="G180" s="242">
        <v>1.3865079365079367E-2</v>
      </c>
      <c r="H180" s="245">
        <v>83.764743323322151</v>
      </c>
    </row>
    <row r="181" spans="1:8">
      <c r="A181" s="86" t="str">
        <v>rcd_religion_105</v>
      </c>
      <c r="B181" s="239">
        <v>180</v>
      </c>
      <c r="C181" s="86" t="s">
        <v>525</v>
      </c>
      <c r="D181" s="241">
        <f>COUNTIF($C$1:$C181,C181)</f>
        <v>5</v>
      </c>
      <c r="E181" s="241" t="str">
        <f t="shared" si="22"/>
        <v>Religion5</v>
      </c>
      <c r="F181" s="86" t="s">
        <v>534</v>
      </c>
      <c r="G181" s="242">
        <v>7.7539682539682544E-3</v>
      </c>
      <c r="H181" s="245">
        <v>80.586816089470176</v>
      </c>
    </row>
    <row r="182" spans="1:8">
      <c r="A182" s="86" t="str">
        <v>rcd_religion_106</v>
      </c>
      <c r="B182" s="239">
        <v>181</v>
      </c>
      <c r="C182" s="86" t="s">
        <v>525</v>
      </c>
      <c r="D182" s="241">
        <f>COUNTIF($C$1:$C182,C182)</f>
        <v>6</v>
      </c>
      <c r="E182" s="241" t="str">
        <f t="shared" si="22"/>
        <v>Religion6</v>
      </c>
      <c r="F182" s="86" t="s">
        <v>536</v>
      </c>
      <c r="G182" s="242">
        <v>2.8888888888888888E-3</v>
      </c>
      <c r="H182" s="245">
        <v>88.825275789868442</v>
      </c>
    </row>
    <row r="183" spans="1:8">
      <c r="A183" s="86" t="str">
        <v>rcd_religion_107</v>
      </c>
      <c r="B183" s="239">
        <v>182</v>
      </c>
      <c r="C183" s="86" t="s">
        <v>525</v>
      </c>
      <c r="D183" s="241">
        <f>COUNTIF($C$1:$C183,C183)</f>
        <v>7</v>
      </c>
      <c r="E183" s="241" t="str">
        <f t="shared" si="22"/>
        <v>Religion7</v>
      </c>
      <c r="F183" s="86" t="s">
        <v>538</v>
      </c>
      <c r="G183" s="242">
        <v>9.7619047619047616E-3</v>
      </c>
      <c r="H183" s="245">
        <v>100.87848811457256</v>
      </c>
    </row>
    <row r="184" spans="1:8">
      <c r="A184" s="86" t="str">
        <v>rcd_religion_108</v>
      </c>
      <c r="B184" s="239">
        <v>183</v>
      </c>
      <c r="C184" s="86" t="s">
        <v>525</v>
      </c>
      <c r="D184" s="241">
        <f>COUNTIF($C$1:$C184,C184)</f>
        <v>8</v>
      </c>
      <c r="E184" s="241" t="str">
        <f t="shared" si="22"/>
        <v>Religion8</v>
      </c>
      <c r="F184" s="86" t="s">
        <v>540</v>
      </c>
      <c r="G184" s="242">
        <v>0.51550000000000007</v>
      </c>
      <c r="H184" s="245">
        <v>99.701911773584087</v>
      </c>
    </row>
    <row r="185" spans="1:8">
      <c r="A185" s="86" t="str">
        <v>A2_HOUSE5</v>
      </c>
      <c r="B185" s="239">
        <v>184</v>
      </c>
      <c r="C185" s="86" t="s">
        <v>543</v>
      </c>
      <c r="D185" s="241">
        <f>COUNTIF($C$1:$C185,C185)</f>
        <v>1</v>
      </c>
      <c r="E185" s="241" t="str">
        <f t="shared" si="22"/>
        <v>House Type1</v>
      </c>
      <c r="F185" s="86" t="s">
        <v>544</v>
      </c>
      <c r="G185" s="242">
        <v>0.24279365079365081</v>
      </c>
      <c r="H185" s="245">
        <v>82.721387725754539</v>
      </c>
    </row>
    <row r="186" spans="1:8">
      <c r="A186" s="86" t="str">
        <v>A2_HOUSE6</v>
      </c>
      <c r="B186" s="239">
        <v>185</v>
      </c>
      <c r="C186" s="86" t="s">
        <v>543</v>
      </c>
      <c r="D186" s="241">
        <f>COUNTIF($C$1:$C186,C186)</f>
        <v>2</v>
      </c>
      <c r="E186" s="241" t="str">
        <f t="shared" si="22"/>
        <v>House Type2</v>
      </c>
      <c r="F186" s="86" t="s">
        <v>546</v>
      </c>
      <c r="G186" s="242">
        <v>0.10199999999999998</v>
      </c>
      <c r="H186" s="245">
        <v>77.37923611443243</v>
      </c>
    </row>
    <row r="187" spans="1:8">
      <c r="A187" s="86" t="str">
        <v>A2_HOUSE7</v>
      </c>
      <c r="B187" s="239">
        <v>186</v>
      </c>
      <c r="C187" s="86" t="s">
        <v>543</v>
      </c>
      <c r="D187" s="241">
        <f>COUNTIF($C$1:$C187,C187)</f>
        <v>3</v>
      </c>
      <c r="E187" s="241" t="str">
        <f t="shared" si="22"/>
        <v>House Type3</v>
      </c>
      <c r="F187" s="86" t="s">
        <v>548</v>
      </c>
      <c r="G187" s="242">
        <v>0.44119047619047608</v>
      </c>
      <c r="H187" s="245">
        <v>124.35563872298536</v>
      </c>
    </row>
    <row r="188" spans="1:8">
      <c r="A188" s="86" t="str">
        <v>A2_HOUSE8</v>
      </c>
      <c r="B188" s="239">
        <v>187</v>
      </c>
      <c r="C188" s="86" t="s">
        <v>543</v>
      </c>
      <c r="D188" s="241">
        <f>COUNTIF($C$1:$C188,C188)</f>
        <v>4</v>
      </c>
      <c r="E188" s="241" t="str">
        <f t="shared" si="22"/>
        <v>House Type4</v>
      </c>
      <c r="F188" s="86" t="s">
        <v>550</v>
      </c>
      <c r="G188" s="242">
        <v>0.21427777777777776</v>
      </c>
      <c r="H188" s="245">
        <v>97.363066760304889</v>
      </c>
    </row>
    <row r="189" spans="1:8">
      <c r="A189" s="86" t="str">
        <v>TENURE2</v>
      </c>
      <c r="B189" s="239">
        <v>188</v>
      </c>
      <c r="C189" s="86" t="s">
        <v>552</v>
      </c>
      <c r="D189" s="241">
        <f>COUNTIF($C$1:$C189,C189)</f>
        <v>1</v>
      </c>
      <c r="E189" s="241" t="str">
        <f t="shared" si="22"/>
        <v>House Tenure1</v>
      </c>
      <c r="F189" s="86" t="s">
        <v>553</v>
      </c>
      <c r="G189" s="242">
        <v>0.4279047619047619</v>
      </c>
      <c r="H189" s="245">
        <v>110.73113727285357</v>
      </c>
    </row>
    <row r="190" spans="1:8">
      <c r="A190" s="86" t="str">
        <v>TENURE1</v>
      </c>
      <c r="B190" s="239">
        <v>189</v>
      </c>
      <c r="C190" s="86" t="s">
        <v>552</v>
      </c>
      <c r="D190" s="241">
        <f>COUNTIF($C$1:$C190,C190)</f>
        <v>2</v>
      </c>
      <c r="E190" s="241" t="str">
        <f t="shared" si="22"/>
        <v>House Tenure2</v>
      </c>
      <c r="F190" s="86" t="s">
        <v>555</v>
      </c>
      <c r="G190" s="242">
        <v>0.28792063492063491</v>
      </c>
      <c r="H190" s="245">
        <v>103.72711775748635</v>
      </c>
    </row>
    <row r="191" spans="1:8">
      <c r="A191" s="86" t="str">
        <v>TENURE7</v>
      </c>
      <c r="B191" s="239">
        <v>190</v>
      </c>
      <c r="C191" s="86" t="s">
        <v>552</v>
      </c>
      <c r="D191" s="241">
        <f>COUNTIF($C$1:$C191,C191)</f>
        <v>3</v>
      </c>
      <c r="E191" s="241" t="str">
        <f t="shared" si="22"/>
        <v>House Tenure3</v>
      </c>
      <c r="F191" s="86" t="s">
        <v>557</v>
      </c>
      <c r="G191" s="242">
        <v>7.301587301587302E-3</v>
      </c>
      <c r="H191" s="245">
        <v>95.065685747406476</v>
      </c>
    </row>
    <row r="192" spans="1:8">
      <c r="A192" s="86" t="str">
        <v>TENURE4</v>
      </c>
      <c r="B192" s="239">
        <v>191</v>
      </c>
      <c r="C192" s="86" t="s">
        <v>552</v>
      </c>
      <c r="D192" s="241">
        <f>COUNTIF($C$1:$C192,C192)</f>
        <v>4</v>
      </c>
      <c r="E192" s="241" t="str">
        <f t="shared" si="22"/>
        <v>House Tenure4</v>
      </c>
      <c r="F192" s="86" t="s">
        <v>559</v>
      </c>
      <c r="G192" s="242">
        <v>0.16768253968253966</v>
      </c>
      <c r="H192" s="245">
        <v>100.09465711005319</v>
      </c>
    </row>
    <row r="193" spans="1:8">
      <c r="A193" s="86" t="str">
        <v>TENURE9</v>
      </c>
      <c r="B193" s="239">
        <v>192</v>
      </c>
      <c r="C193" s="86" t="s">
        <v>552</v>
      </c>
      <c r="D193" s="241">
        <f>COUNTIF($C$1:$C193,C193)</f>
        <v>5</v>
      </c>
      <c r="E193" s="241" t="str">
        <f t="shared" si="22"/>
        <v>House Tenure5</v>
      </c>
      <c r="F193" s="86" t="s">
        <v>561</v>
      </c>
      <c r="G193" s="242">
        <v>0.10930158730158733</v>
      </c>
      <c r="H193" s="245">
        <v>67.972302373884403</v>
      </c>
    </row>
    <row r="194" spans="1:8">
      <c r="A194" s="86" t="str">
        <v>NBEDS1</v>
      </c>
      <c r="B194" s="239">
        <v>193</v>
      </c>
      <c r="C194" s="86" t="s">
        <v>563</v>
      </c>
      <c r="D194" s="241">
        <f>COUNTIF($C$1:$C194,C194)</f>
        <v>1</v>
      </c>
      <c r="E194" s="241" t="str">
        <f t="shared" si="22"/>
        <v>House Size1</v>
      </c>
      <c r="F194" s="86" t="s">
        <v>564</v>
      </c>
      <c r="G194" s="242">
        <v>4.8642857142857134E-2</v>
      </c>
      <c r="H194" s="245">
        <v>74.817713261693228</v>
      </c>
    </row>
    <row r="195" spans="1:8">
      <c r="A195" s="86" t="str">
        <v>NBEDS2</v>
      </c>
      <c r="B195" s="239">
        <v>194</v>
      </c>
      <c r="C195" s="86" t="s">
        <v>563</v>
      </c>
      <c r="D195" s="241">
        <f>COUNTIF($C$1:$C195,C195)</f>
        <v>2</v>
      </c>
      <c r="E195" s="241" t="str">
        <f t="shared" ref="E195:E258" si="23">C195&amp;D195</f>
        <v>House Size2</v>
      </c>
      <c r="F195" s="86" t="s">
        <v>566</v>
      </c>
      <c r="G195" s="242">
        <v>0.25061111111111117</v>
      </c>
      <c r="H195" s="245">
        <v>107.55527064121344</v>
      </c>
    </row>
    <row r="196" spans="1:8">
      <c r="A196" s="86" t="str">
        <v>NBEDS3</v>
      </c>
      <c r="B196" s="239">
        <v>195</v>
      </c>
      <c r="C196" s="86" t="s">
        <v>563</v>
      </c>
      <c r="D196" s="241">
        <f>COUNTIF($C$1:$C196,C196)</f>
        <v>3</v>
      </c>
      <c r="E196" s="241" t="str">
        <f t="shared" si="23"/>
        <v>House Size3</v>
      </c>
      <c r="F196" s="86" t="s">
        <v>568</v>
      </c>
      <c r="G196" s="242">
        <v>0.5151190476190477</v>
      </c>
      <c r="H196" s="245">
        <v>115.17122264001675</v>
      </c>
    </row>
    <row r="197" spans="1:8">
      <c r="A197" s="86" t="str">
        <v>NBEDS4</v>
      </c>
      <c r="B197" s="239">
        <v>196</v>
      </c>
      <c r="C197" s="86" t="s">
        <v>563</v>
      </c>
      <c r="D197" s="241">
        <f>COUNTIF($C$1:$C197,C197)</f>
        <v>4</v>
      </c>
      <c r="E197" s="241" t="str">
        <f t="shared" si="23"/>
        <v>House Size4</v>
      </c>
      <c r="F197" s="86" t="s">
        <v>570</v>
      </c>
      <c r="G197" s="242">
        <v>0.15230952380952381</v>
      </c>
      <c r="H197" s="245">
        <v>77.797656153098714</v>
      </c>
    </row>
    <row r="198" spans="1:8">
      <c r="A198" s="86" t="str">
        <v>NBEDS5P</v>
      </c>
      <c r="B198" s="239">
        <v>197</v>
      </c>
      <c r="C198" s="86" t="s">
        <v>563</v>
      </c>
      <c r="D198" s="241">
        <f>COUNTIF($C$1:$C198,C198)</f>
        <v>5</v>
      </c>
      <c r="E198" s="241" t="str">
        <f t="shared" si="23"/>
        <v>House Size5</v>
      </c>
      <c r="F198" s="86" t="s">
        <v>572</v>
      </c>
      <c r="G198" s="242">
        <v>3.3285714285714287E-2</v>
      </c>
      <c r="H198" s="245">
        <v>56.850997312694474</v>
      </c>
    </row>
    <row r="199" spans="1:8">
      <c r="A199" s="86" t="str">
        <v>hhdval0to100k</v>
      </c>
      <c r="B199" s="239">
        <v>198</v>
      </c>
      <c r="C199" s="86" t="s">
        <v>574</v>
      </c>
      <c r="D199" s="241">
        <f>COUNTIF($C$1:$C199,C199)</f>
        <v>1</v>
      </c>
      <c r="E199" s="241" t="str">
        <f t="shared" si="23"/>
        <v>House Value1</v>
      </c>
      <c r="F199" s="86" t="s">
        <v>575</v>
      </c>
      <c r="G199" s="242">
        <v>7.557936507936508E-2</v>
      </c>
      <c r="H199" s="245">
        <v>73.224386574862748</v>
      </c>
    </row>
    <row r="200" spans="1:8">
      <c r="A200" s="86" t="str">
        <v>hhdval100to150k</v>
      </c>
      <c r="B200" s="239">
        <v>199</v>
      </c>
      <c r="C200" s="86" t="s">
        <v>574</v>
      </c>
      <c r="D200" s="241">
        <f>COUNTIF($C$1:$C200,C200)</f>
        <v>2</v>
      </c>
      <c r="E200" s="241" t="str">
        <f t="shared" si="23"/>
        <v>House Value2</v>
      </c>
      <c r="F200" s="86" t="s">
        <v>577</v>
      </c>
      <c r="G200" s="242">
        <v>0.14865079365079362</v>
      </c>
      <c r="H200" s="245">
        <v>112.24703100886479</v>
      </c>
    </row>
    <row r="201" spans="1:8">
      <c r="A201" s="86" t="str">
        <v>hhdval150to250k</v>
      </c>
      <c r="B201" s="239">
        <v>200</v>
      </c>
      <c r="C201" s="86" t="s">
        <v>574</v>
      </c>
      <c r="D201" s="241">
        <f>COUNTIF($C$1:$C201,C201)</f>
        <v>3</v>
      </c>
      <c r="E201" s="241" t="str">
        <f t="shared" si="23"/>
        <v>House Value3</v>
      </c>
      <c r="F201" s="86" t="s">
        <v>579</v>
      </c>
      <c r="G201" s="242">
        <v>0.35307142857142854</v>
      </c>
      <c r="H201" s="245">
        <v>138.92511382342744</v>
      </c>
    </row>
    <row r="202" spans="1:8">
      <c r="A202" s="86" t="str">
        <v>hhdval250to500k</v>
      </c>
      <c r="B202" s="239">
        <v>201</v>
      </c>
      <c r="C202" s="86" t="s">
        <v>574</v>
      </c>
      <c r="D202" s="241">
        <f>COUNTIF($C$1:$C202,C202)</f>
        <v>4</v>
      </c>
      <c r="E202" s="241" t="str">
        <f t="shared" si="23"/>
        <v>House Value4</v>
      </c>
      <c r="F202" s="86" t="s">
        <v>581</v>
      </c>
      <c r="G202" s="242">
        <v>0.35246031746031736</v>
      </c>
      <c r="H202" s="245">
        <v>106.4412010084701</v>
      </c>
    </row>
    <row r="203" spans="1:8">
      <c r="A203" s="86" t="str">
        <v>hhdval500to750k</v>
      </c>
      <c r="B203" s="239">
        <v>202</v>
      </c>
      <c r="C203" s="86" t="s">
        <v>574</v>
      </c>
      <c r="D203" s="241">
        <f>COUNTIF($C$1:$C203,C203)</f>
        <v>5</v>
      </c>
      <c r="E203" s="241" t="str">
        <f t="shared" si="23"/>
        <v>House Value5</v>
      </c>
      <c r="F203" s="86" t="s">
        <v>583</v>
      </c>
      <c r="G203" s="242">
        <v>5.4230158730158726E-2</v>
      </c>
      <c r="H203" s="245">
        <v>52.072888144165908</v>
      </c>
    </row>
    <row r="204" spans="1:8">
      <c r="A204" s="86" t="str">
        <v>hhdval750kto1m</v>
      </c>
      <c r="B204" s="239">
        <v>203</v>
      </c>
      <c r="C204" s="86" t="s">
        <v>574</v>
      </c>
      <c r="D204" s="241">
        <f>COUNTIF($C$1:$C204,C204)</f>
        <v>6</v>
      </c>
      <c r="E204" s="241" t="str">
        <f t="shared" si="23"/>
        <v>House Value6</v>
      </c>
      <c r="F204" s="86" t="s">
        <v>585</v>
      </c>
      <c r="G204" s="242">
        <v>1.1023809523809524E-2</v>
      </c>
      <c r="H204" s="245">
        <v>28.545873352636946</v>
      </c>
    </row>
    <row r="205" spans="1:8">
      <c r="A205" s="86" t="str">
        <v>hhdval1mplus</v>
      </c>
      <c r="B205" s="239">
        <v>204</v>
      </c>
      <c r="C205" s="86" t="s">
        <v>574</v>
      </c>
      <c r="D205" s="241">
        <f>COUNTIF($C$1:$C205,C205)</f>
        <v>7</v>
      </c>
      <c r="E205" s="241" t="str">
        <f t="shared" si="23"/>
        <v>House Value7</v>
      </c>
      <c r="F205" s="86" t="s">
        <v>587</v>
      </c>
      <c r="G205" s="242">
        <v>5.253968253968253E-3</v>
      </c>
      <c r="H205" s="245">
        <v>14.398562154056718</v>
      </c>
    </row>
    <row r="206" spans="1:8">
      <c r="A206" s="86" t="str">
        <v>move_ind</v>
      </c>
      <c r="B206" s="239">
        <v>205</v>
      </c>
      <c r="C206" s="86" t="s">
        <v>589</v>
      </c>
      <c r="D206" s="241">
        <f>COUNTIF($C$1:$C206,C206)</f>
        <v>1</v>
      </c>
      <c r="E206" s="241" t="str">
        <f t="shared" si="23"/>
        <v>House Move1</v>
      </c>
      <c r="F206" s="86" t="s">
        <v>590</v>
      </c>
      <c r="G206" s="242">
        <v>0.15015079365079367</v>
      </c>
      <c r="H206" s="245">
        <v>94.761248260188623</v>
      </c>
    </row>
    <row r="207" spans="1:8">
      <c r="A207" s="86" t="str">
        <v>RCD_HHTYPE_DV_101</v>
      </c>
      <c r="B207" s="239">
        <v>206</v>
      </c>
      <c r="C207" s="86" t="s">
        <v>54</v>
      </c>
      <c r="D207" s="241">
        <f>COUNTIF($C$1:$C207,C207)</f>
        <v>1</v>
      </c>
      <c r="E207" s="241" t="str">
        <f t="shared" si="23"/>
        <v>Structure1</v>
      </c>
      <c r="F207" s="86" t="s">
        <v>591</v>
      </c>
      <c r="G207" s="242">
        <v>0.16490476190476186</v>
      </c>
      <c r="H207" s="245">
        <v>102.71798330042212</v>
      </c>
    </row>
    <row r="208" spans="1:8">
      <c r="A208" s="86" t="str">
        <v>RCD_HHTYPE_DV_102</v>
      </c>
      <c r="B208" s="239">
        <v>207</v>
      </c>
      <c r="C208" s="86" t="s">
        <v>54</v>
      </c>
      <c r="D208" s="241">
        <f>COUNTIF($C$1:$C208,C208)</f>
        <v>2</v>
      </c>
      <c r="E208" s="241" t="str">
        <f t="shared" si="23"/>
        <v>Structure2</v>
      </c>
      <c r="F208" s="86" t="s">
        <v>592</v>
      </c>
      <c r="G208" s="242">
        <v>2.8103174603174599E-2</v>
      </c>
      <c r="H208" s="245">
        <v>92.336181816984805</v>
      </c>
    </row>
    <row r="209" spans="1:8">
      <c r="A209" s="86" t="str">
        <v>RCD_HHTYPE_DV_103</v>
      </c>
      <c r="B209" s="239">
        <v>208</v>
      </c>
      <c r="C209" s="86" t="s">
        <v>54</v>
      </c>
      <c r="D209" s="241">
        <f>COUNTIF($C$1:$C209,C209)</f>
        <v>3</v>
      </c>
      <c r="E209" s="241" t="str">
        <f t="shared" si="23"/>
        <v>Structure3</v>
      </c>
      <c r="F209" s="86" t="s">
        <v>593</v>
      </c>
      <c r="G209" s="242">
        <v>0.30989682539682545</v>
      </c>
      <c r="H209" s="245">
        <v>102.28242435474408</v>
      </c>
    </row>
    <row r="210" spans="1:8">
      <c r="A210" s="86" t="str">
        <v>RCD_HHTYPE_DV_104</v>
      </c>
      <c r="B210" s="239">
        <v>209</v>
      </c>
      <c r="C210" s="86" t="s">
        <v>54</v>
      </c>
      <c r="D210" s="241">
        <f>COUNTIF($C$1:$C210,C210)</f>
        <v>4</v>
      </c>
      <c r="E210" s="241" t="str">
        <f t="shared" si="23"/>
        <v>Structure4</v>
      </c>
      <c r="F210" s="86" t="s">
        <v>160</v>
      </c>
      <c r="G210" s="242">
        <v>0.18341269841269844</v>
      </c>
      <c r="H210" s="245">
        <v>97.102480969086002</v>
      </c>
    </row>
    <row r="211" spans="1:8">
      <c r="A211" s="86" t="str">
        <v>RCD_HHTYPE_DV_105</v>
      </c>
      <c r="B211" s="239">
        <v>210</v>
      </c>
      <c r="C211" s="86" t="s">
        <v>54</v>
      </c>
      <c r="D211" s="241">
        <f>COUNTIF($C$1:$C211,C211)</f>
        <v>5</v>
      </c>
      <c r="E211" s="241" t="str">
        <f t="shared" si="23"/>
        <v>Structure5</v>
      </c>
      <c r="F211" s="86" t="s">
        <v>594</v>
      </c>
      <c r="G211" s="242">
        <v>0.3136984126984127</v>
      </c>
      <c r="H211" s="245">
        <v>98.853016634882579</v>
      </c>
    </row>
    <row r="212" spans="1:8">
      <c r="A212" s="86" t="str">
        <v>RCD_NKIDS05_101</v>
      </c>
      <c r="B212" s="239">
        <v>211</v>
      </c>
      <c r="C212" s="86" t="s">
        <v>596</v>
      </c>
      <c r="D212" s="241">
        <f>COUNTIF($C$1:$C212,C212)</f>
        <v>1</v>
      </c>
      <c r="E212" s="241" t="str">
        <f t="shared" si="23"/>
        <v>Number of Children by Age1</v>
      </c>
      <c r="F212" s="86" t="s">
        <v>597</v>
      </c>
      <c r="G212" s="242">
        <v>0.89840476190476215</v>
      </c>
      <c r="H212" s="245">
        <v>99.817842916944812</v>
      </c>
    </row>
    <row r="213" spans="1:8">
      <c r="A213" s="86" t="str">
        <v>RCD_NKIDS05_102</v>
      </c>
      <c r="B213" s="239">
        <v>212</v>
      </c>
      <c r="C213" s="86" t="s">
        <v>596</v>
      </c>
      <c r="D213" s="241">
        <f>COUNTIF($C$1:$C213,C213)</f>
        <v>2</v>
      </c>
      <c r="E213" s="241" t="str">
        <f t="shared" si="23"/>
        <v>Number of Children by Age2</v>
      </c>
      <c r="F213" s="86" t="s">
        <v>599</v>
      </c>
      <c r="G213" s="242">
        <v>7.4785714285714289E-2</v>
      </c>
      <c r="H213" s="245">
        <v>100.8346906876618</v>
      </c>
    </row>
    <row r="214" spans="1:8">
      <c r="A214" s="86" t="str">
        <v>RCD_NKIDS05_103</v>
      </c>
      <c r="B214" s="239">
        <v>213</v>
      </c>
      <c r="C214" s="86" t="s">
        <v>596</v>
      </c>
      <c r="D214" s="241">
        <f>COUNTIF($C$1:$C214,C214)</f>
        <v>3</v>
      </c>
      <c r="E214" s="241" t="str">
        <f t="shared" si="23"/>
        <v>Number of Children by Age3</v>
      </c>
      <c r="F214" s="86" t="s">
        <v>601</v>
      </c>
      <c r="G214" s="242">
        <v>2.6960317460317459E-2</v>
      </c>
      <c r="H214" s="245">
        <v>104.88589254394014</v>
      </c>
    </row>
    <row r="215" spans="1:8">
      <c r="A215" s="86" t="str">
        <v>RCD_NKIDS615_101</v>
      </c>
      <c r="B215" s="239">
        <v>214</v>
      </c>
      <c r="C215" s="86" t="s">
        <v>596</v>
      </c>
      <c r="D215" s="241">
        <f>COUNTIF($C$1:$C215,C215)</f>
        <v>4</v>
      </c>
      <c r="E215" s="241" t="str">
        <f t="shared" si="23"/>
        <v>Number of Children by Age4</v>
      </c>
      <c r="F215" s="86" t="s">
        <v>603</v>
      </c>
      <c r="G215" s="242">
        <v>0.79293650793650794</v>
      </c>
      <c r="H215" s="245">
        <v>101.15915529747286</v>
      </c>
    </row>
    <row r="216" spans="1:8">
      <c r="A216" s="86" t="str">
        <v>RCD_NKIDS615_102</v>
      </c>
      <c r="B216" s="239">
        <v>215</v>
      </c>
      <c r="C216" s="86" t="s">
        <v>596</v>
      </c>
      <c r="D216" s="241">
        <f>COUNTIF($C$1:$C216,C216)</f>
        <v>5</v>
      </c>
      <c r="E216" s="241" t="str">
        <f t="shared" si="23"/>
        <v>Number of Children by Age5</v>
      </c>
      <c r="F216" s="86" t="s">
        <v>605</v>
      </c>
      <c r="G216" s="242">
        <v>0.11988888888888891</v>
      </c>
      <c r="H216" s="245">
        <v>97.513423753357301</v>
      </c>
    </row>
    <row r="217" spans="1:8">
      <c r="A217" s="86" t="str">
        <v>RCD_NKIDS615_103</v>
      </c>
      <c r="B217" s="239">
        <v>216</v>
      </c>
      <c r="C217" s="86" t="s">
        <v>596</v>
      </c>
      <c r="D217" s="241">
        <f>COUNTIF($C$1:$C217,C217)</f>
        <v>6</v>
      </c>
      <c r="E217" s="241" t="str">
        <f t="shared" si="23"/>
        <v>Number of Children by Age6</v>
      </c>
      <c r="F217" s="86" t="s">
        <v>607</v>
      </c>
      <c r="G217" s="242">
        <v>8.744444444444445E-2</v>
      </c>
      <c r="H217" s="245">
        <v>93.647728760207158</v>
      </c>
    </row>
    <row r="218" spans="1:8">
      <c r="A218" s="86" t="str">
        <v>A2_CHILDREN1</v>
      </c>
      <c r="B218" s="239">
        <v>217</v>
      </c>
      <c r="C218" s="86" t="s">
        <v>608</v>
      </c>
      <c r="D218" s="241">
        <f>COUNTIF($C$1:$C218,C218)</f>
        <v>1</v>
      </c>
      <c r="E218" s="241" t="str">
        <f t="shared" si="23"/>
        <v>Children in household1</v>
      </c>
      <c r="F218" s="86" t="s">
        <v>609</v>
      </c>
      <c r="G218" s="242">
        <v>0.73211904761904767</v>
      </c>
      <c r="H218" s="245">
        <v>100.97783109871365</v>
      </c>
    </row>
    <row r="219" spans="1:8">
      <c r="A219" s="86" t="str">
        <v>A2_CHILDREN2A</v>
      </c>
      <c r="B219" s="239">
        <v>218</v>
      </c>
      <c r="C219" s="86" t="s">
        <v>608</v>
      </c>
      <c r="D219" s="241">
        <f>COUNTIF($C$1:$C219,C219)</f>
        <v>2</v>
      </c>
      <c r="E219" s="241" t="str">
        <f t="shared" si="23"/>
        <v>Children in household2</v>
      </c>
      <c r="F219" s="86" t="s">
        <v>610</v>
      </c>
      <c r="G219" s="242">
        <v>0.12400793650793653</v>
      </c>
      <c r="H219" s="245">
        <v>97.764180062946821</v>
      </c>
    </row>
    <row r="220" spans="1:8">
      <c r="A220" s="86" t="str">
        <v>A2_CHILDREN2B</v>
      </c>
      <c r="B220" s="239">
        <v>219</v>
      </c>
      <c r="C220" s="86" t="s">
        <v>608</v>
      </c>
      <c r="D220" s="241">
        <f>COUNTIF($C$1:$C220,C220)</f>
        <v>3</v>
      </c>
      <c r="E220" s="241" t="str">
        <f t="shared" si="23"/>
        <v>Children in household3</v>
      </c>
      <c r="F220" s="86" t="s">
        <v>611</v>
      </c>
      <c r="G220" s="242">
        <v>0.10653174603174603</v>
      </c>
      <c r="H220" s="245">
        <v>98.757772703395531</v>
      </c>
    </row>
    <row r="221" spans="1:8">
      <c r="A221" s="86" t="str">
        <v>A2_CHILDREN3</v>
      </c>
      <c r="B221" s="239">
        <v>220</v>
      </c>
      <c r="C221" s="86" t="s">
        <v>608</v>
      </c>
      <c r="D221" s="241">
        <f>COUNTIF($C$1:$C221,C221)</f>
        <v>4</v>
      </c>
      <c r="E221" s="241" t="str">
        <f t="shared" si="23"/>
        <v>Children in household4</v>
      </c>
      <c r="F221" s="86" t="s">
        <v>612</v>
      </c>
      <c r="G221" s="242">
        <v>3.7555555555555557E-2</v>
      </c>
      <c r="H221" s="245">
        <v>92.823258964035887</v>
      </c>
    </row>
    <row r="222" spans="1:8">
      <c r="A222" s="86" t="str">
        <v>A2_HHD1</v>
      </c>
      <c r="B222" s="239">
        <v>221</v>
      </c>
      <c r="C222" s="86" t="s">
        <v>613</v>
      </c>
      <c r="D222" s="241">
        <f>COUNTIF($C$1:$C222,C222)</f>
        <v>1</v>
      </c>
      <c r="E222" s="241" t="str">
        <f t="shared" si="23"/>
        <v>Household Size1</v>
      </c>
      <c r="F222" s="86" t="s">
        <v>614</v>
      </c>
      <c r="G222" s="242">
        <v>0.19009523809523804</v>
      </c>
      <c r="H222" s="245">
        <v>103.51512324289575</v>
      </c>
    </row>
    <row r="223" spans="1:8">
      <c r="A223" s="86" t="str">
        <v>A2_HHD2</v>
      </c>
      <c r="B223" s="239">
        <v>222</v>
      </c>
      <c r="C223" s="86" t="s">
        <v>613</v>
      </c>
      <c r="D223" s="241">
        <f>COUNTIF($C$1:$C223,C223)</f>
        <v>2</v>
      </c>
      <c r="E223" s="241" t="str">
        <f t="shared" si="23"/>
        <v>Household Size2</v>
      </c>
      <c r="F223" s="86" t="s">
        <v>615</v>
      </c>
      <c r="G223" s="242">
        <v>0.39955555555555555</v>
      </c>
      <c r="H223" s="245">
        <v>103.01163954623777</v>
      </c>
    </row>
    <row r="224" spans="1:8">
      <c r="A224" s="86" t="str">
        <v>A2_HHD5</v>
      </c>
      <c r="B224" s="239">
        <v>223</v>
      </c>
      <c r="C224" s="86" t="s">
        <v>613</v>
      </c>
      <c r="D224" s="241">
        <f>COUNTIF($C$1:$C224,C224)</f>
        <v>3</v>
      </c>
      <c r="E224" s="241" t="str">
        <f t="shared" si="23"/>
        <v>Household Size3</v>
      </c>
      <c r="F224" s="86" t="s">
        <v>616</v>
      </c>
      <c r="G224" s="242">
        <v>0.33932539682539681</v>
      </c>
      <c r="H224" s="245">
        <v>97.782368462829922</v>
      </c>
    </row>
    <row r="225" spans="1:8">
      <c r="A225" s="86" t="str">
        <v>A2_HHD6</v>
      </c>
      <c r="B225" s="239">
        <v>224</v>
      </c>
      <c r="C225" s="86" t="s">
        <v>613</v>
      </c>
      <c r="D225" s="241">
        <f>COUNTIF($C$1:$C225,C225)</f>
        <v>4</v>
      </c>
      <c r="E225" s="241" t="str">
        <f t="shared" si="23"/>
        <v>Household Size4</v>
      </c>
      <c r="F225" s="86" t="s">
        <v>617</v>
      </c>
      <c r="G225" s="242">
        <v>7.0738095238095239E-2</v>
      </c>
      <c r="H225" s="245">
        <v>86.660086078673132</v>
      </c>
    </row>
    <row r="226" spans="1:8">
      <c r="A226" s="86" t="str">
        <v>rcd_jbnssec8_dv_101</v>
      </c>
      <c r="B226" s="239">
        <v>225</v>
      </c>
      <c r="C226" s="86" t="s">
        <v>620</v>
      </c>
      <c r="D226" s="241">
        <f>COUNTIF($C$1:$C226,C226)</f>
        <v>1</v>
      </c>
      <c r="E226" s="241" t="str">
        <f t="shared" si="23"/>
        <v>NS SEC (% of people in employment)1</v>
      </c>
      <c r="F226" s="86" t="s">
        <v>621</v>
      </c>
      <c r="G226" s="242">
        <v>0.11872222222222222</v>
      </c>
      <c r="H226" s="245">
        <v>88.934148205514177</v>
      </c>
    </row>
    <row r="227" spans="1:8">
      <c r="A227" s="86" t="str">
        <v>rcd_jbnssec8_dv_102</v>
      </c>
      <c r="B227" s="239">
        <v>226</v>
      </c>
      <c r="C227" s="86" t="s">
        <v>620</v>
      </c>
      <c r="D227" s="241">
        <f>COUNTIF($C$1:$C227,C227)</f>
        <v>2</v>
      </c>
      <c r="E227" s="241" t="str">
        <f t="shared" si="23"/>
        <v>NS SEC (% of people in employment)2</v>
      </c>
      <c r="F227" s="86" t="s">
        <v>623</v>
      </c>
      <c r="G227" s="242">
        <v>0.28397619047619049</v>
      </c>
      <c r="H227" s="245">
        <v>97.337964040142339</v>
      </c>
    </row>
    <row r="228" spans="1:8">
      <c r="A228" s="86" t="str">
        <v>rcd_jbnssec8_dv_103</v>
      </c>
      <c r="B228" s="239">
        <v>227</v>
      </c>
      <c r="C228" s="86" t="s">
        <v>620</v>
      </c>
      <c r="D228" s="241">
        <f>COUNTIF($C$1:$C228,C228)</f>
        <v>3</v>
      </c>
      <c r="E228" s="241" t="str">
        <f t="shared" si="23"/>
        <v>NS SEC (% of people in employment)3</v>
      </c>
      <c r="F228" s="86" t="s">
        <v>625</v>
      </c>
      <c r="G228" s="242">
        <v>0.13721428571428571</v>
      </c>
      <c r="H228" s="245">
        <v>103.46589952458859</v>
      </c>
    </row>
    <row r="229" spans="1:8">
      <c r="A229" s="86" t="str">
        <v>rcd_jbnssec8_dv_104</v>
      </c>
      <c r="B229" s="239">
        <v>228</v>
      </c>
      <c r="C229" s="86" t="s">
        <v>620</v>
      </c>
      <c r="D229" s="241">
        <f>COUNTIF($C$1:$C229,C229)</f>
        <v>4</v>
      </c>
      <c r="E229" s="241" t="str">
        <f t="shared" si="23"/>
        <v>NS SEC (% of people in employment)4</v>
      </c>
      <c r="F229" s="86" t="s">
        <v>627</v>
      </c>
      <c r="G229" s="242">
        <v>0.10366666666666667</v>
      </c>
      <c r="H229" s="245">
        <v>100.92458007539366</v>
      </c>
    </row>
    <row r="230" spans="1:8">
      <c r="A230" s="86" t="str">
        <v>rcd_jbnssec8_dv_105</v>
      </c>
      <c r="B230" s="239">
        <v>229</v>
      </c>
      <c r="C230" s="86" t="s">
        <v>620</v>
      </c>
      <c r="D230" s="241">
        <f>COUNTIF($C$1:$C230,C230)</f>
        <v>5</v>
      </c>
      <c r="E230" s="241" t="str">
        <f t="shared" si="23"/>
        <v>NS SEC (% of people in employment)5</v>
      </c>
      <c r="F230" s="86" t="s">
        <v>629</v>
      </c>
      <c r="G230" s="242">
        <v>7.5373015873015869E-2</v>
      </c>
      <c r="H230" s="245">
        <v>114.05872257645713</v>
      </c>
    </row>
    <row r="231" spans="1:8">
      <c r="A231" s="86" t="str">
        <v>rcd_jbnssec8_dv_106</v>
      </c>
      <c r="B231" s="239">
        <v>230</v>
      </c>
      <c r="C231" s="86" t="s">
        <v>620</v>
      </c>
      <c r="D231" s="241">
        <f>COUNTIF($C$1:$C231,C231)</f>
        <v>6</v>
      </c>
      <c r="E231" s="241" t="str">
        <f t="shared" si="23"/>
        <v>NS SEC (% of people in employment)6</v>
      </c>
      <c r="F231" s="86" t="s">
        <v>631</v>
      </c>
      <c r="G231" s="242">
        <v>0.18042857142857144</v>
      </c>
      <c r="H231" s="245">
        <v>103.3336413450439</v>
      </c>
    </row>
    <row r="232" spans="1:8">
      <c r="A232" s="86" t="str">
        <v>rcd_jbnssec8_dv_107</v>
      </c>
      <c r="B232" s="239">
        <v>231</v>
      </c>
      <c r="C232" s="86" t="s">
        <v>620</v>
      </c>
      <c r="D232" s="241">
        <f>COUNTIF($C$1:$C232,C232)</f>
        <v>7</v>
      </c>
      <c r="E232" s="241" t="str">
        <f t="shared" si="23"/>
        <v>NS SEC (% of people in employment)7</v>
      </c>
      <c r="F232" s="86" t="s">
        <v>633</v>
      </c>
      <c r="G232" s="242">
        <v>0.10032539682539685</v>
      </c>
      <c r="H232" s="245">
        <v>101.43509782063353</v>
      </c>
    </row>
    <row r="233" spans="1:8">
      <c r="A233" s="86" t="str">
        <v>CLASS1</v>
      </c>
      <c r="B233" s="239">
        <v>232</v>
      </c>
      <c r="C233" s="86" t="s">
        <v>635</v>
      </c>
      <c r="D233" s="241">
        <f>COUNTIF($C$1:$C233,C233)</f>
        <v>1</v>
      </c>
      <c r="E233" s="241" t="str">
        <f t="shared" si="23"/>
        <v>Social Grade1</v>
      </c>
      <c r="F233" s="86" t="s">
        <v>636</v>
      </c>
      <c r="G233" s="242">
        <v>4.1222222222222223E-2</v>
      </c>
      <c r="H233" s="245">
        <v>70.811666743238945</v>
      </c>
    </row>
    <row r="234" spans="1:8">
      <c r="A234" s="86" t="str">
        <v>CLASS2</v>
      </c>
      <c r="B234" s="239">
        <v>233</v>
      </c>
      <c r="C234" s="86" t="s">
        <v>635</v>
      </c>
      <c r="D234" s="241">
        <f>COUNTIF($C$1:$C234,C234)</f>
        <v>2</v>
      </c>
      <c r="E234" s="241" t="str">
        <f t="shared" si="23"/>
        <v>Social Grade2</v>
      </c>
      <c r="F234" s="86" t="s">
        <v>638</v>
      </c>
      <c r="G234" s="242">
        <v>0.23522222222222225</v>
      </c>
      <c r="H234" s="245">
        <v>92.856847502694308</v>
      </c>
    </row>
    <row r="235" spans="1:8">
      <c r="A235" s="86" t="str">
        <v>CLASS3</v>
      </c>
      <c r="B235" s="239">
        <v>234</v>
      </c>
      <c r="C235" s="86" t="s">
        <v>635</v>
      </c>
      <c r="D235" s="241">
        <f>COUNTIF($C$1:$C235,C235)</f>
        <v>3</v>
      </c>
      <c r="E235" s="241" t="str">
        <f t="shared" si="23"/>
        <v>Social Grade3</v>
      </c>
      <c r="F235" s="86" t="s">
        <v>640</v>
      </c>
      <c r="G235" s="242">
        <v>0.28976190476190472</v>
      </c>
      <c r="H235" s="245">
        <v>106.01364718463809</v>
      </c>
    </row>
    <row r="236" spans="1:8">
      <c r="A236" s="86" t="str">
        <v>CLASS4</v>
      </c>
      <c r="B236" s="239">
        <v>235</v>
      </c>
      <c r="C236" s="86" t="s">
        <v>635</v>
      </c>
      <c r="D236" s="241">
        <f>COUNTIF($C$1:$C236,C236)</f>
        <v>4</v>
      </c>
      <c r="E236" s="241" t="str">
        <f t="shared" si="23"/>
        <v>Social Grade4</v>
      </c>
      <c r="F236" s="86" t="s">
        <v>642</v>
      </c>
      <c r="G236" s="242">
        <v>0.22935714285714287</v>
      </c>
      <c r="H236" s="245">
        <v>112.08709404014756</v>
      </c>
    </row>
    <row r="237" spans="1:8">
      <c r="A237" s="86" t="str">
        <v>CLASS5</v>
      </c>
      <c r="B237" s="239">
        <v>236</v>
      </c>
      <c r="C237" s="86" t="s">
        <v>635</v>
      </c>
      <c r="D237" s="241">
        <f>COUNTIF($C$1:$C237,C237)</f>
        <v>5</v>
      </c>
      <c r="E237" s="241" t="str">
        <f t="shared" si="23"/>
        <v>Social Grade5</v>
      </c>
      <c r="F237" s="86" t="s">
        <v>644</v>
      </c>
      <c r="G237" s="242">
        <v>0.12492857142857146</v>
      </c>
      <c r="H237" s="245">
        <v>101.88260480069982</v>
      </c>
    </row>
    <row r="238" spans="1:8">
      <c r="A238" s="86" t="str">
        <v>CLASS6</v>
      </c>
      <c r="B238" s="239">
        <v>237</v>
      </c>
      <c r="C238" s="86" t="s">
        <v>635</v>
      </c>
      <c r="D238" s="241">
        <f>COUNTIF($C$1:$C238,C238)</f>
        <v>6</v>
      </c>
      <c r="E238" s="241" t="str">
        <f t="shared" si="23"/>
        <v>Social Grade6</v>
      </c>
      <c r="F238" s="86" t="s">
        <v>646</v>
      </c>
      <c r="G238" s="242">
        <v>7.9420634920634933E-2</v>
      </c>
      <c r="H238" s="245">
        <v>90.582901107786256</v>
      </c>
    </row>
    <row r="239" spans="1:8">
      <c r="A239" s="86" t="str">
        <v>OCCD2</v>
      </c>
      <c r="B239" s="239">
        <v>238</v>
      </c>
      <c r="C239" s="86" t="s">
        <v>648</v>
      </c>
      <c r="D239" s="241">
        <f>COUNTIF($C$1:$C239,C239)</f>
        <v>1</v>
      </c>
      <c r="E239" s="241" t="str">
        <f t="shared" si="23"/>
        <v>Occupation1</v>
      </c>
      <c r="F239" s="86" t="s">
        <v>649</v>
      </c>
      <c r="G239" s="242">
        <v>5.8039682539682537E-2</v>
      </c>
      <c r="H239" s="245">
        <v>89.028523483430575</v>
      </c>
    </row>
    <row r="240" spans="1:8">
      <c r="A240" s="86" t="str">
        <v>OCCD6</v>
      </c>
      <c r="B240" s="239">
        <v>239</v>
      </c>
      <c r="C240" s="86" t="s">
        <v>648</v>
      </c>
      <c r="D240" s="241">
        <f>COUNTIF($C$1:$C240,C240)</f>
        <v>2</v>
      </c>
      <c r="E240" s="241" t="str">
        <f t="shared" si="23"/>
        <v>Occupation2</v>
      </c>
      <c r="F240" s="86" t="s">
        <v>651</v>
      </c>
      <c r="G240" s="242">
        <v>0.20407142857142857</v>
      </c>
      <c r="H240" s="245">
        <v>94.422864970707082</v>
      </c>
    </row>
    <row r="241" spans="1:8">
      <c r="A241" s="86" t="str">
        <v>OCCD3</v>
      </c>
      <c r="B241" s="239">
        <v>240</v>
      </c>
      <c r="C241" s="86" t="s">
        <v>648</v>
      </c>
      <c r="D241" s="241">
        <f>COUNTIF($C$1:$C241,C241)</f>
        <v>3</v>
      </c>
      <c r="E241" s="241" t="str">
        <f t="shared" si="23"/>
        <v>Occupation3</v>
      </c>
      <c r="F241" s="86" t="s">
        <v>653</v>
      </c>
      <c r="G241" s="242">
        <v>0.14722222222222223</v>
      </c>
      <c r="H241" s="245">
        <v>98.181398180544136</v>
      </c>
    </row>
    <row r="242" spans="1:8">
      <c r="A242" s="86" t="str">
        <v>OCCD5</v>
      </c>
      <c r="B242" s="239">
        <v>241</v>
      </c>
      <c r="C242" s="86" t="s">
        <v>648</v>
      </c>
      <c r="D242" s="241">
        <f>COUNTIF($C$1:$C242,C242)</f>
        <v>4</v>
      </c>
      <c r="E242" s="241" t="str">
        <f t="shared" si="23"/>
        <v>Occupation4</v>
      </c>
      <c r="F242" s="86" t="s">
        <v>655</v>
      </c>
      <c r="G242" s="242">
        <v>5.6896825396825404E-2</v>
      </c>
      <c r="H242" s="245">
        <v>103.14715294855672</v>
      </c>
    </row>
    <row r="243" spans="1:8">
      <c r="A243" s="86" t="str">
        <v>OCCD8</v>
      </c>
      <c r="B243" s="239">
        <v>242</v>
      </c>
      <c r="C243" s="86" t="s">
        <v>648</v>
      </c>
      <c r="D243" s="241">
        <f>COUNTIF($C$1:$C243,C243)</f>
        <v>5</v>
      </c>
      <c r="E243" s="241" t="str">
        <f t="shared" si="23"/>
        <v>Occupation5</v>
      </c>
      <c r="F243" s="86" t="s">
        <v>657</v>
      </c>
      <c r="G243" s="242">
        <v>0.17011904761904759</v>
      </c>
      <c r="H243" s="245">
        <v>114.17019934093643</v>
      </c>
    </row>
    <row r="244" spans="1:8">
      <c r="A244" s="86" t="str">
        <v>OCCD9</v>
      </c>
      <c r="B244" s="239">
        <v>243</v>
      </c>
      <c r="C244" s="86" t="s">
        <v>648</v>
      </c>
      <c r="D244" s="241">
        <f>COUNTIF($C$1:$C244,C244)</f>
        <v>6</v>
      </c>
      <c r="E244" s="241" t="str">
        <f t="shared" si="23"/>
        <v>Occupation6</v>
      </c>
      <c r="F244" s="86" t="s">
        <v>659</v>
      </c>
      <c r="G244" s="242">
        <v>7.1682539682539667E-2</v>
      </c>
      <c r="H244" s="245">
        <v>95.299509195746282</v>
      </c>
    </row>
    <row r="245" spans="1:8">
      <c r="A245" s="86" t="str">
        <v>OCCD10</v>
      </c>
      <c r="B245" s="239">
        <v>244</v>
      </c>
      <c r="C245" s="86" t="s">
        <v>648</v>
      </c>
      <c r="D245" s="241">
        <f>COUNTIF($C$1:$C245,C245)</f>
        <v>7</v>
      </c>
      <c r="E245" s="241" t="str">
        <f t="shared" si="23"/>
        <v>Occupation7</v>
      </c>
      <c r="F245" s="86" t="s">
        <v>661</v>
      </c>
      <c r="G245" s="242">
        <v>8.6666666666666684E-2</v>
      </c>
      <c r="H245" s="245">
        <v>103.23821054543252</v>
      </c>
    </row>
    <row r="246" spans="1:8">
      <c r="A246" s="86" t="str">
        <v>OCCD11</v>
      </c>
      <c r="B246" s="239">
        <v>245</v>
      </c>
      <c r="C246" s="86" t="s">
        <v>648</v>
      </c>
      <c r="D246" s="241">
        <f>COUNTIF($C$1:$C246,C246)</f>
        <v>8</v>
      </c>
      <c r="E246" s="241" t="str">
        <f t="shared" si="23"/>
        <v>Occupation8</v>
      </c>
      <c r="F246" s="86" t="s">
        <v>663</v>
      </c>
      <c r="G246" s="242">
        <v>0.13808730158730159</v>
      </c>
      <c r="H246" s="245">
        <v>105.50947255012233</v>
      </c>
    </row>
    <row r="247" spans="1:8">
      <c r="A247" s="86" t="str">
        <v>OCCD12</v>
      </c>
      <c r="B247" s="239">
        <v>246</v>
      </c>
      <c r="C247" s="86" t="s">
        <v>648</v>
      </c>
      <c r="D247" s="241">
        <f>COUNTIF($C$1:$C247,C247)</f>
        <v>9</v>
      </c>
      <c r="E247" s="241" t="str">
        <f t="shared" si="23"/>
        <v>Occupation9</v>
      </c>
      <c r="F247" s="86" t="s">
        <v>665</v>
      </c>
      <c r="G247" s="242">
        <v>4.183333333333334E-2</v>
      </c>
      <c r="H247" s="245">
        <v>86.798660618768224</v>
      </c>
    </row>
    <row r="248" spans="1:8">
      <c r="A248" s="86" t="str">
        <v>OCCD13</v>
      </c>
      <c r="B248" s="239">
        <v>247</v>
      </c>
      <c r="C248" s="86" t="s">
        <v>648</v>
      </c>
      <c r="D248" s="241">
        <f>COUNTIF($C$1:$C248,C248)</f>
        <v>10</v>
      </c>
      <c r="E248" s="241" t="str">
        <f t="shared" si="23"/>
        <v>Occupation10</v>
      </c>
      <c r="F248" s="86" t="s">
        <v>667</v>
      </c>
      <c r="G248" s="242">
        <v>2.5373015873015874E-2</v>
      </c>
      <c r="H248" s="245">
        <v>97.815885076703623</v>
      </c>
    </row>
    <row r="249" spans="1:8">
      <c r="A249" s="86" t="str">
        <v>rcd_qfhigh_101</v>
      </c>
      <c r="B249" s="239">
        <v>248</v>
      </c>
      <c r="C249" s="86" t="s">
        <v>670</v>
      </c>
      <c r="D249" s="241">
        <f>COUNTIF($C$1:$C249,C249)</f>
        <v>1</v>
      </c>
      <c r="E249" s="241" t="str">
        <f t="shared" si="23"/>
        <v>Highest Level of Qualifications (Adults)1</v>
      </c>
      <c r="F249" s="86" t="s">
        <v>671</v>
      </c>
      <c r="G249" s="242">
        <v>0.19791269841269843</v>
      </c>
      <c r="H249" s="245">
        <v>85.199202178439066</v>
      </c>
    </row>
    <row r="250" spans="1:8">
      <c r="A250" s="86" t="str">
        <v>rcd_qfhigh_102</v>
      </c>
      <c r="B250" s="239">
        <v>249</v>
      </c>
      <c r="C250" s="86" t="s">
        <v>670</v>
      </c>
      <c r="D250" s="241">
        <f>COUNTIF($C$1:$C250,C250)</f>
        <v>2</v>
      </c>
      <c r="E250" s="241" t="str">
        <f t="shared" si="23"/>
        <v>Highest Level of Qualifications (Adults)2</v>
      </c>
      <c r="F250" s="86" t="s">
        <v>673</v>
      </c>
      <c r="G250" s="242">
        <v>0.10166666666666667</v>
      </c>
      <c r="H250" s="245">
        <v>101.70064780413509</v>
      </c>
    </row>
    <row r="251" spans="1:8">
      <c r="A251" s="86" t="str">
        <v>rcd_qfhigh_103</v>
      </c>
      <c r="B251" s="239">
        <v>250</v>
      </c>
      <c r="C251" s="86" t="s">
        <v>670</v>
      </c>
      <c r="D251" s="241">
        <f>COUNTIF($C$1:$C251,C251)</f>
        <v>3</v>
      </c>
      <c r="E251" s="241" t="str">
        <f t="shared" si="23"/>
        <v>Highest Level of Qualifications (Adults)3</v>
      </c>
      <c r="F251" s="86" t="s">
        <v>675</v>
      </c>
      <c r="G251" s="242">
        <v>8.8960317460317448E-2</v>
      </c>
      <c r="H251" s="245">
        <v>100.73965927234296</v>
      </c>
    </row>
    <row r="252" spans="1:8">
      <c r="A252" s="86" t="str">
        <v>rcd_qfhigh_104</v>
      </c>
      <c r="B252" s="239">
        <v>251</v>
      </c>
      <c r="C252" s="86" t="s">
        <v>670</v>
      </c>
      <c r="D252" s="241">
        <f>COUNTIF($C$1:$C252,C252)</f>
        <v>4</v>
      </c>
      <c r="E252" s="241" t="str">
        <f t="shared" si="23"/>
        <v>Highest Level of Qualifications (Adults)4</v>
      </c>
      <c r="F252" s="86" t="s">
        <v>677</v>
      </c>
      <c r="G252" s="242">
        <v>0.38334126984126982</v>
      </c>
      <c r="H252" s="245">
        <v>103.72295548047859</v>
      </c>
    </row>
    <row r="253" spans="1:8">
      <c r="A253" s="86" t="str">
        <v>rcd_qfhigh_105</v>
      </c>
      <c r="B253" s="239">
        <v>252</v>
      </c>
      <c r="C253" s="86" t="s">
        <v>670</v>
      </c>
      <c r="D253" s="241">
        <f>COUNTIF($C$1:$C253,C253)</f>
        <v>5</v>
      </c>
      <c r="E253" s="241" t="str">
        <f t="shared" si="23"/>
        <v>Highest Level of Qualifications (Adults)5</v>
      </c>
      <c r="F253" s="86" t="s">
        <v>679</v>
      </c>
      <c r="G253" s="242">
        <v>0.22812698412698415</v>
      </c>
      <c r="H253" s="245">
        <v>108.67721495565645</v>
      </c>
    </row>
    <row r="254" spans="1:8">
      <c r="A254" s="86" t="str">
        <v>Num_reading</v>
      </c>
      <c r="B254" s="239">
        <v>253</v>
      </c>
      <c r="C254" s="86" t="s">
        <v>681</v>
      </c>
      <c r="D254" s="241">
        <f>COUNTIF($C$1:$C254,C254)</f>
        <v>1</v>
      </c>
      <c r="E254" s="241" t="str">
        <f t="shared" si="23"/>
        <v>England: Pupils at the end of KS11</v>
      </c>
      <c r="F254" s="86" t="s">
        <v>682</v>
      </c>
      <c r="G254" s="242">
        <v>0.91219841269841284</v>
      </c>
      <c r="H254" s="245">
        <v>99.930677770999267</v>
      </c>
    </row>
    <row r="255" spans="1:8">
      <c r="A255" s="86" t="str">
        <v>Num_writing</v>
      </c>
      <c r="B255" s="239">
        <v>254</v>
      </c>
      <c r="C255" s="86" t="s">
        <v>681</v>
      </c>
      <c r="D255" s="241">
        <f>COUNTIF($C$1:$C255,C255)</f>
        <v>2</v>
      </c>
      <c r="E255" s="241" t="str">
        <f t="shared" si="23"/>
        <v>England: Pupils at the end of KS12</v>
      </c>
      <c r="F255" s="86" t="s">
        <v>684</v>
      </c>
      <c r="G255" s="242">
        <v>0.87337301587301608</v>
      </c>
      <c r="H255" s="245">
        <v>99.756914299534628</v>
      </c>
    </row>
    <row r="256" spans="1:8">
      <c r="A256" s="86" t="str">
        <v>Num_maths</v>
      </c>
      <c r="B256" s="239">
        <v>255</v>
      </c>
      <c r="C256" s="86" t="s">
        <v>681</v>
      </c>
      <c r="D256" s="241">
        <f>COUNTIF($C$1:$C256,C256)</f>
        <v>3</v>
      </c>
      <c r="E256" s="241" t="str">
        <f t="shared" si="23"/>
        <v>England: Pupils at the end of KS13</v>
      </c>
      <c r="F256" s="86" t="s">
        <v>686</v>
      </c>
      <c r="G256" s="242">
        <v>0.93741269841269836</v>
      </c>
      <c r="H256" s="245">
        <v>99.977084333912856</v>
      </c>
    </row>
    <row r="257" spans="1:8">
      <c r="A257" s="86" t="str">
        <v>Num_science</v>
      </c>
      <c r="B257" s="239">
        <v>256</v>
      </c>
      <c r="C257" s="86" t="s">
        <v>681</v>
      </c>
      <c r="D257" s="241">
        <f>COUNTIF($C$1:$C257,C257)</f>
        <v>4</v>
      </c>
      <c r="E257" s="241" t="str">
        <f t="shared" si="23"/>
        <v>England: Pupils at the end of KS14</v>
      </c>
      <c r="F257" s="86" t="s">
        <v>688</v>
      </c>
      <c r="G257" s="242">
        <v>0.9246428571428571</v>
      </c>
      <c r="H257" s="245">
        <v>99.961821465512884</v>
      </c>
    </row>
    <row r="258" spans="1:8">
      <c r="A258" s="86" t="str">
        <v>Num_All_Reading</v>
      </c>
      <c r="B258" s="239">
        <v>257</v>
      </c>
      <c r="C258" s="86" t="s">
        <v>690</v>
      </c>
      <c r="D258" s="241">
        <f>COUNTIF($C$1:$C258,C258)</f>
        <v>1</v>
      </c>
      <c r="E258" s="241" t="str">
        <f t="shared" si="23"/>
        <v>England: Pupils at the end of KS21</v>
      </c>
      <c r="F258" s="86" t="s">
        <v>682</v>
      </c>
      <c r="G258" s="242">
        <v>0.90069841269841266</v>
      </c>
      <c r="H258" s="245">
        <v>99.685284127114244</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0.85991269841269857</v>
      </c>
      <c r="H259" s="245">
        <v>99.623611939015078</v>
      </c>
    </row>
    <row r="260" spans="1:8">
      <c r="A260" s="86" t="str">
        <v>Num_All_maths</v>
      </c>
      <c r="B260" s="239">
        <v>259</v>
      </c>
      <c r="C260" s="86" t="s">
        <v>690</v>
      </c>
      <c r="D260" s="241">
        <f>COUNTIF($C$1:$C260,C260)</f>
        <v>3</v>
      </c>
      <c r="E260" s="241" t="str">
        <f t="shared" si="24"/>
        <v>England: Pupils at the end of KS23</v>
      </c>
      <c r="F260" s="86" t="s">
        <v>686</v>
      </c>
      <c r="G260" s="242">
        <v>0.86641269841269841</v>
      </c>
      <c r="H260" s="245">
        <v>99.565030081652026</v>
      </c>
    </row>
    <row r="261" spans="1:8">
      <c r="A261" s="86" t="str">
        <v>Num_All_RWM</v>
      </c>
      <c r="B261" s="239">
        <v>260</v>
      </c>
      <c r="C261" s="86" t="s">
        <v>690</v>
      </c>
      <c r="D261" s="241">
        <f>COUNTIF($C$1:$C261,C261)</f>
        <v>4</v>
      </c>
      <c r="E261" s="241" t="str">
        <f t="shared" si="24"/>
        <v>England: Pupils at the end of KS24</v>
      </c>
      <c r="F261" s="86" t="s">
        <v>694</v>
      </c>
      <c r="G261" s="242">
        <v>0.78476984126984128</v>
      </c>
      <c r="H261" s="245">
        <v>99.153723531960594</v>
      </c>
    </row>
    <row r="262" spans="1:8">
      <c r="A262" s="86" t="str">
        <v>LEVEL2_all</v>
      </c>
      <c r="B262" s="239">
        <v>261</v>
      </c>
      <c r="C262" s="86" t="s">
        <v>696</v>
      </c>
      <c r="D262" s="241">
        <f>COUNTIF($C$1:$C262,C262)</f>
        <v>1</v>
      </c>
      <c r="E262" s="241" t="str">
        <f t="shared" si="24"/>
        <v>England: Pupils at the end of KS41</v>
      </c>
      <c r="F262" s="86" t="s">
        <v>697</v>
      </c>
      <c r="G262" s="242">
        <v>0.65361904761904754</v>
      </c>
      <c r="H262" s="245">
        <v>98.098905541378429</v>
      </c>
    </row>
    <row r="263" spans="1:8">
      <c r="A263" s="86" t="str">
        <v>LEVEL2_EM_all</v>
      </c>
      <c r="B263" s="239">
        <v>262</v>
      </c>
      <c r="C263" s="86" t="s">
        <v>696</v>
      </c>
      <c r="D263" s="241">
        <f>COUNTIF($C$1:$C263,C263)</f>
        <v>2</v>
      </c>
      <c r="E263" s="241" t="str">
        <f t="shared" si="24"/>
        <v>England: Pupils at the end of KS42</v>
      </c>
      <c r="F263" s="86" t="s">
        <v>699</v>
      </c>
      <c r="G263" s="242">
        <v>0.56654761904761897</v>
      </c>
      <c r="H263" s="245">
        <v>97.529376210173822</v>
      </c>
    </row>
    <row r="264" spans="1:8">
      <c r="A264" s="86" t="str">
        <v>NS4T5PAL5P</v>
      </c>
      <c r="B264" s="239">
        <v>263</v>
      </c>
      <c r="C264" s="86" t="s">
        <v>701</v>
      </c>
      <c r="D264" s="241">
        <f>COUNTIF($C$1:$C264,C264)</f>
        <v>1</v>
      </c>
      <c r="E264" s="241" t="str">
        <f t="shared" si="24"/>
        <v>Scotland: Pupils in the S4 cohort1</v>
      </c>
      <c r="F264" s="86" t="s">
        <v>702</v>
      </c>
      <c r="G264" s="242">
        <v>0.42783333333333329</v>
      </c>
      <c r="H264" s="245">
        <v>96.806075271553965</v>
      </c>
    </row>
    <row r="265" spans="1:8">
      <c r="A265" s="86" t="str">
        <v>NS5T3PAL6P</v>
      </c>
      <c r="B265" s="239">
        <v>264</v>
      </c>
      <c r="C265" s="86" t="s">
        <v>704</v>
      </c>
      <c r="D265" s="241">
        <f>COUNTIF($C$1:$C265,C265)</f>
        <v>1</v>
      </c>
      <c r="E265" s="241" t="str">
        <f t="shared" si="24"/>
        <v>Scotland: Pupils in the S5 cohort1</v>
      </c>
      <c r="F265" s="86" t="s">
        <v>705</v>
      </c>
      <c r="G265" s="242">
        <v>0.35353174603174597</v>
      </c>
      <c r="H265" s="245">
        <v>95.171409912842122</v>
      </c>
    </row>
    <row r="266" spans="1:8">
      <c r="A266" s="86" t="str">
        <v>NS5T5PAL6P</v>
      </c>
      <c r="B266" s="239">
        <v>265</v>
      </c>
      <c r="C266" s="86" t="s">
        <v>704</v>
      </c>
      <c r="D266" s="241">
        <f>COUNTIF($C$1:$C266,C266)</f>
        <v>2</v>
      </c>
      <c r="E266" s="241" t="str">
        <f t="shared" si="24"/>
        <v>Scotland: Pupils in the S5 cohort2</v>
      </c>
      <c r="F266" s="86" t="s">
        <v>707</v>
      </c>
      <c r="G266" s="242">
        <v>0.16347619047619047</v>
      </c>
      <c r="H266" s="245">
        <v>89.622269545137598</v>
      </c>
    </row>
    <row r="267" spans="1:8">
      <c r="A267" s="86" t="str">
        <v>rcd_worktrav_101</v>
      </c>
      <c r="B267" s="239">
        <v>266</v>
      </c>
      <c r="C267" s="86" t="s">
        <v>710</v>
      </c>
      <c r="D267" s="241">
        <f>COUNTIF($C$1:$C267,C267)</f>
        <v>1</v>
      </c>
      <c r="E267" s="241" t="str">
        <f t="shared" si="24"/>
        <v>Travel To Work (% of Workers)1</v>
      </c>
      <c r="F267" s="86" t="s">
        <v>711</v>
      </c>
      <c r="G267" s="242">
        <v>5.6103174603174606E-2</v>
      </c>
      <c r="H267" s="245">
        <v>84.464710881063596</v>
      </c>
    </row>
    <row r="268" spans="1:8">
      <c r="A268" s="86" t="str">
        <v>rcd_worktrav_102</v>
      </c>
      <c r="B268" s="239">
        <v>267</v>
      </c>
      <c r="C268" s="86" t="s">
        <v>710</v>
      </c>
      <c r="D268" s="241">
        <f>COUNTIF($C$1:$C268,C268)</f>
        <v>2</v>
      </c>
      <c r="E268" s="241" t="str">
        <f t="shared" si="24"/>
        <v>Travel To Work (% of Workers)2</v>
      </c>
      <c r="F268" s="86" t="s">
        <v>713</v>
      </c>
      <c r="G268" s="242">
        <v>0.69153174603174616</v>
      </c>
      <c r="H268" s="245">
        <v>103.58505542507248</v>
      </c>
    </row>
    <row r="269" spans="1:8">
      <c r="A269" s="86" t="str">
        <v>rcd_worktrav_103</v>
      </c>
      <c r="B269" s="239">
        <v>268</v>
      </c>
      <c r="C269" s="86" t="s">
        <v>710</v>
      </c>
      <c r="D269" s="241">
        <f>COUNTIF($C$1:$C269,C269)</f>
        <v>3</v>
      </c>
      <c r="E269" s="241" t="str">
        <f t="shared" si="24"/>
        <v>Travel To Work (% of Workers)3</v>
      </c>
      <c r="F269" s="86" t="s">
        <v>715</v>
      </c>
      <c r="G269" s="242">
        <v>5.9634920634920631E-2</v>
      </c>
      <c r="H269" s="245">
        <v>101.63896210648102</v>
      </c>
    </row>
    <row r="270" spans="1:8">
      <c r="A270" s="86" t="str">
        <v>rcd_worktrav_104</v>
      </c>
      <c r="B270" s="239">
        <v>269</v>
      </c>
      <c r="C270" s="86" t="s">
        <v>710</v>
      </c>
      <c r="D270" s="241">
        <f>COUNTIF($C$1:$C270,C270)</f>
        <v>4</v>
      </c>
      <c r="E270" s="241" t="str">
        <f t="shared" si="24"/>
        <v>Travel To Work (% of Workers)4</v>
      </c>
      <c r="F270" s="86" t="s">
        <v>717</v>
      </c>
      <c r="G270" s="242">
        <v>3.1428571428571438E-2</v>
      </c>
      <c r="H270" s="245">
        <v>92.68351501769115</v>
      </c>
    </row>
    <row r="271" spans="1:8">
      <c r="A271" s="86" t="str">
        <v>rcd_worktrav_105</v>
      </c>
      <c r="B271" s="239">
        <v>270</v>
      </c>
      <c r="C271" s="86" t="s">
        <v>710</v>
      </c>
      <c r="D271" s="241">
        <f>COUNTIF($C$1:$C271,C271)</f>
        <v>5</v>
      </c>
      <c r="E271" s="241" t="str">
        <f t="shared" si="24"/>
        <v>Travel To Work (% of Workers)5</v>
      </c>
      <c r="F271" s="86" t="s">
        <v>719</v>
      </c>
      <c r="G271" s="242">
        <v>0.11486507936507938</v>
      </c>
      <c r="H271" s="245">
        <v>95.987790059435696</v>
      </c>
    </row>
    <row r="272" spans="1:8">
      <c r="A272" s="86" t="str">
        <v>rcd_worktrav_106</v>
      </c>
      <c r="B272" s="239">
        <v>271</v>
      </c>
      <c r="C272" s="86" t="s">
        <v>710</v>
      </c>
      <c r="D272" s="241">
        <f>COUNTIF($C$1:$C272,C272)</f>
        <v>6</v>
      </c>
      <c r="E272" s="241" t="str">
        <f t="shared" si="24"/>
        <v>Travel To Work (% of Workers)6</v>
      </c>
      <c r="F272" s="86" t="s">
        <v>721</v>
      </c>
      <c r="G272" s="242">
        <v>9.7936507936507954E-3</v>
      </c>
      <c r="H272" s="245">
        <v>99.062896083773339</v>
      </c>
    </row>
    <row r="273" spans="1:8">
      <c r="A273" s="86" t="str">
        <v>rcd_worktrav_107</v>
      </c>
      <c r="B273" s="239">
        <v>272</v>
      </c>
      <c r="C273" s="86" t="s">
        <v>710</v>
      </c>
      <c r="D273" s="241">
        <f>COUNTIF($C$1:$C273,C273)</f>
        <v>7</v>
      </c>
      <c r="E273" s="241" t="str">
        <f t="shared" si="24"/>
        <v>Travel To Work (% of Workers)7</v>
      </c>
      <c r="F273" s="86" t="s">
        <v>723</v>
      </c>
      <c r="G273" s="242">
        <v>3.6190476190476197E-2</v>
      </c>
      <c r="H273" s="245">
        <v>82.796409795749483</v>
      </c>
    </row>
    <row r="274" spans="1:8">
      <c r="A274" s="86" t="str">
        <v>car0</v>
      </c>
      <c r="B274" s="239">
        <v>273</v>
      </c>
      <c r="C274" s="86" t="s">
        <v>725</v>
      </c>
      <c r="D274" s="241">
        <f>COUNTIF($C$1:$C274,C274)</f>
        <v>1</v>
      </c>
      <c r="E274" s="241" t="str">
        <f t="shared" si="24"/>
        <v>Car Ownership1</v>
      </c>
      <c r="F274" s="86" t="s">
        <v>726</v>
      </c>
      <c r="G274" s="242">
        <v>0.15734126984126987</v>
      </c>
      <c r="H274" s="245">
        <v>88.682828905923799</v>
      </c>
    </row>
    <row r="275" spans="1:8">
      <c r="A275" s="86" t="str">
        <v>car1</v>
      </c>
      <c r="B275" s="239">
        <v>274</v>
      </c>
      <c r="C275" s="86" t="s">
        <v>725</v>
      </c>
      <c r="D275" s="241">
        <f>COUNTIF($C$1:$C275,C275)</f>
        <v>2</v>
      </c>
      <c r="E275" s="241" t="str">
        <f t="shared" si="24"/>
        <v>Car Ownership2</v>
      </c>
      <c r="F275" s="86" t="s">
        <v>728</v>
      </c>
      <c r="G275" s="242">
        <v>0.43314285714285722</v>
      </c>
      <c r="H275" s="245">
        <v>109.27196006118214</v>
      </c>
    </row>
    <row r="276" spans="1:8">
      <c r="A276" s="86" t="str">
        <v>car2</v>
      </c>
      <c r="B276" s="239">
        <v>275</v>
      </c>
      <c r="C276" s="86" t="s">
        <v>725</v>
      </c>
      <c r="D276" s="241">
        <f>COUNTIF($C$1:$C276,C276)</f>
        <v>3</v>
      </c>
      <c r="E276" s="241" t="str">
        <f t="shared" si="24"/>
        <v>Car Ownership3</v>
      </c>
      <c r="F276" s="86" t="s">
        <v>730</v>
      </c>
      <c r="G276" s="242">
        <v>0.32595238095238099</v>
      </c>
      <c r="H276" s="245">
        <v>99.070962942668856</v>
      </c>
    </row>
    <row r="277" spans="1:8">
      <c r="A277" s="86" t="str">
        <v>car3p</v>
      </c>
      <c r="B277" s="239">
        <v>276</v>
      </c>
      <c r="C277" s="86" t="s">
        <v>725</v>
      </c>
      <c r="D277" s="241">
        <f>COUNTIF($C$1:$C277,C277)</f>
        <v>4</v>
      </c>
      <c r="E277" s="241" t="str">
        <f t="shared" si="24"/>
        <v>Car Ownership4</v>
      </c>
      <c r="F277" s="86" t="s">
        <v>732</v>
      </c>
      <c r="G277" s="242">
        <v>8.3317460317460332E-2</v>
      </c>
      <c r="H277" s="245">
        <v>85.780479906699071</v>
      </c>
    </row>
    <row r="278" spans="1:8">
      <c r="A278" s="86" t="str">
        <v>car1recent</v>
      </c>
      <c r="B278" s="239">
        <v>277</v>
      </c>
      <c r="C278" s="86" t="s">
        <v>725</v>
      </c>
      <c r="D278" s="241">
        <f>COUNTIF($C$1:$C278,C278)</f>
        <v>5</v>
      </c>
      <c r="E278" s="241" t="str">
        <f t="shared" si="24"/>
        <v>Car Ownership5</v>
      </c>
      <c r="F278" s="86" t="s">
        <v>734</v>
      </c>
      <c r="G278" s="242">
        <v>0.13437301587301584</v>
      </c>
      <c r="H278" s="245">
        <v>98.396855310163161</v>
      </c>
    </row>
    <row r="279" spans="1:8">
      <c r="A279" s="86" t="str">
        <v>car1co</v>
      </c>
      <c r="B279" s="239">
        <v>278</v>
      </c>
      <c r="C279" s="86" t="s">
        <v>736</v>
      </c>
      <c r="D279" s="241">
        <f>COUNTIF($C$1:$C279,C279)</f>
        <v>1</v>
      </c>
      <c r="E279" s="241" t="str">
        <f t="shared" si="24"/>
        <v>Main Car (% of car owners)1</v>
      </c>
      <c r="F279" s="86" t="s">
        <v>737</v>
      </c>
      <c r="G279" s="242">
        <v>1.4999999999999998E-2</v>
      </c>
      <c r="H279" s="245">
        <v>93.506260759690704</v>
      </c>
    </row>
    <row r="280" spans="1:8">
      <c r="A280" s="86" t="str">
        <v>car1priv</v>
      </c>
      <c r="B280" s="239">
        <v>279</v>
      </c>
      <c r="C280" s="86" t="s">
        <v>736</v>
      </c>
      <c r="D280" s="241">
        <f>COUNTIF($C$1:$C280,C280)</f>
        <v>2</v>
      </c>
      <c r="E280" s="241" t="str">
        <f t="shared" si="24"/>
        <v>Main Car (% of car owners)2</v>
      </c>
      <c r="F280" s="86" t="s">
        <v>739</v>
      </c>
      <c r="G280" s="242">
        <v>0.98499999999999999</v>
      </c>
      <c r="H280" s="245">
        <v>100.10586897869815</v>
      </c>
    </row>
    <row r="281" spans="1:8">
      <c r="A281" s="86" t="str">
        <v>carsaloon</v>
      </c>
      <c r="B281" s="239">
        <v>280</v>
      </c>
      <c r="C281" s="86" t="s">
        <v>736</v>
      </c>
      <c r="D281" s="241">
        <f>COUNTIF($C$1:$C281,C281)</f>
        <v>3</v>
      </c>
      <c r="E281" s="241" t="str">
        <f t="shared" si="24"/>
        <v>Main Car (% of car owners)3</v>
      </c>
      <c r="F281" s="86" t="s">
        <v>741</v>
      </c>
      <c r="G281" s="242">
        <v>0.17635714285714288</v>
      </c>
      <c r="H281" s="245">
        <v>98.438256537517475</v>
      </c>
    </row>
    <row r="282" spans="1:8">
      <c r="A282" s="86" t="str">
        <v>carhatchback</v>
      </c>
      <c r="B282" s="239">
        <v>281</v>
      </c>
      <c r="C282" s="86" t="s">
        <v>736</v>
      </c>
      <c r="D282" s="241">
        <f>COUNTIF($C$1:$C282,C282)</f>
        <v>4</v>
      </c>
      <c r="E282" s="241" t="str">
        <f t="shared" si="24"/>
        <v>Main Car (% of car owners)4</v>
      </c>
      <c r="F282" s="86" t="s">
        <v>743</v>
      </c>
      <c r="G282" s="242">
        <v>0.51983333333333337</v>
      </c>
      <c r="H282" s="245">
        <v>103.82387454356493</v>
      </c>
    </row>
    <row r="283" spans="1:8">
      <c r="A283" s="86" t="str">
        <v>carestate</v>
      </c>
      <c r="B283" s="239">
        <v>282</v>
      </c>
      <c r="C283" s="86" t="s">
        <v>736</v>
      </c>
      <c r="D283" s="241">
        <f>COUNTIF($C$1:$C283,C283)</f>
        <v>5</v>
      </c>
      <c r="E283" s="241" t="str">
        <f t="shared" si="24"/>
        <v>Main Car (% of car owners)5</v>
      </c>
      <c r="F283" s="86" t="s">
        <v>745</v>
      </c>
      <c r="G283" s="242">
        <v>6.9087301587301586E-2</v>
      </c>
      <c r="H283" s="245">
        <v>97.263937711217238</v>
      </c>
    </row>
    <row r="284" spans="1:8">
      <c r="A284" s="86" t="str">
        <v>carlux</v>
      </c>
      <c r="B284" s="239">
        <v>283</v>
      </c>
      <c r="C284" s="86" t="s">
        <v>736</v>
      </c>
      <c r="D284" s="241">
        <f>COUNTIF($C$1:$C284,C284)</f>
        <v>6</v>
      </c>
      <c r="E284" s="241" t="str">
        <f t="shared" si="24"/>
        <v>Main Car (% of car owners)6</v>
      </c>
      <c r="F284" s="86" t="s">
        <v>747</v>
      </c>
      <c r="G284" s="242">
        <v>7.3039682539682529E-2</v>
      </c>
      <c r="H284" s="245">
        <v>93.281757218045144</v>
      </c>
    </row>
    <row r="285" spans="1:8">
      <c r="A285" s="86" t="str">
        <v>carother</v>
      </c>
      <c r="B285" s="239">
        <v>284</v>
      </c>
      <c r="C285" s="86" t="s">
        <v>736</v>
      </c>
      <c r="D285" s="241">
        <f>COUNTIF($C$1:$C285,C285)</f>
        <v>7</v>
      </c>
      <c r="E285" s="241" t="str">
        <f t="shared" si="24"/>
        <v>Main Car (% of car owners)7</v>
      </c>
      <c r="F285" s="86" t="s">
        <v>749</v>
      </c>
      <c r="G285" s="242">
        <v>0.1617142857142857</v>
      </c>
      <c r="H285" s="245">
        <v>94.708143529086172</v>
      </c>
    </row>
    <row r="286" spans="1:8">
      <c r="A286" s="86" t="str">
        <v>car1btnew</v>
      </c>
      <c r="B286" s="239">
        <v>285</v>
      </c>
      <c r="C286" s="86" t="s">
        <v>736</v>
      </c>
      <c r="D286" s="241">
        <f>COUNTIF($C$1:$C286,C286)</f>
        <v>8</v>
      </c>
      <c r="E286" s="241" t="str">
        <f t="shared" si="24"/>
        <v>Main Car (% of car owners)8</v>
      </c>
      <c r="F286" s="86" t="s">
        <v>751</v>
      </c>
      <c r="G286" s="242">
        <v>0.36432539682539683</v>
      </c>
      <c r="H286" s="245">
        <v>96.757415909375396</v>
      </c>
    </row>
    <row r="287" spans="1:8">
      <c r="A287" s="86" t="str">
        <v>car1btused</v>
      </c>
      <c r="B287" s="239">
        <v>286</v>
      </c>
      <c r="C287" s="86" t="s">
        <v>736</v>
      </c>
      <c r="D287" s="241">
        <f>COUNTIF($C$1:$C287,C287)</f>
        <v>9</v>
      </c>
      <c r="E287" s="241" t="str">
        <f t="shared" si="24"/>
        <v>Main Car (% of car owners)9</v>
      </c>
      <c r="F287" s="86" t="s">
        <v>753</v>
      </c>
      <c r="G287" s="242">
        <v>0.63567460317460323</v>
      </c>
      <c r="H287" s="245">
        <v>101.95832268451635</v>
      </c>
    </row>
    <row r="288" spans="1:8">
      <c r="A288" s="86" t="str">
        <v>rcd_hhdyrinc_101</v>
      </c>
      <c r="B288" s="239">
        <v>287</v>
      </c>
      <c r="C288" s="86" t="s">
        <v>755</v>
      </c>
      <c r="D288" s="241">
        <f>COUNTIF($C$1:$C288,C288)</f>
        <v>1</v>
      </c>
      <c r="E288" s="241" t="str">
        <f t="shared" si="24"/>
        <v>Household Annual Income1</v>
      </c>
      <c r="F288" s="86" t="s">
        <v>756</v>
      </c>
      <c r="G288" s="242">
        <v>0.16933333333333336</v>
      </c>
      <c r="H288" s="245">
        <v>105.0337449702989</v>
      </c>
    </row>
    <row r="289" spans="1:8">
      <c r="A289" s="86" t="str">
        <v>rcd_hhdyrinc_102</v>
      </c>
      <c r="B289" s="239">
        <v>288</v>
      </c>
      <c r="C289" s="86" t="s">
        <v>755</v>
      </c>
      <c r="D289" s="241">
        <f>COUNTIF($C$1:$C289,C289)</f>
        <v>2</v>
      </c>
      <c r="E289" s="241" t="str">
        <f t="shared" si="24"/>
        <v>Household Annual Income2</v>
      </c>
      <c r="F289" s="86" t="s">
        <v>757</v>
      </c>
      <c r="G289" s="242">
        <v>0.33056349206349217</v>
      </c>
      <c r="H289" s="245">
        <v>106.25316592518944</v>
      </c>
    </row>
    <row r="290" spans="1:8">
      <c r="A290" s="86" t="str">
        <v>rcd_hhdyrinc_103</v>
      </c>
      <c r="B290" s="239">
        <v>289</v>
      </c>
      <c r="C290" s="86" t="s">
        <v>755</v>
      </c>
      <c r="D290" s="241">
        <f>COUNTIF($C$1:$C290,C290)</f>
        <v>3</v>
      </c>
      <c r="E290" s="241" t="str">
        <f t="shared" si="24"/>
        <v>Household Annual Income3</v>
      </c>
      <c r="F290" s="86" t="s">
        <v>758</v>
      </c>
      <c r="G290" s="242">
        <v>0.22288095238095237</v>
      </c>
      <c r="H290" s="245">
        <v>104.59065083999614</v>
      </c>
    </row>
    <row r="291" spans="1:8">
      <c r="A291" s="86" t="str">
        <v>rcd_hhdyrinc_104</v>
      </c>
      <c r="B291" s="239">
        <v>290</v>
      </c>
      <c r="C291" s="86" t="s">
        <v>755</v>
      </c>
      <c r="D291" s="241">
        <f>COUNTIF($C$1:$C291,C291)</f>
        <v>4</v>
      </c>
      <c r="E291" s="241" t="str">
        <f t="shared" si="24"/>
        <v>Household Annual Income4</v>
      </c>
      <c r="F291" s="86" t="s">
        <v>759</v>
      </c>
      <c r="G291" s="242">
        <v>0.14275396825396824</v>
      </c>
      <c r="H291" s="245">
        <v>100.4404787065283</v>
      </c>
    </row>
    <row r="292" spans="1:8">
      <c r="A292" s="86" t="str">
        <v>rcd_hhdyrinc_105</v>
      </c>
      <c r="B292" s="239">
        <v>291</v>
      </c>
      <c r="C292" s="86" t="s">
        <v>755</v>
      </c>
      <c r="D292" s="241">
        <f>COUNTIF($C$1:$C292,C292)</f>
        <v>5</v>
      </c>
      <c r="E292" s="241" t="str">
        <f t="shared" si="24"/>
        <v>Household Annual Income5</v>
      </c>
      <c r="F292" s="86" t="s">
        <v>760</v>
      </c>
      <c r="G292" s="242">
        <v>6.7230158730158723E-2</v>
      </c>
      <c r="H292" s="245">
        <v>88.894873345045823</v>
      </c>
    </row>
    <row r="293" spans="1:8">
      <c r="A293" s="86" t="str">
        <v>rcd_hhdyrinc_106</v>
      </c>
      <c r="B293" s="239">
        <v>292</v>
      </c>
      <c r="C293" s="86" t="s">
        <v>755</v>
      </c>
      <c r="D293" s="241">
        <f>COUNTIF($C$1:$C293,C293)</f>
        <v>6</v>
      </c>
      <c r="E293" s="241" t="str">
        <f t="shared" si="24"/>
        <v>Household Annual Income6</v>
      </c>
      <c r="F293" s="86" t="s">
        <v>761</v>
      </c>
      <c r="G293" s="242">
        <v>6.7722222222222211E-2</v>
      </c>
      <c r="H293" s="245">
        <v>69.990046220877247</v>
      </c>
    </row>
    <row r="294" spans="1:8">
      <c r="A294" s="86" t="str">
        <v>incmean</v>
      </c>
      <c r="B294" s="239">
        <v>293</v>
      </c>
      <c r="C294" s="86" t="s">
        <v>755</v>
      </c>
      <c r="D294" s="241">
        <f>COUNTIF($C$1:$C294,C294)</f>
        <v>7</v>
      </c>
      <c r="E294" s="241" t="str">
        <f t="shared" si="24"/>
        <v>Household Annual Income7</v>
      </c>
      <c r="F294" s="86" t="s">
        <v>763</v>
      </c>
      <c r="G294" s="242">
        <v>405.21333741984131</v>
      </c>
      <c r="H294" s="245">
        <v>93.757157873838992</v>
      </c>
    </row>
    <row r="295" spans="1:8">
      <c r="A295" s="86" t="str">
        <v>benbase1</v>
      </c>
      <c r="B295" s="239">
        <v>294</v>
      </c>
      <c r="C295" s="86" t="s">
        <v>765</v>
      </c>
      <c r="D295" s="241">
        <f>COUNTIF($C$1:$C295,C295)</f>
        <v>1</v>
      </c>
      <c r="E295" s="241" t="str">
        <f t="shared" si="24"/>
        <v>Benefits1</v>
      </c>
      <c r="F295" s="86" t="s">
        <v>766</v>
      </c>
      <c r="G295" s="242">
        <v>1.6396825396825396E-2</v>
      </c>
      <c r="H295" s="245">
        <v>85.794956487729451</v>
      </c>
    </row>
    <row r="296" spans="1:8">
      <c r="A296" s="86" t="str">
        <v>benbase2</v>
      </c>
      <c r="B296" s="239">
        <v>295</v>
      </c>
      <c r="C296" s="86" t="s">
        <v>765</v>
      </c>
      <c r="D296" s="241">
        <f>COUNTIF($C$1:$C296,C296)</f>
        <v>2</v>
      </c>
      <c r="E296" s="241" t="str">
        <f t="shared" si="24"/>
        <v>Benefits2</v>
      </c>
      <c r="F296" s="86" t="s">
        <v>768</v>
      </c>
      <c r="G296" s="242">
        <v>6.6666666666666671E-3</v>
      </c>
      <c r="H296" s="245">
        <v>93.90857441587346</v>
      </c>
    </row>
    <row r="297" spans="1:8">
      <c r="A297" s="86" t="str">
        <v>benbase3</v>
      </c>
      <c r="B297" s="239">
        <v>296</v>
      </c>
      <c r="C297" s="86" t="s">
        <v>765</v>
      </c>
      <c r="D297" s="241">
        <f>COUNTIF($C$1:$C297,C297)</f>
        <v>3</v>
      </c>
      <c r="E297" s="241" t="str">
        <f t="shared" si="24"/>
        <v>Benefits3</v>
      </c>
      <c r="F297" s="86" t="s">
        <v>770</v>
      </c>
      <c r="G297" s="242">
        <v>0.14763492063492062</v>
      </c>
      <c r="H297" s="245">
        <v>104.04359481376531</v>
      </c>
    </row>
    <row r="298" spans="1:8">
      <c r="A298" s="86" t="str">
        <v>benbase4</v>
      </c>
      <c r="B298" s="239">
        <v>297</v>
      </c>
      <c r="C298" s="86" t="s">
        <v>765</v>
      </c>
      <c r="D298" s="241">
        <f>COUNTIF($C$1:$C298,C298)</f>
        <v>4</v>
      </c>
      <c r="E298" s="241" t="str">
        <f t="shared" si="24"/>
        <v>Benefits4</v>
      </c>
      <c r="F298" s="86" t="s">
        <v>772</v>
      </c>
      <c r="G298" s="242">
        <v>1.9849206349206353E-2</v>
      </c>
      <c r="H298" s="245">
        <v>89.507370061924945</v>
      </c>
    </row>
    <row r="299" spans="1:8">
      <c r="A299" s="86" t="str">
        <v>finsit_savalot</v>
      </c>
      <c r="B299" s="239">
        <v>298</v>
      </c>
      <c r="C299" s="86" t="s">
        <v>774</v>
      </c>
      <c r="D299" s="241">
        <f>COUNTIF($C$1:$C299,C299)</f>
        <v>1</v>
      </c>
      <c r="E299" s="241" t="str">
        <f t="shared" si="24"/>
        <v>Financial Situation1</v>
      </c>
      <c r="F299" s="86" t="s">
        <v>775</v>
      </c>
      <c r="G299" s="242">
        <v>0.10712698412698414</v>
      </c>
      <c r="H299" s="245">
        <v>93.049604524411151</v>
      </c>
    </row>
    <row r="300" spans="1:8">
      <c r="A300" s="86" t="str">
        <v>finsit_savlittle</v>
      </c>
      <c r="B300" s="239">
        <v>299</v>
      </c>
      <c r="C300" s="86" t="s">
        <v>774</v>
      </c>
      <c r="D300" s="241">
        <f>COUNTIF($C$1:$C300,C300)</f>
        <v>2</v>
      </c>
      <c r="E300" s="241" t="str">
        <f t="shared" si="24"/>
        <v>Financial Situation2</v>
      </c>
      <c r="F300" s="86" t="s">
        <v>777</v>
      </c>
      <c r="G300" s="242">
        <v>0.54326984126984124</v>
      </c>
      <c r="H300" s="245">
        <v>101.82271434778892</v>
      </c>
    </row>
    <row r="301" spans="1:8">
      <c r="A301" s="86" t="str">
        <v>finsit_even</v>
      </c>
      <c r="B301" s="239">
        <v>300</v>
      </c>
      <c r="C301" s="86" t="s">
        <v>774</v>
      </c>
      <c r="D301" s="241">
        <f>COUNTIF($C$1:$C301,C301)</f>
        <v>3</v>
      </c>
      <c r="E301" s="241" t="str">
        <f t="shared" si="24"/>
        <v>Financial Situation3</v>
      </c>
      <c r="F301" s="86" t="s">
        <v>779</v>
      </c>
      <c r="G301" s="242">
        <v>0.28642063492063496</v>
      </c>
      <c r="H301" s="245">
        <v>99.869342202621453</v>
      </c>
    </row>
    <row r="302" spans="1:8">
      <c r="A302" s="86" t="str">
        <v>finsit_debt</v>
      </c>
      <c r="B302" s="239">
        <v>301</v>
      </c>
      <c r="C302" s="86" t="s">
        <v>774</v>
      </c>
      <c r="D302" s="241">
        <f>COUNTIF($C$1:$C302,C302)</f>
        <v>4</v>
      </c>
      <c r="E302" s="241" t="str">
        <f t="shared" si="24"/>
        <v>Financial Situation4</v>
      </c>
      <c r="F302" s="86" t="s">
        <v>781</v>
      </c>
      <c r="G302" s="242">
        <v>6.3269841269841268E-2</v>
      </c>
      <c r="H302" s="245">
        <v>97.618180967706721</v>
      </c>
    </row>
    <row r="303" spans="1:8">
      <c r="A303" s="86" t="str">
        <v>smartband</v>
      </c>
      <c r="B303" s="239">
        <v>302</v>
      </c>
      <c r="C303" s="86" t="s">
        <v>783</v>
      </c>
      <c r="D303" s="241">
        <f>COUNTIF($C$1:$C303,C303)</f>
        <v>1</v>
      </c>
      <c r="E303" s="241" t="str">
        <f t="shared" si="24"/>
        <v>Contactless1</v>
      </c>
      <c r="F303" s="86" t="s">
        <v>784</v>
      </c>
      <c r="G303" s="242">
        <v>0.12636507936507935</v>
      </c>
      <c r="H303" s="245">
        <v>95.196786096396366</v>
      </c>
    </row>
    <row r="304" spans="1:8">
      <c r="A304" s="86" t="str">
        <v>cur_contless</v>
      </c>
      <c r="B304" s="239">
        <v>303</v>
      </c>
      <c r="C304" s="86" t="s">
        <v>783</v>
      </c>
      <c r="D304" s="241">
        <f>COUNTIF($C$1:$C304,C304)</f>
        <v>2</v>
      </c>
      <c r="E304" s="241" t="str">
        <f t="shared" si="24"/>
        <v>Contactless2</v>
      </c>
      <c r="F304" s="86" t="s">
        <v>786</v>
      </c>
      <c r="G304" s="242">
        <v>0.60544444444444445</v>
      </c>
      <c r="H304" s="245">
        <v>99.96227854611837</v>
      </c>
    </row>
    <row r="305" spans="1:8">
      <c r="A305" s="86" t="str">
        <v>CDS_1PLUS</v>
      </c>
      <c r="B305" s="239">
        <v>304</v>
      </c>
      <c r="C305" s="86" t="s">
        <v>788</v>
      </c>
      <c r="D305" s="241">
        <f>COUNTIF($C$1:$C305,C305)</f>
        <v>1</v>
      </c>
      <c r="E305" s="241" t="str">
        <f t="shared" si="24"/>
        <v>Credit Cards1</v>
      </c>
      <c r="F305" s="86" t="s">
        <v>789</v>
      </c>
      <c r="G305" s="242">
        <v>0.54573015873015873</v>
      </c>
      <c r="H305" s="245">
        <v>100.89307826348468</v>
      </c>
    </row>
    <row r="306" spans="1:8">
      <c r="A306" s="86" t="str">
        <v>CDS_2PLUS</v>
      </c>
      <c r="B306" s="239">
        <v>305</v>
      </c>
      <c r="C306" s="86" t="s">
        <v>788</v>
      </c>
      <c r="D306" s="241">
        <f>COUNTIF($C$1:$C306,C306)</f>
        <v>2</v>
      </c>
      <c r="E306" s="241" t="str">
        <f t="shared" si="24"/>
        <v>Credit Cards2</v>
      </c>
      <c r="F306" s="86" t="s">
        <v>791</v>
      </c>
      <c r="G306" s="242">
        <v>0.21316666666666667</v>
      </c>
      <c r="H306" s="245">
        <v>94.938544308315969</v>
      </c>
    </row>
    <row r="307" spans="1:8">
      <c r="A307" s="86" t="str">
        <v>CDS_SPE500PLUS</v>
      </c>
      <c r="B307" s="239">
        <v>306</v>
      </c>
      <c r="C307" s="86" t="s">
        <v>788</v>
      </c>
      <c r="D307" s="241">
        <f>COUNTIF($C$1:$C307,C307)</f>
        <v>3</v>
      </c>
      <c r="E307" s="241" t="str">
        <f t="shared" si="24"/>
        <v>Credit Cards3</v>
      </c>
      <c r="F307" s="86" t="s">
        <v>793</v>
      </c>
      <c r="G307" s="242">
        <v>0.12353968253968253</v>
      </c>
      <c r="H307" s="245">
        <v>85.719152647767672</v>
      </c>
    </row>
    <row r="308" spans="1:8">
      <c r="A308" s="86" t="str">
        <v>CDS_USE6T1M</v>
      </c>
      <c r="B308" s="239">
        <v>307</v>
      </c>
      <c r="C308" s="86" t="s">
        <v>788</v>
      </c>
      <c r="D308" s="241">
        <f>COUNTIF($C$1:$C308,C308)</f>
        <v>4</v>
      </c>
      <c r="E308" s="241" t="str">
        <f t="shared" si="24"/>
        <v>Credit Cards4</v>
      </c>
      <c r="F308" s="86" t="s">
        <v>795</v>
      </c>
      <c r="G308" s="242">
        <v>0.19464285714285717</v>
      </c>
      <c r="H308" s="245">
        <v>90.570700272911395</v>
      </c>
    </row>
    <row r="309" spans="1:8">
      <c r="A309" s="86" t="str">
        <v>CDS_REVOL</v>
      </c>
      <c r="B309" s="239">
        <v>308</v>
      </c>
      <c r="C309" s="86" t="s">
        <v>788</v>
      </c>
      <c r="D309" s="241">
        <f>COUNTIF($C$1:$C309,C309)</f>
        <v>5</v>
      </c>
      <c r="E309" s="241" t="str">
        <f t="shared" si="24"/>
        <v>Credit Cards5</v>
      </c>
      <c r="F309" s="86" t="s">
        <v>797</v>
      </c>
      <c r="G309" s="242">
        <v>8.433333333333333E-2</v>
      </c>
      <c r="H309" s="245">
        <v>102.73805089883233</v>
      </c>
    </row>
    <row r="310" spans="1:8">
      <c r="A310" s="86" t="str">
        <v>CDS_TRANS</v>
      </c>
      <c r="B310" s="239">
        <v>309</v>
      </c>
      <c r="C310" s="86" t="s">
        <v>788</v>
      </c>
      <c r="D310" s="241">
        <f>COUNTIF($C$1:$C310,C310)</f>
        <v>6</v>
      </c>
      <c r="E310" s="241" t="str">
        <f t="shared" si="24"/>
        <v>Credit Cards6</v>
      </c>
      <c r="F310" s="86" t="s">
        <v>799</v>
      </c>
      <c r="G310" s="242">
        <v>0.38965873015873015</v>
      </c>
      <c r="H310" s="245">
        <v>99.245142966388357</v>
      </c>
    </row>
    <row r="311" spans="1:8">
      <c r="A311" s="86" t="str">
        <v>ca_have</v>
      </c>
      <c r="B311" s="239">
        <v>310</v>
      </c>
      <c r="C311" s="86" t="s">
        <v>801</v>
      </c>
      <c r="D311" s="241">
        <f>COUNTIF($C$1:$C311,C311)</f>
        <v>1</v>
      </c>
      <c r="E311" s="241" t="str">
        <f t="shared" si="24"/>
        <v>Current account, Savings and Investments1</v>
      </c>
      <c r="F311" s="86" t="s">
        <v>802</v>
      </c>
      <c r="G311" s="242">
        <v>0.90488888888888896</v>
      </c>
      <c r="H311" s="245">
        <v>100.36701636370375</v>
      </c>
    </row>
    <row r="312" spans="1:8">
      <c r="A312" s="86" t="str">
        <v>sv_have</v>
      </c>
      <c r="B312" s="239">
        <v>311</v>
      </c>
      <c r="C312" s="86" t="s">
        <v>801</v>
      </c>
      <c r="D312" s="241">
        <f>COUNTIF($C$1:$C312,C312)</f>
        <v>2</v>
      </c>
      <c r="E312" s="241" t="str">
        <f t="shared" si="24"/>
        <v>Current account, Savings and Investments2</v>
      </c>
      <c r="F312" s="86" t="s">
        <v>804</v>
      </c>
      <c r="G312" s="242">
        <v>0.58920634920634918</v>
      </c>
      <c r="H312" s="245">
        <v>100.91539507737713</v>
      </c>
    </row>
    <row r="313" spans="1:8">
      <c r="A313" s="86" t="str">
        <v>unreg_have</v>
      </c>
      <c r="B313" s="239">
        <v>312</v>
      </c>
      <c r="C313" s="86" t="s">
        <v>801</v>
      </c>
      <c r="D313" s="241">
        <f>COUNTIF($C$1:$C313,C313)</f>
        <v>3</v>
      </c>
      <c r="E313" s="241" t="str">
        <f t="shared" si="24"/>
        <v>Current account, Savings and Investments3</v>
      </c>
      <c r="F313" s="86" t="s">
        <v>806</v>
      </c>
      <c r="G313" s="242">
        <v>0.87638888888888888</v>
      </c>
      <c r="H313" s="245">
        <v>102.25933989613669</v>
      </c>
    </row>
    <row r="314" spans="1:8">
      <c r="A314" s="86" t="str">
        <v>reg_have</v>
      </c>
      <c r="B314" s="239">
        <v>313</v>
      </c>
      <c r="C314" s="86" t="s">
        <v>801</v>
      </c>
      <c r="D314" s="241">
        <f>COUNTIF($C$1:$C314,C314)</f>
        <v>4</v>
      </c>
      <c r="E314" s="241" t="str">
        <f t="shared" si="24"/>
        <v>Current account, Savings and Investments4</v>
      </c>
      <c r="F314" s="86" t="s">
        <v>808</v>
      </c>
      <c r="G314" s="242">
        <v>0.62663492063492054</v>
      </c>
      <c r="H314" s="245">
        <v>100.52087311121711</v>
      </c>
    </row>
    <row r="315" spans="1:8">
      <c r="A315" s="86" t="str">
        <v>SAV_INSTANT</v>
      </c>
      <c r="B315" s="239">
        <v>314</v>
      </c>
      <c r="C315" s="86" t="s">
        <v>801</v>
      </c>
      <c r="D315" s="241">
        <f>COUNTIF($C$1:$C315,C315)</f>
        <v>5</v>
      </c>
      <c r="E315" s="241" t="str">
        <f t="shared" si="24"/>
        <v>Current account, Savings and Investments5</v>
      </c>
      <c r="F315" s="86" t="s">
        <v>810</v>
      </c>
      <c r="G315" s="242">
        <v>0.44108730158730164</v>
      </c>
      <c r="H315" s="245">
        <v>101.24188660528368</v>
      </c>
    </row>
    <row r="316" spans="1:8">
      <c r="A316" s="86" t="str">
        <v>SAV_CASHISA</v>
      </c>
      <c r="B316" s="239">
        <v>315</v>
      </c>
      <c r="C316" s="86" t="s">
        <v>801</v>
      </c>
      <c r="D316" s="241">
        <f>COUNTIF($C$1:$C316,C316)</f>
        <v>6</v>
      </c>
      <c r="E316" s="241" t="str">
        <f t="shared" si="24"/>
        <v>Current account, Savings and Investments6</v>
      </c>
      <c r="F316" s="86" t="s">
        <v>812</v>
      </c>
      <c r="G316" s="242">
        <v>0.28480952380952379</v>
      </c>
      <c r="H316" s="245">
        <v>102.4345336733487</v>
      </c>
    </row>
    <row r="317" spans="1:8">
      <c r="A317" s="86" t="str">
        <v>INV_SHARESISA</v>
      </c>
      <c r="B317" s="239">
        <v>316</v>
      </c>
      <c r="C317" s="86" t="s">
        <v>801</v>
      </c>
      <c r="D317" s="241">
        <f>COUNTIF($C$1:$C317,C317)</f>
        <v>7</v>
      </c>
      <c r="E317" s="241" t="str">
        <f t="shared" si="24"/>
        <v>Current account, Savings and Investments7</v>
      </c>
      <c r="F317" s="86" t="s">
        <v>814</v>
      </c>
      <c r="G317" s="242">
        <v>9.7738095238095221E-2</v>
      </c>
      <c r="H317" s="245">
        <v>89.661776088189711</v>
      </c>
    </row>
    <row r="318" spans="1:8">
      <c r="A318" s="86" t="str">
        <v>INV_UNITTRUST</v>
      </c>
      <c r="B318" s="239">
        <v>317</v>
      </c>
      <c r="C318" s="86" t="s">
        <v>801</v>
      </c>
      <c r="D318" s="241">
        <f>COUNTIF($C$1:$C318,C318)</f>
        <v>8</v>
      </c>
      <c r="E318" s="241" t="str">
        <f t="shared" si="24"/>
        <v>Current account, Savings and Investments8</v>
      </c>
      <c r="F318" s="86" t="s">
        <v>816</v>
      </c>
      <c r="G318" s="242">
        <v>1.0888888888888889E-2</v>
      </c>
      <c r="H318" s="245">
        <v>74.328149273334958</v>
      </c>
    </row>
    <row r="319" spans="1:8">
      <c r="A319" s="86" t="str">
        <v>INV_SHARES</v>
      </c>
      <c r="B319" s="239">
        <v>318</v>
      </c>
      <c r="C319" s="86" t="s">
        <v>801</v>
      </c>
      <c r="D319" s="241">
        <f>COUNTIF($C$1:$C319,C319)</f>
        <v>9</v>
      </c>
      <c r="E319" s="241" t="str">
        <f t="shared" si="24"/>
        <v>Current account, Savings and Investments9</v>
      </c>
      <c r="F319" s="86" t="s">
        <v>818</v>
      </c>
      <c r="G319" s="242">
        <v>8.6500000000000021E-2</v>
      </c>
      <c r="H319" s="245">
        <v>85.477535197861215</v>
      </c>
    </row>
    <row r="320" spans="1:8">
      <c r="A320" s="86" t="str">
        <v>INV_BONDS</v>
      </c>
      <c r="B320" s="239">
        <v>319</v>
      </c>
      <c r="C320" s="86" t="s">
        <v>801</v>
      </c>
      <c r="D320" s="241">
        <f>COUNTIF($C$1:$C320,C320)</f>
        <v>10</v>
      </c>
      <c r="E320" s="241" t="str">
        <f t="shared" si="24"/>
        <v>Current account, Savings and Investments10</v>
      </c>
      <c r="F320" s="86" t="s">
        <v>820</v>
      </c>
      <c r="G320" s="242">
        <v>2.5428571428571432E-2</v>
      </c>
      <c r="H320" s="245">
        <v>92.648302340994462</v>
      </c>
    </row>
    <row r="321" spans="1:8">
      <c r="A321" s="86" t="str">
        <v>SAV_NATSAV</v>
      </c>
      <c r="B321" s="239">
        <v>320</v>
      </c>
      <c r="C321" s="86" t="s">
        <v>801</v>
      </c>
      <c r="D321" s="241">
        <f>COUNTIF($C$1:$C321,C321)</f>
        <v>11</v>
      </c>
      <c r="E321" s="241" t="str">
        <f t="shared" si="24"/>
        <v>Current account, Savings and Investments11</v>
      </c>
      <c r="F321" s="86" t="s">
        <v>822</v>
      </c>
      <c r="G321" s="242">
        <v>0.19503174603174603</v>
      </c>
      <c r="H321" s="245">
        <v>99.206177658191365</v>
      </c>
    </row>
    <row r="322" spans="1:8">
      <c r="A322" s="86" t="str">
        <v>INV_ANY</v>
      </c>
      <c r="B322" s="239">
        <v>321</v>
      </c>
      <c r="C322" s="86" t="s">
        <v>801</v>
      </c>
      <c r="D322" s="241">
        <f>COUNTIF($C$1:$C322,C322)</f>
        <v>12</v>
      </c>
      <c r="E322" s="241" t="str">
        <f t="shared" si="24"/>
        <v>Current account, Savings and Investments12</v>
      </c>
      <c r="F322" s="86" t="s">
        <v>824</v>
      </c>
      <c r="G322" s="242">
        <v>0.19823015873015876</v>
      </c>
      <c r="H322" s="245">
        <v>91.076048036158596</v>
      </c>
    </row>
    <row r="323" spans="1:8">
      <c r="A323" s="86" t="str">
        <v>INV_VAL6</v>
      </c>
      <c r="B323" s="239">
        <v>322</v>
      </c>
      <c r="C323" s="86" t="s">
        <v>801</v>
      </c>
      <c r="D323" s="241">
        <f>COUNTIF($C$1:$C323,C323)</f>
        <v>13</v>
      </c>
      <c r="E323" s="241" t="str">
        <f t="shared" ref="E323:E386" si="25">C323&amp;D323</f>
        <v>Current account, Savings and Investments13</v>
      </c>
      <c r="F323" s="86" t="s">
        <v>826</v>
      </c>
      <c r="G323" s="242">
        <v>5.488888888888889E-2</v>
      </c>
      <c r="H323" s="245">
        <v>80.568705591454943</v>
      </c>
    </row>
    <row r="324" spans="1:8">
      <c r="A324" s="86" t="str">
        <v>SAV_VALA</v>
      </c>
      <c r="B324" s="239">
        <v>323</v>
      </c>
      <c r="C324" s="86" t="s">
        <v>801</v>
      </c>
      <c r="D324" s="241">
        <f>COUNTIF($C$1:$C324,C324)</f>
        <v>14</v>
      </c>
      <c r="E324" s="241" t="str">
        <f t="shared" si="25"/>
        <v>Current account, Savings and Investments14</v>
      </c>
      <c r="F324" s="86" t="s">
        <v>828</v>
      </c>
      <c r="G324" s="242">
        <v>0.1356746031746032</v>
      </c>
      <c r="H324" s="245">
        <v>103.68237646363929</v>
      </c>
    </row>
    <row r="325" spans="1:8">
      <c r="A325" s="86" t="str">
        <v>SAV_VAL3</v>
      </c>
      <c r="B325" s="239">
        <v>324</v>
      </c>
      <c r="C325" s="86" t="s">
        <v>801</v>
      </c>
      <c r="D325" s="241">
        <f>COUNTIF($C$1:$C325,C325)</f>
        <v>15</v>
      </c>
      <c r="E325" s="241" t="str">
        <f t="shared" si="25"/>
        <v>Current account, Savings and Investments15</v>
      </c>
      <c r="F325" s="86" t="s">
        <v>830</v>
      </c>
      <c r="G325" s="242">
        <v>0.10865079365079368</v>
      </c>
      <c r="H325" s="245">
        <v>102.94919687988964</v>
      </c>
    </row>
    <row r="326" spans="1:8">
      <c r="A326" s="86" t="str">
        <v>SAV_VAL4</v>
      </c>
      <c r="B326" s="239">
        <v>325</v>
      </c>
      <c r="C326" s="86" t="s">
        <v>801</v>
      </c>
      <c r="D326" s="241">
        <f>COUNTIF($C$1:$C326,C326)</f>
        <v>16</v>
      </c>
      <c r="E326" s="241" t="str">
        <f t="shared" si="25"/>
        <v>Current account, Savings and Investments16</v>
      </c>
      <c r="F326" s="86" t="s">
        <v>832</v>
      </c>
      <c r="G326" s="242">
        <v>0.13345238095238096</v>
      </c>
      <c r="H326" s="245">
        <v>104.00292278403256</v>
      </c>
    </row>
    <row r="327" spans="1:8">
      <c r="A327" s="86" t="str">
        <v>SAV_VALC</v>
      </c>
      <c r="B327" s="239">
        <v>326</v>
      </c>
      <c r="C327" s="86" t="s">
        <v>801</v>
      </c>
      <c r="D327" s="241">
        <f>COUNTIF($C$1:$C327,C327)</f>
        <v>17</v>
      </c>
      <c r="E327" s="241" t="str">
        <f t="shared" si="25"/>
        <v>Current account, Savings and Investments17</v>
      </c>
      <c r="F327" s="86" t="s">
        <v>834</v>
      </c>
      <c r="G327" s="242">
        <v>0.2110396825396825</v>
      </c>
      <c r="H327" s="245">
        <v>96.353631224275304</v>
      </c>
    </row>
    <row r="328" spans="1:8">
      <c r="A328" s="86" t="str">
        <v>LOA_HAS</v>
      </c>
      <c r="B328" s="239">
        <v>327</v>
      </c>
      <c r="C328" s="86" t="s">
        <v>836</v>
      </c>
      <c r="D328" s="241">
        <f>COUNTIF($C$1:$C328,C328)</f>
        <v>1</v>
      </c>
      <c r="E328" s="241" t="str">
        <f t="shared" si="25"/>
        <v>Loans1</v>
      </c>
      <c r="F328" s="86" t="s">
        <v>837</v>
      </c>
      <c r="G328" s="242">
        <v>0.12847619047619047</v>
      </c>
      <c r="H328" s="245">
        <v>103.05492037247245</v>
      </c>
    </row>
    <row r="329" spans="1:8">
      <c r="A329" s="86" t="str">
        <v>LOA_UNS</v>
      </c>
      <c r="B329" s="239">
        <v>328</v>
      </c>
      <c r="C329" s="86" t="s">
        <v>836</v>
      </c>
      <c r="D329" s="241">
        <f>COUNTIF($C$1:$C329,C329)</f>
        <v>2</v>
      </c>
      <c r="E329" s="241" t="str">
        <f t="shared" si="25"/>
        <v>Loans2</v>
      </c>
      <c r="F329" s="86" t="s">
        <v>839</v>
      </c>
      <c r="G329" s="242">
        <v>7.0690476190476179E-2</v>
      </c>
      <c r="H329" s="245">
        <v>105.40183499967068</v>
      </c>
    </row>
    <row r="330" spans="1:8">
      <c r="A330" s="86" t="str">
        <v>LOA_2PLUS</v>
      </c>
      <c r="B330" s="239">
        <v>329</v>
      </c>
      <c r="C330" s="86" t="s">
        <v>836</v>
      </c>
      <c r="D330" s="241">
        <f>COUNTIF($C$1:$C330,C330)</f>
        <v>3</v>
      </c>
      <c r="E330" s="241" t="str">
        <f t="shared" si="25"/>
        <v>Loans3</v>
      </c>
      <c r="F330" s="86" t="s">
        <v>841</v>
      </c>
      <c r="G330" s="242">
        <v>2.5746031746031746E-2</v>
      </c>
      <c r="H330" s="245">
        <v>101.54764818661806</v>
      </c>
    </row>
    <row r="331" spans="1:8">
      <c r="A331" s="86" t="str">
        <v>UNSECGT15K</v>
      </c>
      <c r="B331" s="239">
        <v>330</v>
      </c>
      <c r="C331" s="86" t="s">
        <v>836</v>
      </c>
      <c r="D331" s="241">
        <f>COUNTIF($C$1:$C331,C331)</f>
        <v>4</v>
      </c>
      <c r="E331" s="241" t="str">
        <f t="shared" si="25"/>
        <v>Loans4</v>
      </c>
      <c r="F331" s="86" t="s">
        <v>843</v>
      </c>
      <c r="G331" s="242">
        <v>1.2531746031746031E-2</v>
      </c>
      <c r="H331" s="245">
        <v>103.96589469332473</v>
      </c>
    </row>
    <row r="332" spans="1:8">
      <c r="A332" s="86" t="str">
        <v>PHLTH</v>
      </c>
      <c r="B332" s="239">
        <v>331</v>
      </c>
      <c r="C332" s="86" t="s">
        <v>845</v>
      </c>
      <c r="D332" s="241">
        <f>COUNTIF($C$1:$C332,C332)</f>
        <v>1</v>
      </c>
      <c r="E332" s="241" t="str">
        <f t="shared" si="25"/>
        <v>Insurance and Pensions1</v>
      </c>
      <c r="F332" s="86" t="s">
        <v>846</v>
      </c>
      <c r="G332" s="242">
        <v>3.9896825396825396E-2</v>
      </c>
      <c r="H332" s="245">
        <v>91.468335788903929</v>
      </c>
    </row>
    <row r="333" spans="1:8">
      <c r="A333" s="86" t="str">
        <v>CHLTH</v>
      </c>
      <c r="B333" s="239">
        <v>332</v>
      </c>
      <c r="C333" s="86" t="s">
        <v>845</v>
      </c>
      <c r="D333" s="241">
        <f>COUNTIF($C$1:$C333,C333)</f>
        <v>2</v>
      </c>
      <c r="E333" s="241" t="str">
        <f t="shared" si="25"/>
        <v>Insurance and Pensions2</v>
      </c>
      <c r="F333" s="86" t="s">
        <v>848</v>
      </c>
      <c r="G333" s="242">
        <v>3.6650793650793649E-2</v>
      </c>
      <c r="H333" s="245">
        <v>83.189289438158596</v>
      </c>
    </row>
    <row r="334" spans="1:8">
      <c r="A334" s="86" t="str">
        <v>LIF_ASSUR</v>
      </c>
      <c r="B334" s="239">
        <v>333</v>
      </c>
      <c r="C334" s="86" t="s">
        <v>845</v>
      </c>
      <c r="D334" s="241">
        <f>COUNTIF($C$1:$C334,C334)</f>
        <v>3</v>
      </c>
      <c r="E334" s="241" t="str">
        <f t="shared" si="25"/>
        <v>Insurance and Pensions3</v>
      </c>
      <c r="F334" s="86" t="s">
        <v>850</v>
      </c>
      <c r="G334" s="242">
        <v>0.34534920634920641</v>
      </c>
      <c r="H334" s="245">
        <v>100.84091728380101</v>
      </c>
    </row>
    <row r="335" spans="1:8">
      <c r="A335" s="86" t="str">
        <v>LIF_PROTECT</v>
      </c>
      <c r="B335" s="239">
        <v>334</v>
      </c>
      <c r="C335" s="86" t="s">
        <v>845</v>
      </c>
      <c r="D335" s="241">
        <f>COUNTIF($C$1:$C335,C335)</f>
        <v>4</v>
      </c>
      <c r="E335" s="241" t="str">
        <f t="shared" si="25"/>
        <v>Insurance and Pensions4</v>
      </c>
      <c r="F335" s="86" t="s">
        <v>852</v>
      </c>
      <c r="G335" s="242">
        <v>0.24255555555555555</v>
      </c>
      <c r="H335" s="245">
        <v>101.10888651887421</v>
      </c>
    </row>
    <row r="336" spans="1:8">
      <c r="A336" s="86" t="str">
        <v>PEN_CO</v>
      </c>
      <c r="B336" s="239">
        <v>335</v>
      </c>
      <c r="C336" s="86" t="s">
        <v>845</v>
      </c>
      <c r="D336" s="241">
        <f>COUNTIF($C$1:$C336,C336)</f>
        <v>5</v>
      </c>
      <c r="E336" s="241" t="str">
        <f t="shared" si="25"/>
        <v>Insurance and Pensions5</v>
      </c>
      <c r="F336" s="86" t="s">
        <v>854</v>
      </c>
      <c r="G336" s="242">
        <v>0.35161111111111099</v>
      </c>
      <c r="H336" s="245">
        <v>103.12365538207943</v>
      </c>
    </row>
    <row r="337" spans="1:8">
      <c r="A337" s="86" t="str">
        <v>PEN_PERS</v>
      </c>
      <c r="B337" s="239">
        <v>336</v>
      </c>
      <c r="C337" s="86" t="s">
        <v>845</v>
      </c>
      <c r="D337" s="241">
        <f>COUNTIF($C$1:$C337,C337)</f>
        <v>6</v>
      </c>
      <c r="E337" s="241" t="str">
        <f t="shared" si="25"/>
        <v>Insurance and Pensions6</v>
      </c>
      <c r="F337" s="86" t="s">
        <v>856</v>
      </c>
      <c r="G337" s="242">
        <v>5.9468253968253976E-2</v>
      </c>
      <c r="H337" s="245">
        <v>95.421597854744192</v>
      </c>
    </row>
    <row r="338" spans="1:8">
      <c r="A338" s="86" t="str">
        <v>PEN_OTHER</v>
      </c>
      <c r="B338" s="239">
        <v>337</v>
      </c>
      <c r="C338" s="86" t="s">
        <v>845</v>
      </c>
      <c r="D338" s="241">
        <f>COUNTIF($C$1:$C338,C338)</f>
        <v>7</v>
      </c>
      <c r="E338" s="241" t="str">
        <f t="shared" si="25"/>
        <v>Insurance and Pensions7</v>
      </c>
      <c r="F338" s="86" t="s">
        <v>858</v>
      </c>
      <c r="G338" s="242">
        <v>0.18021428571428572</v>
      </c>
      <c r="H338" s="245">
        <v>95.965518417693488</v>
      </c>
    </row>
    <row r="339" spans="1:8">
      <c r="A339" s="86" t="str">
        <v>banktool</v>
      </c>
      <c r="B339" s="239">
        <v>338</v>
      </c>
      <c r="C339" s="86" t="s">
        <v>860</v>
      </c>
      <c r="D339" s="241">
        <f>COUNTIF($C$1:$C339,C339)</f>
        <v>1</v>
      </c>
      <c r="E339" s="241" t="str">
        <f t="shared" si="25"/>
        <v>FinTech1</v>
      </c>
      <c r="F339" s="86" t="s">
        <v>861</v>
      </c>
      <c r="G339" s="242">
        <v>5.1293650793650787E-2</v>
      </c>
      <c r="H339" s="245">
        <v>92.728986544269631</v>
      </c>
    </row>
    <row r="340" spans="1:8">
      <c r="A340" s="86" t="str">
        <v>mmgttool</v>
      </c>
      <c r="B340" s="239">
        <v>339</v>
      </c>
      <c r="C340" s="86" t="s">
        <v>860</v>
      </c>
      <c r="D340" s="241">
        <f>COUNTIF($C$1:$C340,C340)</f>
        <v>2</v>
      </c>
      <c r="E340" s="241" t="str">
        <f t="shared" si="25"/>
        <v>FinTech2</v>
      </c>
      <c r="F340" s="86" t="s">
        <v>863</v>
      </c>
      <c r="G340" s="242">
        <v>4.3928571428571428E-2</v>
      </c>
      <c r="H340" s="245">
        <v>94.086183852607817</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0.38406349206349205</v>
      </c>
      <c r="H341" s="245">
        <v>99.45907874873933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0.39118253968253969</v>
      </c>
      <c r="H342" s="245">
        <v>100.72416927247005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0.11631746031746031</v>
      </c>
      <c r="H343" s="245">
        <v>98.244223975605991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5.1063492063492068E-2</v>
      </c>
      <c r="H344" s="245">
        <v>100.81168783703156</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5.7055555555555554E-2</v>
      </c>
      <c r="H345" s="245">
        <v>101.05796521719719</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0.1396269841269841</v>
      </c>
      <c r="H346" s="245">
        <v>98.321002225948646</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0.38519841269841271</v>
      </c>
      <c r="H347" s="245">
        <v>99.606909629366555</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0.21134126984126986</v>
      </c>
      <c r="H348" s="245">
        <v>100.45821731962248</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8.2150793650793627E-2</v>
      </c>
      <c r="H349" s="245">
        <v>99.341806103688569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0.18142857142857144</v>
      </c>
      <c r="H350" s="245">
        <v>101.94957051662985</v>
      </c>
    </row>
    <row r="351" spans="1:8">
      <c r="A351" s="86" t="str">
        <v>reg_fac</v>
      </c>
      <c r="B351" s="239">
        <v>350</v>
      </c>
      <c r="C351" s="86" t="s">
        <v>883</v>
      </c>
      <c r="D351" s="241">
        <f>COUNTIF($C$1:$C351,C351)</f>
        <v>1</v>
      </c>
      <c r="E351" s="241" t="str">
        <f t="shared" si="25"/>
        <v>Arrange mortgage (% of all people with a mortgage)1</v>
      </c>
      <c r="F351" s="86" t="s">
        <v>867</v>
      </c>
      <c r="G351" s="242">
        <v>0.63368253968253974</v>
      </c>
      <c r="H351" s="245">
        <v>103.88365157192317</v>
      </c>
    </row>
    <row r="352" spans="1:8">
      <c r="A352" s="86" t="str">
        <v>reg_net</v>
      </c>
      <c r="B352" s="239">
        <v>351</v>
      </c>
      <c r="C352" s="86" t="s">
        <v>883</v>
      </c>
      <c r="D352" s="241">
        <f>COUNTIF($C$1:$C352,C352)</f>
        <v>2</v>
      </c>
      <c r="E352" s="241" t="str">
        <f t="shared" si="25"/>
        <v>Arrange mortgage (% of all people with a mortgage)2</v>
      </c>
      <c r="F352" s="86" t="s">
        <v>869</v>
      </c>
      <c r="G352" s="242">
        <v>9.8507936507936503E-2</v>
      </c>
      <c r="H352" s="245">
        <v>95.499383400818971</v>
      </c>
    </row>
    <row r="353" spans="1:8">
      <c r="A353" s="86" t="str">
        <v>reg_pho</v>
      </c>
      <c r="B353" s="239">
        <v>352</v>
      </c>
      <c r="C353" s="86" t="s">
        <v>883</v>
      </c>
      <c r="D353" s="241">
        <f>COUNTIF($C$1:$C353,C353)</f>
        <v>3</v>
      </c>
      <c r="E353" s="241" t="str">
        <f t="shared" si="25"/>
        <v>Arrange mortgage (% of all people with a mortgage)3</v>
      </c>
      <c r="F353" s="86" t="s">
        <v>871</v>
      </c>
      <c r="G353" s="242">
        <v>0.17423015873015876</v>
      </c>
      <c r="H353" s="245">
        <v>92.389441469613885</v>
      </c>
    </row>
    <row r="354" spans="1:8">
      <c r="A354" s="86" t="str">
        <v>reg_pst</v>
      </c>
      <c r="B354" s="239">
        <v>353</v>
      </c>
      <c r="C354" s="86" t="s">
        <v>883</v>
      </c>
      <c r="D354" s="241">
        <f>COUNTIF($C$1:$C354,C354)</f>
        <v>4</v>
      </c>
      <c r="E354" s="241" t="str">
        <f t="shared" si="25"/>
        <v>Arrange mortgage (% of all people with a mortgage)4</v>
      </c>
      <c r="F354" s="86" t="s">
        <v>873</v>
      </c>
      <c r="G354" s="242">
        <v>5.6746031746031753E-2</v>
      </c>
      <c r="H354" s="245">
        <v>95.886483381580121</v>
      </c>
    </row>
    <row r="355" spans="1:8">
      <c r="A355" s="86" t="str">
        <v>reg_pcs</v>
      </c>
      <c r="B355" s="239">
        <v>354</v>
      </c>
      <c r="C355" s="86" t="s">
        <v>883</v>
      </c>
      <c r="D355" s="241">
        <f>COUNTIF($C$1:$C355,C355)</f>
        <v>5</v>
      </c>
      <c r="E355" s="241" t="str">
        <f t="shared" si="25"/>
        <v>Arrange mortgage (% of all people with a mortgage)5</v>
      </c>
      <c r="F355" s="86" t="s">
        <v>875</v>
      </c>
      <c r="G355" s="242">
        <v>8.5317460317460309E-3</v>
      </c>
      <c r="H355" s="245">
        <v>90.809185343804387</v>
      </c>
    </row>
    <row r="356" spans="1:8">
      <c r="A356" s="86" t="str">
        <v>reg_ifa</v>
      </c>
      <c r="B356" s="239">
        <v>355</v>
      </c>
      <c r="C356" s="86" t="s">
        <v>883</v>
      </c>
      <c r="D356" s="241">
        <f>COUNTIF($C$1:$C356,C356)</f>
        <v>6</v>
      </c>
      <c r="E356" s="241" t="str">
        <f t="shared" si="25"/>
        <v>Arrange mortgage (% of all people with a mortgage)6</v>
      </c>
      <c r="F356" s="86" t="s">
        <v>889</v>
      </c>
      <c r="G356" s="242">
        <v>2.8476190476190474E-2</v>
      </c>
      <c r="H356" s="245">
        <v>95.521880356117421</v>
      </c>
    </row>
    <row r="357" spans="1:8">
      <c r="A357" s="86" t="str">
        <v>manca_branch</v>
      </c>
      <c r="B357" s="239">
        <v>356</v>
      </c>
      <c r="C357" s="86" t="s">
        <v>891</v>
      </c>
      <c r="D357" s="241">
        <f>COUNTIF($C$1:$C357,C357)</f>
        <v>1</v>
      </c>
      <c r="E357" s="241" t="str">
        <f t="shared" si="25"/>
        <v>Manage current account1</v>
      </c>
      <c r="F357" s="86" t="s">
        <v>892</v>
      </c>
      <c r="G357" s="242">
        <v>0.57889682539682552</v>
      </c>
      <c r="H357" s="245">
        <v>101.23322809681687</v>
      </c>
    </row>
    <row r="358" spans="1:8">
      <c r="A358" s="86" t="str">
        <v>manca_net</v>
      </c>
      <c r="B358" s="239">
        <v>357</v>
      </c>
      <c r="C358" s="86" t="s">
        <v>891</v>
      </c>
      <c r="D358" s="241">
        <f>COUNTIF($C$1:$C358,C358)</f>
        <v>2</v>
      </c>
      <c r="E358" s="241" t="str">
        <f t="shared" si="25"/>
        <v>Manage current account2</v>
      </c>
      <c r="F358" s="86" t="s">
        <v>869</v>
      </c>
      <c r="G358" s="242">
        <v>0.58348412698412699</v>
      </c>
      <c r="H358" s="245">
        <v>98.29914230319379</v>
      </c>
    </row>
    <row r="359" spans="1:8">
      <c r="A359" s="86" t="str">
        <v>manca_mobnet</v>
      </c>
      <c r="B359" s="239">
        <v>358</v>
      </c>
      <c r="C359" s="86" t="s">
        <v>891</v>
      </c>
      <c r="D359" s="241">
        <f>COUNTIF($C$1:$C359,C359)</f>
        <v>3</v>
      </c>
      <c r="E359" s="241" t="str">
        <f t="shared" si="25"/>
        <v>Manage current account3</v>
      </c>
      <c r="F359" s="86" t="s">
        <v>895</v>
      </c>
      <c r="G359" s="242">
        <v>0.37105555555555558</v>
      </c>
      <c r="H359" s="245">
        <v>98.092487427979819</v>
      </c>
    </row>
    <row r="360" spans="1:8">
      <c r="A360" s="86" t="str">
        <v>manca_fixnet</v>
      </c>
      <c r="B360" s="239">
        <v>359</v>
      </c>
      <c r="C360" s="86" t="s">
        <v>891</v>
      </c>
      <c r="D360" s="241">
        <f>COUNTIF($C$1:$C360,C360)</f>
        <v>4</v>
      </c>
      <c r="E360" s="241" t="str">
        <f t="shared" si="25"/>
        <v>Manage current account4</v>
      </c>
      <c r="F360" s="86" t="s">
        <v>897</v>
      </c>
      <c r="G360" s="242">
        <v>0.39924603174603174</v>
      </c>
      <c r="H360" s="245">
        <v>97.937826081121358</v>
      </c>
    </row>
    <row r="361" spans="1:8">
      <c r="A361" s="86" t="str">
        <v>manca_pho</v>
      </c>
      <c r="B361" s="239">
        <v>360</v>
      </c>
      <c r="C361" s="86" t="s">
        <v>891</v>
      </c>
      <c r="D361" s="241">
        <f>COUNTIF($C$1:$C361,C361)</f>
        <v>5</v>
      </c>
      <c r="E361" s="241" t="str">
        <f t="shared" si="25"/>
        <v>Manage current account5</v>
      </c>
      <c r="F361" s="86" t="s">
        <v>871</v>
      </c>
      <c r="G361" s="242">
        <v>6.573015873015875E-2</v>
      </c>
      <c r="H361" s="245">
        <v>93.981127132145417</v>
      </c>
    </row>
    <row r="362" spans="1:8">
      <c r="A362" s="86" t="str">
        <v>manca_pst</v>
      </c>
      <c r="B362" s="239">
        <v>361</v>
      </c>
      <c r="C362" s="86" t="s">
        <v>891</v>
      </c>
      <c r="D362" s="241">
        <f>COUNTIF($C$1:$C362,C362)</f>
        <v>6</v>
      </c>
      <c r="E362" s="241" t="str">
        <f t="shared" si="25"/>
        <v>Manage current account6</v>
      </c>
      <c r="F362" s="86" t="s">
        <v>873</v>
      </c>
      <c r="G362" s="242">
        <v>0.25858730158730159</v>
      </c>
      <c r="H362" s="245">
        <v>102.37906395847223</v>
      </c>
    </row>
    <row r="363" spans="1:8">
      <c r="A363" s="86" t="str">
        <v>mansv_branch</v>
      </c>
      <c r="B363" s="239">
        <v>362</v>
      </c>
      <c r="C363" s="86" t="s">
        <v>901</v>
      </c>
      <c r="D363" s="241">
        <f>COUNTIF($C$1:$C363,C363)</f>
        <v>1</v>
      </c>
      <c r="E363" s="241" t="str">
        <f t="shared" si="25"/>
        <v>Manage savings account1</v>
      </c>
      <c r="F363" s="86" t="s">
        <v>892</v>
      </c>
      <c r="G363" s="242">
        <v>0.18869047619047621</v>
      </c>
      <c r="H363" s="245">
        <v>105.02422430227392</v>
      </c>
    </row>
    <row r="364" spans="1:8">
      <c r="A364" s="86" t="str">
        <v>mansv_net</v>
      </c>
      <c r="B364" s="239">
        <v>363</v>
      </c>
      <c r="C364" s="86" t="s">
        <v>901</v>
      </c>
      <c r="D364" s="241">
        <f>COUNTIF($C$1:$C364,C364)</f>
        <v>2</v>
      </c>
      <c r="E364" s="241" t="str">
        <f t="shared" si="25"/>
        <v>Manage savings account2</v>
      </c>
      <c r="F364" s="86" t="s">
        <v>869</v>
      </c>
      <c r="G364" s="242">
        <v>0.34517460317460319</v>
      </c>
      <c r="H364" s="245">
        <v>98.010038209882538</v>
      </c>
    </row>
    <row r="365" spans="1:8">
      <c r="A365" s="86" t="str">
        <v>mansv_mobnet</v>
      </c>
      <c r="B365" s="239">
        <v>364</v>
      </c>
      <c r="C365" s="86" t="s">
        <v>901</v>
      </c>
      <c r="D365" s="241">
        <f>COUNTIF($C$1:$C365,C365)</f>
        <v>3</v>
      </c>
      <c r="E365" s="241" t="str">
        <f t="shared" si="25"/>
        <v>Manage savings account3</v>
      </c>
      <c r="F365" s="86" t="s">
        <v>895</v>
      </c>
      <c r="G365" s="242">
        <v>0.19007142857142856</v>
      </c>
      <c r="H365" s="245">
        <v>97.920743261882265</v>
      </c>
    </row>
    <row r="366" spans="1:8">
      <c r="A366" s="86" t="str">
        <v>mansv_fixnet</v>
      </c>
      <c r="B366" s="239">
        <v>365</v>
      </c>
      <c r="C366" s="86" t="s">
        <v>901</v>
      </c>
      <c r="D366" s="241">
        <f>COUNTIF($C$1:$C366,C366)</f>
        <v>4</v>
      </c>
      <c r="E366" s="241" t="str">
        <f t="shared" si="25"/>
        <v>Manage savings account4</v>
      </c>
      <c r="F366" s="86" t="s">
        <v>897</v>
      </c>
      <c r="G366" s="242">
        <v>0.20924603174603176</v>
      </c>
      <c r="H366" s="245">
        <v>96.855224505096487</v>
      </c>
    </row>
    <row r="367" spans="1:8">
      <c r="A367" s="86" t="str">
        <v>mansv_pho</v>
      </c>
      <c r="B367" s="239">
        <v>366</v>
      </c>
      <c r="C367" s="86" t="s">
        <v>901</v>
      </c>
      <c r="D367" s="241">
        <f>COUNTIF($C$1:$C367,C367)</f>
        <v>5</v>
      </c>
      <c r="E367" s="241" t="str">
        <f t="shared" si="25"/>
        <v>Manage savings account5</v>
      </c>
      <c r="F367" s="86" t="s">
        <v>871</v>
      </c>
      <c r="G367" s="242">
        <v>7.8214285714285736E-2</v>
      </c>
      <c r="H367" s="245">
        <v>96.78076058323046</v>
      </c>
    </row>
    <row r="368" spans="1:8">
      <c r="A368" s="86" t="str">
        <v>mansv_pst</v>
      </c>
      <c r="B368" s="239">
        <v>367</v>
      </c>
      <c r="C368" s="86" t="s">
        <v>901</v>
      </c>
      <c r="D368" s="241">
        <f>COUNTIF($C$1:$C368,C368)</f>
        <v>6</v>
      </c>
      <c r="E368" s="241" t="str">
        <f t="shared" si="25"/>
        <v>Manage savings account6</v>
      </c>
      <c r="F368" s="86" t="s">
        <v>873</v>
      </c>
      <c r="G368" s="242">
        <v>0.1095</v>
      </c>
      <c r="H368" s="245">
        <v>101.8389713170893</v>
      </c>
    </row>
    <row r="369" spans="1:8">
      <c r="A369" s="86" t="str">
        <v>actmanca_branch</v>
      </c>
      <c r="B369" s="239">
        <v>368</v>
      </c>
      <c r="C369" s="86" t="s">
        <v>908</v>
      </c>
      <c r="D369" s="241">
        <f>COUNTIF($C$1:$C369,C369)</f>
        <v>1</v>
      </c>
      <c r="E369" s="241" t="str">
        <f t="shared" si="25"/>
        <v>Actively manage current account1</v>
      </c>
      <c r="F369" s="86" t="s">
        <v>892</v>
      </c>
      <c r="G369" s="242">
        <v>3.362698412698413E-2</v>
      </c>
      <c r="H369" s="245">
        <v>101.57823752248393</v>
      </c>
    </row>
    <row r="370" spans="1:8">
      <c r="A370" s="86" t="str">
        <v>actmanca_net</v>
      </c>
      <c r="B370" s="239">
        <v>369</v>
      </c>
      <c r="C370" s="86" t="s">
        <v>908</v>
      </c>
      <c r="D370" s="241">
        <f>COUNTIF($C$1:$C370,C370)</f>
        <v>2</v>
      </c>
      <c r="E370" s="241" t="str">
        <f t="shared" si="25"/>
        <v>Actively manage current account2</v>
      </c>
      <c r="F370" s="86" t="s">
        <v>869</v>
      </c>
      <c r="G370" s="242">
        <v>0.36768253968253972</v>
      </c>
      <c r="H370" s="245">
        <v>97.775830858371776</v>
      </c>
    </row>
    <row r="371" spans="1:8">
      <c r="A371" s="86" t="str">
        <v>actmanca_mobnet</v>
      </c>
      <c r="B371" s="239">
        <v>370</v>
      </c>
      <c r="C371" s="86" t="s">
        <v>908</v>
      </c>
      <c r="D371" s="241">
        <f>COUNTIF($C$1:$C371,C371)</f>
        <v>3</v>
      </c>
      <c r="E371" s="241" t="str">
        <f t="shared" si="25"/>
        <v>Actively manage current account3</v>
      </c>
      <c r="F371" s="86" t="s">
        <v>895</v>
      </c>
      <c r="G371" s="242">
        <v>0.24381746031746032</v>
      </c>
      <c r="H371" s="245">
        <v>98.604578419986225</v>
      </c>
    </row>
    <row r="372" spans="1:8">
      <c r="A372" s="86" t="str">
        <v>actmanca_fixnet</v>
      </c>
      <c r="B372" s="239">
        <v>371</v>
      </c>
      <c r="C372" s="86" t="s">
        <v>908</v>
      </c>
      <c r="D372" s="241">
        <f>COUNTIF($C$1:$C372,C372)</f>
        <v>4</v>
      </c>
      <c r="E372" s="241" t="str">
        <f t="shared" si="25"/>
        <v>Actively manage current account4</v>
      </c>
      <c r="F372" s="86" t="s">
        <v>897</v>
      </c>
      <c r="G372" s="242">
        <v>0.15860317460317461</v>
      </c>
      <c r="H372" s="245">
        <v>97.659902228648463</v>
      </c>
    </row>
    <row r="373" spans="1:8">
      <c r="A373" s="86" t="str">
        <v>actmanca_pho</v>
      </c>
      <c r="B373" s="239">
        <v>372</v>
      </c>
      <c r="C373" s="86" t="s">
        <v>908</v>
      </c>
      <c r="D373" s="241">
        <f>COUNTIF($C$1:$C373,C373)</f>
        <v>5</v>
      </c>
      <c r="E373" s="241" t="str">
        <f t="shared" si="25"/>
        <v>Actively manage current account5</v>
      </c>
      <c r="F373" s="86" t="s">
        <v>871</v>
      </c>
      <c r="G373" s="242">
        <v>1.168253968253968E-2</v>
      </c>
      <c r="H373" s="245">
        <v>96.718662173136778</v>
      </c>
    </row>
    <row r="374" spans="1:8">
      <c r="A374" s="86" t="str">
        <v>P600T</v>
      </c>
      <c r="B374" s="239">
        <v>373</v>
      </c>
      <c r="C374" s="86" t="s">
        <v>914</v>
      </c>
      <c r="D374" s="241">
        <f>COUNTIF($C$1:$C374,C374)</f>
        <v>1</v>
      </c>
      <c r="E374" s="241" t="str">
        <f t="shared" si="25"/>
        <v>Expenditure per adult per week1</v>
      </c>
      <c r="F374" s="86" t="s">
        <v>915</v>
      </c>
      <c r="G374" s="242">
        <v>4.5381269841269836</v>
      </c>
      <c r="H374" s="245">
        <v>90.87498437982957</v>
      </c>
    </row>
    <row r="375" spans="1:8">
      <c r="A375" s="86" t="str">
        <v>P601T</v>
      </c>
      <c r="B375" s="239">
        <v>374</v>
      </c>
      <c r="C375" s="86" t="s">
        <v>914</v>
      </c>
      <c r="D375" s="241">
        <f>COUNTIF($C$1:$C375,C375)</f>
        <v>2</v>
      </c>
      <c r="E375" s="241" t="str">
        <f t="shared" si="25"/>
        <v>Expenditure per adult per week2</v>
      </c>
      <c r="F375" s="86" t="s">
        <v>917</v>
      </c>
      <c r="G375" s="242">
        <v>0.58846825396825397</v>
      </c>
      <c r="H375" s="245">
        <v>95.667507274719725</v>
      </c>
    </row>
    <row r="376" spans="1:8">
      <c r="A376" s="86" t="str">
        <v>ALC</v>
      </c>
      <c r="B376" s="239">
        <v>375</v>
      </c>
      <c r="C376" s="86" t="s">
        <v>914</v>
      </c>
      <c r="D376" s="241">
        <f>COUNTIF($C$1:$C376,C376)</f>
        <v>3</v>
      </c>
      <c r="E376" s="241" t="str">
        <f t="shared" si="25"/>
        <v>Expenditure per adult per week3</v>
      </c>
      <c r="F376" s="86" t="s">
        <v>919</v>
      </c>
      <c r="G376" s="242">
        <v>8.3214285714285713E-2</v>
      </c>
      <c r="H376" s="245">
        <v>92.364791271660081</v>
      </c>
    </row>
    <row r="377" spans="1:8">
      <c r="A377" s="86" t="str">
        <v>TOB</v>
      </c>
      <c r="B377" s="239">
        <v>376</v>
      </c>
      <c r="C377" s="86" t="s">
        <v>914</v>
      </c>
      <c r="D377" s="241">
        <f>COUNTIF($C$1:$C377,C377)</f>
        <v>4</v>
      </c>
      <c r="E377" s="241" t="str">
        <f t="shared" si="25"/>
        <v>Expenditure per adult per week4</v>
      </c>
      <c r="F377" s="86" t="s">
        <v>921</v>
      </c>
      <c r="G377" s="242">
        <v>3.6531746031746019E-2</v>
      </c>
      <c r="H377" s="245">
        <v>99.932525680397148</v>
      </c>
    </row>
    <row r="378" spans="1:8">
      <c r="A378" s="86" t="str">
        <v>P603T</v>
      </c>
      <c r="B378" s="239">
        <v>377</v>
      </c>
      <c r="C378" s="86" t="s">
        <v>914</v>
      </c>
      <c r="D378" s="241">
        <f>COUNTIF($C$1:$C378,C378)</f>
        <v>5</v>
      </c>
      <c r="E378" s="241" t="str">
        <f t="shared" si="25"/>
        <v>Expenditure per adult per week5</v>
      </c>
      <c r="F378" s="86" t="s">
        <v>923</v>
      </c>
      <c r="G378" s="242">
        <v>0.23239682539682535</v>
      </c>
      <c r="H378" s="245">
        <v>93.551801384966367</v>
      </c>
    </row>
    <row r="379" spans="1:8">
      <c r="A379" s="86" t="str">
        <v>P604T</v>
      </c>
      <c r="B379" s="239">
        <v>378</v>
      </c>
      <c r="C379" s="86" t="s">
        <v>914</v>
      </c>
      <c r="D379" s="241">
        <f>COUNTIF($C$1:$C379,C379)</f>
        <v>6</v>
      </c>
      <c r="E379" s="241" t="str">
        <f t="shared" si="25"/>
        <v>Expenditure per adult per week6</v>
      </c>
      <c r="F379" s="86" t="s">
        <v>925</v>
      </c>
      <c r="G379" s="242">
        <v>0.62369841269841275</v>
      </c>
      <c r="H379" s="245">
        <v>88.664809524563637</v>
      </c>
    </row>
    <row r="380" spans="1:8">
      <c r="A380" s="86" t="str">
        <v>P605T</v>
      </c>
      <c r="B380" s="239">
        <v>379</v>
      </c>
      <c r="C380" s="86" t="s">
        <v>914</v>
      </c>
      <c r="D380" s="241">
        <f>COUNTIF($C$1:$C380,C380)</f>
        <v>7</v>
      </c>
      <c r="E380" s="241" t="str">
        <f t="shared" si="25"/>
        <v>Expenditure per adult per week7</v>
      </c>
      <c r="F380" s="86" t="s">
        <v>927</v>
      </c>
      <c r="G380" s="242">
        <v>0.37311111111111117</v>
      </c>
      <c r="H380" s="245">
        <v>90.9243757220775</v>
      </c>
    </row>
    <row r="381" spans="1:8">
      <c r="A381" s="86" t="str">
        <v>C61111</v>
      </c>
      <c r="B381" s="239">
        <v>380</v>
      </c>
      <c r="C381" s="86" t="s">
        <v>914</v>
      </c>
      <c r="D381" s="241">
        <f>COUNTIF($C$1:$C381,C381)</f>
        <v>8</v>
      </c>
      <c r="E381" s="241" t="str">
        <f t="shared" si="25"/>
        <v>Expenditure per adult per week8</v>
      </c>
      <c r="F381" s="86" t="s">
        <v>929</v>
      </c>
      <c r="G381" s="242">
        <v>2.5317460317460321E-3</v>
      </c>
      <c r="H381" s="245">
        <v>102.48950802327634</v>
      </c>
    </row>
    <row r="382" spans="1:8">
      <c r="A382" s="86" t="str">
        <v>C61112</v>
      </c>
      <c r="B382" s="239">
        <v>381</v>
      </c>
      <c r="C382" s="86" t="s">
        <v>914</v>
      </c>
      <c r="D382" s="241">
        <f>COUNTIF($C$1:$C382,C382)</f>
        <v>9</v>
      </c>
      <c r="E382" s="241" t="str">
        <f t="shared" si="25"/>
        <v>Expenditure per adult per week9</v>
      </c>
      <c r="F382" s="86" t="s">
        <v>931</v>
      </c>
      <c r="G382" s="242">
        <v>1.4658730158730158E-2</v>
      </c>
      <c r="H382" s="245">
        <v>91.829164333576742</v>
      </c>
    </row>
    <row r="383" spans="1:8">
      <c r="A383" s="86" t="str">
        <v>C61211</v>
      </c>
      <c r="B383" s="239">
        <v>382</v>
      </c>
      <c r="C383" s="86" t="s">
        <v>914</v>
      </c>
      <c r="D383" s="241">
        <f>COUNTIF($C$1:$C383,C383)</f>
        <v>10</v>
      </c>
      <c r="E383" s="241" t="str">
        <f t="shared" si="25"/>
        <v>Expenditure per adult per week10</v>
      </c>
      <c r="F383" s="86" t="s">
        <v>933</v>
      </c>
      <c r="G383" s="242">
        <v>1.9126984126984128E-3</v>
      </c>
      <c r="H383" s="245">
        <v>101.94841076362285</v>
      </c>
    </row>
    <row r="384" spans="1:8">
      <c r="A384" s="86" t="str">
        <v>C61311</v>
      </c>
      <c r="B384" s="239">
        <v>383</v>
      </c>
      <c r="C384" s="86" t="s">
        <v>914</v>
      </c>
      <c r="D384" s="241">
        <f>COUNTIF($C$1:$C384,C384)</f>
        <v>11</v>
      </c>
      <c r="E384" s="241" t="str">
        <f t="shared" si="25"/>
        <v>Expenditure per adult per week11</v>
      </c>
      <c r="F384" s="86" t="s">
        <v>935</v>
      </c>
      <c r="G384" s="242">
        <v>1.8142857142857145E-2</v>
      </c>
      <c r="H384" s="245">
        <v>100.5725465790716</v>
      </c>
    </row>
    <row r="385" spans="1:8">
      <c r="A385" s="86" t="str">
        <v>C61312</v>
      </c>
      <c r="B385" s="239">
        <v>384</v>
      </c>
      <c r="C385" s="86" t="s">
        <v>914</v>
      </c>
      <c r="D385" s="241">
        <f>COUNTIF($C$1:$C385,C385)</f>
        <v>12</v>
      </c>
      <c r="E385" s="241" t="str">
        <f t="shared" si="25"/>
        <v>Expenditure per adult per week12</v>
      </c>
      <c r="F385" s="86" t="s">
        <v>937</v>
      </c>
      <c r="G385" s="242">
        <v>2.2222222222222223E-4</v>
      </c>
      <c r="H385" s="245">
        <v>91.96822382732222</v>
      </c>
    </row>
    <row r="386" spans="1:8">
      <c r="A386" s="86" t="str">
        <v>C61313</v>
      </c>
      <c r="B386" s="239">
        <v>385</v>
      </c>
      <c r="C386" s="86" t="s">
        <v>914</v>
      </c>
      <c r="D386" s="241">
        <f>COUNTIF($C$1:$C386,C386)</f>
        <v>13</v>
      </c>
      <c r="E386" s="241" t="str">
        <f t="shared" si="25"/>
        <v>Expenditure per adult per week13</v>
      </c>
      <c r="F386" s="86" t="s">
        <v>939</v>
      </c>
      <c r="G386" s="242">
        <v>3.5793650793650798E-3</v>
      </c>
      <c r="H386" s="245">
        <v>78.762618743026891</v>
      </c>
    </row>
    <row r="387" spans="1:8">
      <c r="A387" s="86" t="str">
        <v>C62112</v>
      </c>
      <c r="B387" s="239">
        <v>386</v>
      </c>
      <c r="C387" s="86" t="s">
        <v>914</v>
      </c>
      <c r="D387" s="241">
        <f>COUNTIF($C$1:$C387,C387)</f>
        <v>14</v>
      </c>
      <c r="E387" s="241" t="str">
        <f t="shared" ref="E387:E450" si="26">C387&amp;D387</f>
        <v>Expenditure per adult per week14</v>
      </c>
      <c r="F387" s="86" t="s">
        <v>941</v>
      </c>
      <c r="G387" s="242">
        <v>1.6190476190476189E-3</v>
      </c>
      <c r="H387" s="245">
        <v>66.416739631542271</v>
      </c>
    </row>
    <row r="388" spans="1:8">
      <c r="A388" s="86" t="str">
        <v>C62113</v>
      </c>
      <c r="B388" s="239">
        <v>387</v>
      </c>
      <c r="C388" s="86" t="s">
        <v>914</v>
      </c>
      <c r="D388" s="241">
        <f>COUNTIF($C$1:$C388,C388)</f>
        <v>15</v>
      </c>
      <c r="E388" s="241" t="str">
        <f t="shared" si="26"/>
        <v>Expenditure per adult per week15</v>
      </c>
      <c r="F388" s="86" t="s">
        <v>943</v>
      </c>
      <c r="G388" s="242">
        <v>2.380952380952381E-5</v>
      </c>
      <c r="H388" s="245">
        <v>12.474705211106883</v>
      </c>
    </row>
    <row r="389" spans="1:8">
      <c r="A389" s="86" t="str">
        <v>C62114</v>
      </c>
      <c r="B389" s="239">
        <v>388</v>
      </c>
      <c r="C389" s="86" t="s">
        <v>914</v>
      </c>
      <c r="D389" s="241">
        <f>COUNTIF($C$1:$C389,C389)</f>
        <v>16</v>
      </c>
      <c r="E389" s="241" t="str">
        <f t="shared" si="26"/>
        <v>Expenditure per adult per week16</v>
      </c>
      <c r="F389" s="86" t="s">
        <v>945</v>
      </c>
      <c r="G389" s="242">
        <v>1.2539682539682542E-3</v>
      </c>
      <c r="H389" s="245">
        <v>89.555823324823251</v>
      </c>
    </row>
    <row r="390" spans="1:8">
      <c r="A390" s="86" t="str">
        <v>C62211</v>
      </c>
      <c r="B390" s="239">
        <v>389</v>
      </c>
      <c r="C390" s="86" t="s">
        <v>914</v>
      </c>
      <c r="D390" s="241">
        <f>COUNTIF($C$1:$C390,C390)</f>
        <v>17</v>
      </c>
      <c r="E390" s="241" t="str">
        <f t="shared" si="26"/>
        <v>Expenditure per adult per week17</v>
      </c>
      <c r="F390" s="86" t="s">
        <v>947</v>
      </c>
      <c r="G390" s="242">
        <v>9.5079365079365086E-3</v>
      </c>
      <c r="H390" s="245">
        <v>88.851180092939828</v>
      </c>
    </row>
    <row r="391" spans="1:8">
      <c r="A391" s="86" t="str">
        <v>C62212</v>
      </c>
      <c r="B391" s="239">
        <v>390</v>
      </c>
      <c r="C391" s="86" t="s">
        <v>914</v>
      </c>
      <c r="D391" s="241">
        <f>COUNTIF($C$1:$C391,C391)</f>
        <v>18</v>
      </c>
      <c r="E391" s="241" t="str">
        <f t="shared" si="26"/>
        <v>Expenditure per adult per week18</v>
      </c>
      <c r="F391" s="86" t="s">
        <v>949</v>
      </c>
      <c r="G391" s="242">
        <v>1.2182539682539684E-2</v>
      </c>
      <c r="H391" s="245">
        <v>83.065138878988762</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6.2539682539682548E-3</v>
      </c>
      <c r="H393" s="245">
        <v>82.935677216915536</v>
      </c>
    </row>
    <row r="394" spans="1:8">
      <c r="A394" s="86" t="str">
        <v>C63111</v>
      </c>
      <c r="B394" s="239">
        <v>393</v>
      </c>
      <c r="C394" s="86" t="s">
        <v>914</v>
      </c>
      <c r="D394" s="241">
        <f>COUNTIF($C$1:$C394,C394)</f>
        <v>21</v>
      </c>
      <c r="E394" s="241" t="str">
        <f t="shared" si="26"/>
        <v>Expenditure per adult per week21</v>
      </c>
      <c r="F394" s="86" t="s">
        <v>955</v>
      </c>
      <c r="G394" s="242">
        <v>8.492063492063493E-4</v>
      </c>
      <c r="H394" s="245">
        <v>109.91208716863554</v>
      </c>
    </row>
    <row r="395" spans="1:8">
      <c r="A395" s="86" t="str">
        <v>P607T</v>
      </c>
      <c r="B395" s="239">
        <v>394</v>
      </c>
      <c r="C395" s="86" t="s">
        <v>914</v>
      </c>
      <c r="D395" s="241">
        <f>COUNTIF($C$1:$C395,C395)</f>
        <v>22</v>
      </c>
      <c r="E395" s="241" t="str">
        <f t="shared" si="26"/>
        <v>Expenditure per adult per week22</v>
      </c>
      <c r="F395" s="86" t="s">
        <v>957</v>
      </c>
      <c r="G395" s="242">
        <v>0.7653333333333332</v>
      </c>
      <c r="H395" s="245">
        <v>91.139491385304694</v>
      </c>
    </row>
    <row r="396" spans="1:8">
      <c r="A396" s="86" t="str">
        <v>P608T</v>
      </c>
      <c r="B396" s="239">
        <v>395</v>
      </c>
      <c r="C396" s="86" t="s">
        <v>914</v>
      </c>
      <c r="D396" s="241">
        <f>COUNTIF($C$1:$C396,C396)</f>
        <v>23</v>
      </c>
      <c r="E396" s="241" t="str">
        <f t="shared" si="26"/>
        <v>Expenditure per adult per week23</v>
      </c>
      <c r="F396" s="86" t="s">
        <v>959</v>
      </c>
      <c r="G396" s="242">
        <v>0.16402380952380954</v>
      </c>
      <c r="H396" s="245">
        <v>97.412244636519034</v>
      </c>
    </row>
    <row r="397" spans="1:8">
      <c r="A397" s="86" t="str">
        <v>P609T</v>
      </c>
      <c r="B397" s="239">
        <v>396</v>
      </c>
      <c r="C397" s="86" t="s">
        <v>914</v>
      </c>
      <c r="D397" s="241">
        <f>COUNTIF($C$1:$C397,C397)</f>
        <v>24</v>
      </c>
      <c r="E397" s="241" t="str">
        <f t="shared" si="26"/>
        <v>Expenditure per adult per week24</v>
      </c>
      <c r="F397" s="86" t="s">
        <v>961</v>
      </c>
      <c r="G397" s="242">
        <v>0.71417460317460324</v>
      </c>
      <c r="H397" s="245">
        <v>90.507739197939244</v>
      </c>
    </row>
    <row r="398" spans="1:8">
      <c r="A398" s="86" t="str">
        <v>P610T</v>
      </c>
      <c r="B398" s="239">
        <v>397</v>
      </c>
      <c r="C398" s="86" t="s">
        <v>914</v>
      </c>
      <c r="D398" s="241">
        <f>COUNTIF($C$1:$C398,C398)</f>
        <v>25</v>
      </c>
      <c r="E398" s="241" t="str">
        <f t="shared" si="26"/>
        <v>Expenditure per adult per week25</v>
      </c>
      <c r="F398" s="86" t="s">
        <v>963</v>
      </c>
      <c r="G398" s="242">
        <v>4.0579365079365083E-2</v>
      </c>
      <c r="H398" s="245">
        <v>50.919781232474925</v>
      </c>
    </row>
    <row r="399" spans="1:8">
      <c r="A399" s="86" t="str">
        <v>P611T</v>
      </c>
      <c r="B399" s="239">
        <v>398</v>
      </c>
      <c r="C399" s="86" t="s">
        <v>914</v>
      </c>
      <c r="D399" s="241">
        <f>COUNTIF($C$1:$C399,C399)</f>
        <v>26</v>
      </c>
      <c r="E399" s="241" t="str">
        <f t="shared" si="26"/>
        <v>Expenditure per adult per week26</v>
      </c>
      <c r="F399" s="86" t="s">
        <v>965</v>
      </c>
      <c r="G399" s="242">
        <v>0.43872222222222218</v>
      </c>
      <c r="H399" s="245">
        <v>90.789990153077753</v>
      </c>
    </row>
    <row r="400" spans="1:8">
      <c r="A400" s="86" t="str">
        <v>P612T</v>
      </c>
      <c r="B400" s="239">
        <v>399</v>
      </c>
      <c r="C400" s="86" t="s">
        <v>914</v>
      </c>
      <c r="D400" s="241">
        <f>COUNTIF($C$1:$C400,C400)</f>
        <v>27</v>
      </c>
      <c r="E400" s="241" t="str">
        <f t="shared" si="26"/>
        <v>Expenditure per adult per week27</v>
      </c>
      <c r="F400" s="86" t="s">
        <v>967</v>
      </c>
      <c r="G400" s="242">
        <v>0.40555555555555556</v>
      </c>
      <c r="H400" s="245">
        <v>90.35690493172396</v>
      </c>
    </row>
    <row r="401" spans="1:8">
      <c r="A401" s="86" t="str">
        <v>WEBSPEND</v>
      </c>
      <c r="B401" s="239">
        <v>400</v>
      </c>
      <c r="C401" s="86" t="s">
        <v>914</v>
      </c>
      <c r="D401" s="241">
        <f>COUNTIF($C$1:$C401,C401)</f>
        <v>28</v>
      </c>
      <c r="E401" s="241" t="str">
        <f t="shared" si="26"/>
        <v>Expenditure per adult per week28</v>
      </c>
      <c r="F401" s="86" t="s">
        <v>969</v>
      </c>
      <c r="G401" s="242">
        <v>0.17028571428571429</v>
      </c>
      <c r="H401" s="245">
        <v>88.157775335868308</v>
      </c>
    </row>
    <row r="402" spans="1:8">
      <c r="A402" s="86" t="str">
        <v>onlineuse12</v>
      </c>
      <c r="B402" s="239">
        <v>401</v>
      </c>
      <c r="C402" s="86" t="s">
        <v>972</v>
      </c>
      <c r="D402" s="241">
        <f>COUNTIF($C$1:$C402,C402)</f>
        <v>1</v>
      </c>
      <c r="E402" s="241" t="str">
        <f t="shared" si="26"/>
        <v>Internet Access: Overall1</v>
      </c>
      <c r="F402" s="86" t="s">
        <v>973</v>
      </c>
      <c r="G402" s="242">
        <v>0.8963968253968253</v>
      </c>
      <c r="H402" s="245">
        <v>99.305349914745534</v>
      </c>
    </row>
    <row r="403" spans="1:8">
      <c r="A403" s="86" t="str">
        <v>onlineuse5</v>
      </c>
      <c r="B403" s="239">
        <v>402</v>
      </c>
      <c r="C403" s="86" t="s">
        <v>972</v>
      </c>
      <c r="D403" s="241">
        <f>COUNTIF($C$1:$C403,C403)</f>
        <v>2</v>
      </c>
      <c r="E403" s="241" t="str">
        <f t="shared" si="26"/>
        <v>Internet Access: Overall2</v>
      </c>
      <c r="F403" s="86" t="s">
        <v>975</v>
      </c>
      <c r="G403" s="242">
        <v>8.8769841269841276E-2</v>
      </c>
      <c r="H403" s="245">
        <v>106.05996418985744</v>
      </c>
    </row>
    <row r="404" spans="1:8">
      <c r="A404" s="86" t="str">
        <v>netfreq1</v>
      </c>
      <c r="B404" s="239">
        <v>403</v>
      </c>
      <c r="C404" s="86" t="s">
        <v>978</v>
      </c>
      <c r="D404" s="241">
        <f>COUNTIF($C$1:$C404,C404)</f>
        <v>1</v>
      </c>
      <c r="E404" s="241" t="str">
        <f t="shared" si="26"/>
        <v>Internet Access: Frequency1</v>
      </c>
      <c r="F404" s="86" t="s">
        <v>979</v>
      </c>
      <c r="G404" s="242">
        <v>2.6269841269841273E-2</v>
      </c>
      <c r="H404" s="245">
        <v>110.96206422952936</v>
      </c>
    </row>
    <row r="405" spans="1:8">
      <c r="A405" s="86" t="str">
        <v>netfreq2t10</v>
      </c>
      <c r="B405" s="239">
        <v>404</v>
      </c>
      <c r="C405" s="86" t="s">
        <v>978</v>
      </c>
      <c r="D405" s="241">
        <f>COUNTIF($C$1:$C405,C405)</f>
        <v>2</v>
      </c>
      <c r="E405" s="241" t="str">
        <f t="shared" si="26"/>
        <v>Internet Access: Frequency2</v>
      </c>
      <c r="F405" s="86" t="s">
        <v>981</v>
      </c>
      <c r="G405" s="242">
        <v>0.42566666666666664</v>
      </c>
      <c r="H405" s="245">
        <v>101.28734789740945</v>
      </c>
    </row>
    <row r="406" spans="1:8">
      <c r="A406" s="86" t="str">
        <v>netfreq10p</v>
      </c>
      <c r="B406" s="239">
        <v>405</v>
      </c>
      <c r="C406" s="86" t="s">
        <v>978</v>
      </c>
      <c r="D406" s="241">
        <f>COUNTIF($C$1:$C406,C406)</f>
        <v>3</v>
      </c>
      <c r="E406" s="241" t="str">
        <f t="shared" si="26"/>
        <v>Internet Access: Frequency3</v>
      </c>
      <c r="F406" s="86" t="s">
        <v>983</v>
      </c>
      <c r="G406" s="242">
        <v>0.44446825396825396</v>
      </c>
      <c r="H406" s="245">
        <v>96.896781049638747</v>
      </c>
    </row>
    <row r="407" spans="1:8">
      <c r="A407" s="86" t="str">
        <v>ONHOURS0</v>
      </c>
      <c r="B407" s="239">
        <v>406</v>
      </c>
      <c r="C407" s="86" t="s">
        <v>985</v>
      </c>
      <c r="D407" s="241">
        <f>COUNTIF($C$1:$C407,C407)</f>
        <v>1</v>
      </c>
      <c r="E407" s="241" t="str">
        <f t="shared" si="26"/>
        <v>Internet Access: Usage in Last Week1</v>
      </c>
      <c r="F407" s="86" t="s">
        <v>986</v>
      </c>
      <c r="G407" s="242">
        <v>0.11536507936507935</v>
      </c>
      <c r="H407" s="245">
        <v>107.00088104203371</v>
      </c>
    </row>
    <row r="408" spans="1:8">
      <c r="A408" s="86" t="str">
        <v>ONHOURS1</v>
      </c>
      <c r="B408" s="239">
        <v>407</v>
      </c>
      <c r="C408" s="86" t="s">
        <v>985</v>
      </c>
      <c r="D408" s="241">
        <f>COUNTIF($C$1:$C408,C408)</f>
        <v>2</v>
      </c>
      <c r="E408" s="241" t="str">
        <f t="shared" si="26"/>
        <v>Internet Access: Usage in Last Week2</v>
      </c>
      <c r="F408" s="86" t="s">
        <v>988</v>
      </c>
      <c r="G408" s="242">
        <v>9.7365079365079377E-2</v>
      </c>
      <c r="H408" s="245">
        <v>106.922850355531</v>
      </c>
    </row>
    <row r="409" spans="1:8">
      <c r="A409" s="86" t="str">
        <v>ONHOURS2</v>
      </c>
      <c r="B409" s="239">
        <v>408</v>
      </c>
      <c r="C409" s="86" t="s">
        <v>985</v>
      </c>
      <c r="D409" s="241">
        <f>COUNTIF($C$1:$C409,C409)</f>
        <v>3</v>
      </c>
      <c r="E409" s="241" t="str">
        <f t="shared" si="26"/>
        <v>Internet Access: Usage in Last Week3</v>
      </c>
      <c r="F409" s="86" t="s">
        <v>990</v>
      </c>
      <c r="G409" s="242">
        <v>0.24827777777777771</v>
      </c>
      <c r="H409" s="245">
        <v>100.80425336679886</v>
      </c>
    </row>
    <row r="410" spans="1:8">
      <c r="A410" s="86" t="str">
        <v>ONHOURS3</v>
      </c>
      <c r="B410" s="239">
        <v>409</v>
      </c>
      <c r="C410" s="86" t="s">
        <v>985</v>
      </c>
      <c r="D410" s="241">
        <f>COUNTIF($C$1:$C410,C410)</f>
        <v>4</v>
      </c>
      <c r="E410" s="241" t="str">
        <f t="shared" si="26"/>
        <v>Internet Access: Usage in Last Week4</v>
      </c>
      <c r="F410" s="86" t="s">
        <v>992</v>
      </c>
      <c r="G410" s="242">
        <v>0.25723809523809527</v>
      </c>
      <c r="H410" s="245">
        <v>97.836107999882046</v>
      </c>
    </row>
    <row r="411" spans="1:8">
      <c r="A411" s="86" t="str">
        <v>ONHOURS4</v>
      </c>
      <c r="B411" s="239">
        <v>410</v>
      </c>
      <c r="C411" s="86" t="s">
        <v>985</v>
      </c>
      <c r="D411" s="241">
        <f>COUNTIF($C$1:$C411,C411)</f>
        <v>5</v>
      </c>
      <c r="E411" s="241" t="str">
        <f t="shared" si="26"/>
        <v>Internet Access: Usage in Last Week5</v>
      </c>
      <c r="F411" s="86" t="s">
        <v>994</v>
      </c>
      <c r="G411" s="242">
        <v>0.28126984126984123</v>
      </c>
      <c r="H411" s="245">
        <v>96.490617322350261</v>
      </c>
    </row>
    <row r="412" spans="1:8">
      <c r="A412" s="86" t="str">
        <v>TECH18</v>
      </c>
      <c r="B412" s="239">
        <v>411</v>
      </c>
      <c r="C412" s="86" t="s">
        <v>996</v>
      </c>
      <c r="D412" s="241">
        <f>COUNTIF($C$1:$C412,C412)</f>
        <v>1</v>
      </c>
      <c r="E412" s="241" t="str">
        <f t="shared" si="26"/>
        <v>Technology at Home1</v>
      </c>
      <c r="F412" s="86" t="s">
        <v>997</v>
      </c>
      <c r="G412" s="242">
        <v>7.7079365079365081E-2</v>
      </c>
      <c r="H412" s="245">
        <v>97.304483318977546</v>
      </c>
    </row>
    <row r="413" spans="1:8">
      <c r="A413" s="86" t="str">
        <v>TECH19</v>
      </c>
      <c r="B413" s="239">
        <v>412</v>
      </c>
      <c r="C413" s="86" t="s">
        <v>996</v>
      </c>
      <c r="D413" s="241">
        <f>COUNTIF($C$1:$C413,C413)</f>
        <v>2</v>
      </c>
      <c r="E413" s="241" t="str">
        <f t="shared" si="26"/>
        <v>Technology at Home2</v>
      </c>
      <c r="F413" s="86" t="s">
        <v>999</v>
      </c>
      <c r="G413" s="242">
        <v>0.22620634920634919</v>
      </c>
      <c r="H413" s="245">
        <v>98.755482100548377</v>
      </c>
    </row>
    <row r="414" spans="1:8">
      <c r="A414" s="86" t="str">
        <v>mobhas</v>
      </c>
      <c r="B414" s="239">
        <v>413</v>
      </c>
      <c r="C414" s="86" t="s">
        <v>1002</v>
      </c>
      <c r="D414" s="241">
        <f>COUNTIF($C$1:$C414,C414)</f>
        <v>1</v>
      </c>
      <c r="E414" s="241" t="str">
        <f t="shared" si="26"/>
        <v>Mobile phone1</v>
      </c>
      <c r="F414" s="86" t="s">
        <v>1003</v>
      </c>
      <c r="G414" s="242">
        <v>0.88832539682539702</v>
      </c>
      <c r="H414" s="245">
        <v>99.715150938973196</v>
      </c>
    </row>
    <row r="415" spans="1:8">
      <c r="A415" s="86" t="str">
        <v>mob_smart</v>
      </c>
      <c r="B415" s="239">
        <v>414</v>
      </c>
      <c r="C415" s="86" t="s">
        <v>1002</v>
      </c>
      <c r="D415" s="241">
        <f>COUNTIF($C$1:$C415,C415)</f>
        <v>2</v>
      </c>
      <c r="E415" s="241" t="str">
        <f t="shared" si="26"/>
        <v>Mobile phone2</v>
      </c>
      <c r="F415" s="86" t="s">
        <v>1005</v>
      </c>
      <c r="G415" s="242">
        <v>0.73379365079365089</v>
      </c>
      <c r="H415" s="245">
        <v>98.433047710005482</v>
      </c>
    </row>
    <row r="416" spans="1:8">
      <c r="A416" s="86" t="str">
        <v>ips_iphone</v>
      </c>
      <c r="B416" s="239">
        <v>415</v>
      </c>
      <c r="C416" s="86" t="s">
        <v>1002</v>
      </c>
      <c r="D416" s="241">
        <f>COUNTIF($C$1:$C416,C416)</f>
        <v>3</v>
      </c>
      <c r="E416" s="241" t="str">
        <f t="shared" si="26"/>
        <v>Mobile phone3</v>
      </c>
      <c r="F416" s="86" t="s">
        <v>1007</v>
      </c>
      <c r="G416" s="242">
        <v>0.302579365079365</v>
      </c>
      <c r="H416" s="245">
        <v>94.64316624803773</v>
      </c>
    </row>
    <row r="417" spans="1:8">
      <c r="A417" s="86" t="str">
        <v>TECH29</v>
      </c>
      <c r="B417" s="239">
        <v>416</v>
      </c>
      <c r="C417" s="86" t="s">
        <v>1009</v>
      </c>
      <c r="D417" s="241">
        <f>COUNTIF($C$1:$C417,C417)</f>
        <v>1</v>
      </c>
      <c r="E417" s="241" t="str">
        <f t="shared" si="26"/>
        <v>Tablet Devices1</v>
      </c>
      <c r="F417" s="86" t="s">
        <v>1010</v>
      </c>
      <c r="G417" s="242">
        <v>0.4778095238095238</v>
      </c>
      <c r="H417" s="245">
        <v>99.889441843921418</v>
      </c>
    </row>
    <row r="418" spans="1:8">
      <c r="A418" s="86" t="str">
        <v>socmed_lessthanmonthly</v>
      </c>
      <c r="B418" s="239">
        <v>417</v>
      </c>
      <c r="C418" s="86" t="s">
        <v>1012</v>
      </c>
      <c r="D418" s="241">
        <f>COUNTIF($C$1:$C418,C418)</f>
        <v>1</v>
      </c>
      <c r="E418" s="241" t="str">
        <f t="shared" si="26"/>
        <v>Overall Social Media Activity1</v>
      </c>
      <c r="F418" s="86" t="s">
        <v>1013</v>
      </c>
      <c r="G418" s="242">
        <v>3.7984126984126981E-2</v>
      </c>
      <c r="H418" s="245">
        <v>104.22512069826905</v>
      </c>
    </row>
    <row r="419" spans="1:8">
      <c r="A419" s="86" t="str">
        <v>socmed_lessthanweekly</v>
      </c>
      <c r="B419" s="239">
        <v>418</v>
      </c>
      <c r="C419" s="86" t="s">
        <v>1012</v>
      </c>
      <c r="D419" s="241">
        <f>COUNTIF($C$1:$C419,C419)</f>
        <v>2</v>
      </c>
      <c r="E419" s="241" t="str">
        <f t="shared" si="26"/>
        <v>Overall Social Media Activity2</v>
      </c>
      <c r="F419" s="86" t="s">
        <v>1015</v>
      </c>
      <c r="G419" s="242">
        <v>5.1484126984126979E-2</v>
      </c>
      <c r="H419" s="245">
        <v>100.58131773712371</v>
      </c>
    </row>
    <row r="420" spans="1:8">
      <c r="A420" s="86" t="str">
        <v>socmed_weekly</v>
      </c>
      <c r="B420" s="239">
        <v>419</v>
      </c>
      <c r="C420" s="86" t="s">
        <v>1012</v>
      </c>
      <c r="D420" s="241">
        <f>COUNTIF($C$1:$C420,C420)</f>
        <v>3</v>
      </c>
      <c r="E420" s="241" t="str">
        <f t="shared" si="26"/>
        <v>Overall Social Media Activity3</v>
      </c>
      <c r="F420" s="86" t="s">
        <v>1017</v>
      </c>
      <c r="G420" s="242">
        <v>0.15389682539682539</v>
      </c>
      <c r="H420" s="245">
        <v>98.277679845319582</v>
      </c>
    </row>
    <row r="421" spans="1:8">
      <c r="A421" s="86" t="str">
        <v>socmed_daily</v>
      </c>
      <c r="B421" s="239">
        <v>420</v>
      </c>
      <c r="C421" s="86" t="s">
        <v>1012</v>
      </c>
      <c r="D421" s="241">
        <f>COUNTIF($C$1:$C421,C421)</f>
        <v>4</v>
      </c>
      <c r="E421" s="241" t="str">
        <f t="shared" si="26"/>
        <v>Overall Social Media Activity4</v>
      </c>
      <c r="F421" s="86" t="s">
        <v>1019</v>
      </c>
      <c r="G421" s="242">
        <v>0.4990634920634921</v>
      </c>
      <c r="H421" s="245">
        <v>99.190523994494342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0.22351587301587306</v>
      </c>
      <c r="H422" s="245">
        <v>93.908476888994258</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0.115</v>
      </c>
      <c r="H423" s="245">
        <v>92.86026708403152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0.25565873015873014</v>
      </c>
      <c r="H424" s="245">
        <v>94.628296205287057</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0.12410317460317462</v>
      </c>
      <c r="H425" s="245">
        <v>93.133756871585632</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0.15836507936507935</v>
      </c>
      <c r="H426" s="245">
        <v>92.026994175366355</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0.18273809523809526</v>
      </c>
      <c r="H427" s="245">
        <v>94.522984121176009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0.44493650793650791</v>
      </c>
      <c r="H428" s="245">
        <v>95.783839190294117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0.21164285714285716</v>
      </c>
      <c r="H429" s="245">
        <v>91.08432116865022</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0.20468253968253966</v>
      </c>
      <c r="H430" s="245">
        <v>93.020169786584191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0.68159523809523814</v>
      </c>
      <c r="H431" s="245">
        <v>98.31199367104594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0.30525396825396828</v>
      </c>
      <c r="H432" s="245">
        <v>94.629805920876635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0.21105555555555558</v>
      </c>
      <c r="H433" s="245">
        <v>94.641591342339126</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4.9166666666666678E-2</v>
      </c>
      <c r="H434" s="245">
        <v>84.563621120958032</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4.844444444444445E-2</v>
      </c>
      <c r="H435" s="245">
        <v>87.444232275530737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0.79169841269841279</v>
      </c>
      <c r="H436" s="245">
        <v>99.000244810081483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0.62149999999999994</v>
      </c>
      <c r="H437" s="245">
        <v>99.785498370356891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0.45638095238095244</v>
      </c>
      <c r="H438" s="245">
        <v>100.5574184429034</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4.7142857142857153E-2</v>
      </c>
      <c r="H439" s="245">
        <v>87.692601133606729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0.34663492063492057</v>
      </c>
      <c r="H440" s="245">
        <v>93.930932847380575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0.13648412698412699</v>
      </c>
      <c r="H441" s="245">
        <v>90.18229278046816</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0.15030158730158732</v>
      </c>
      <c r="H442" s="245">
        <v>96.469608363341123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9.3611111111111131E-2</v>
      </c>
      <c r="H443" s="245">
        <v>86.032065809787099</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0.10143650793650792</v>
      </c>
      <c r="H444" s="245">
        <v>95.095175423993368</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0.17791269841269844</v>
      </c>
      <c r="H445" s="245">
        <v>90.142652353269483</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0.12969047619047619</v>
      </c>
      <c r="H446" s="245">
        <v>89.489906395583432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6.1126984126984127E-2</v>
      </c>
      <c r="H447" s="245">
        <v>89.341887298636507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5.5000000000000007E-2</v>
      </c>
      <c r="H448" s="245">
        <v>86.964832664342126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0.28816666666666663</v>
      </c>
      <c r="H449" s="245">
        <v>96.114777741598004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4.5293650793650803E-2</v>
      </c>
      <c r="H450" s="245">
        <v>83.389859596802637</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0.52430158730158727</v>
      </c>
      <c r="H451" s="245">
        <v>95.06348579971791</v>
      </c>
    </row>
    <row r="452" spans="1:8">
      <c r="A452" s="86" t="str">
        <v>vod_subscribe</v>
      </c>
      <c r="B452" s="239">
        <v>451</v>
      </c>
      <c r="C452" s="86" t="s">
        <v>1082</v>
      </c>
      <c r="D452" s="241">
        <f>COUNTIF($C$1:$C452,C452)</f>
        <v>1</v>
      </c>
      <c r="E452" s="241" t="str">
        <f t="shared" si="27"/>
        <v>TV Subscription services1</v>
      </c>
      <c r="F452" s="86" t="s">
        <v>1083</v>
      </c>
      <c r="G452" s="242">
        <v>0.55834126984126986</v>
      </c>
      <c r="H452" s="245">
        <v>97.762559195076619</v>
      </c>
    </row>
    <row r="453" spans="1:8">
      <c r="A453" s="86" t="str">
        <v>vod_netflix</v>
      </c>
      <c r="B453" s="239">
        <v>452</v>
      </c>
      <c r="C453" s="86" t="s">
        <v>1082</v>
      </c>
      <c r="D453" s="241">
        <f>COUNTIF($C$1:$C453,C453)</f>
        <v>2</v>
      </c>
      <c r="E453" s="241" t="str">
        <f t="shared" si="27"/>
        <v>TV Subscription services2</v>
      </c>
      <c r="F453" s="86" t="s">
        <v>1085</v>
      </c>
      <c r="G453" s="242">
        <v>0.40860317460317463</v>
      </c>
      <c r="H453" s="245">
        <v>96.677809878868587</v>
      </c>
    </row>
    <row r="454" spans="1:8">
      <c r="A454" s="86" t="str">
        <v>vod_amzprime</v>
      </c>
      <c r="B454" s="239">
        <v>453</v>
      </c>
      <c r="C454" s="86" t="s">
        <v>1082</v>
      </c>
      <c r="D454" s="241">
        <f>COUNTIF($C$1:$C454,C454)</f>
        <v>3</v>
      </c>
      <c r="E454" s="241" t="str">
        <f t="shared" si="27"/>
        <v>TV Subscription services3</v>
      </c>
      <c r="F454" s="86" t="s">
        <v>1087</v>
      </c>
      <c r="G454" s="242">
        <v>0.24149999999999999</v>
      </c>
      <c r="H454" s="245">
        <v>96.046155535893647</v>
      </c>
    </row>
    <row r="455" spans="1:8">
      <c r="A455" s="86" t="str">
        <v>vod_skyplayer</v>
      </c>
      <c r="B455" s="239">
        <v>454</v>
      </c>
      <c r="C455" s="86" t="s">
        <v>1082</v>
      </c>
      <c r="D455" s="241">
        <f>COUNTIF($C$1:$C455,C455)</f>
        <v>4</v>
      </c>
      <c r="E455" s="241" t="str">
        <f t="shared" si="27"/>
        <v>TV Subscription services4</v>
      </c>
      <c r="F455" s="86" t="s">
        <v>1089</v>
      </c>
      <c r="G455" s="242">
        <v>0.11099999999999999</v>
      </c>
      <c r="H455" s="245">
        <v>95.865474616730438</v>
      </c>
    </row>
    <row r="456" spans="1:8">
      <c r="A456" s="86" t="str">
        <v>vod_skygo</v>
      </c>
      <c r="B456" s="239">
        <v>455</v>
      </c>
      <c r="C456" s="86" t="s">
        <v>1082</v>
      </c>
      <c r="D456" s="241">
        <f>COUNTIF($C$1:$C456,C456)</f>
        <v>5</v>
      </c>
      <c r="E456" s="241" t="str">
        <f t="shared" si="27"/>
        <v>TV Subscription services5</v>
      </c>
      <c r="F456" s="86" t="s">
        <v>1091</v>
      </c>
      <c r="G456" s="242">
        <v>9.2817460317460326E-2</v>
      </c>
      <c r="H456" s="245">
        <v>93.105560378783764</v>
      </c>
    </row>
    <row r="457" spans="1:8">
      <c r="A457" s="86" t="str">
        <v>vod_nowtv</v>
      </c>
      <c r="B457" s="239">
        <v>456</v>
      </c>
      <c r="C457" s="86" t="s">
        <v>1082</v>
      </c>
      <c r="D457" s="241">
        <f>COUNTIF($C$1:$C457,C457)</f>
        <v>6</v>
      </c>
      <c r="E457" s="241" t="str">
        <f t="shared" si="27"/>
        <v>TV Subscription services6</v>
      </c>
      <c r="F457" s="86" t="s">
        <v>1093</v>
      </c>
      <c r="G457" s="242">
        <v>0.10415873015873015</v>
      </c>
      <c r="H457" s="245">
        <v>93.546859089807242</v>
      </c>
    </row>
    <row r="458" spans="1:8">
      <c r="A458" s="86" t="str">
        <v>vod_eetv</v>
      </c>
      <c r="B458" s="239">
        <v>457</v>
      </c>
      <c r="C458" s="86" t="s">
        <v>1082</v>
      </c>
      <c r="D458" s="241">
        <f>COUNTIF($C$1:$C458,C458)</f>
        <v>7</v>
      </c>
      <c r="E458" s="241" t="str">
        <f t="shared" si="27"/>
        <v>TV Subscription services7</v>
      </c>
      <c r="F458" s="86" t="s">
        <v>1095</v>
      </c>
      <c r="G458" s="242">
        <v>4.2039682539682544E-2</v>
      </c>
      <c r="H458" s="245">
        <v>85.723068917275796</v>
      </c>
    </row>
    <row r="459" spans="1:8">
      <c r="A459" s="86" t="str">
        <v>vod_appletv</v>
      </c>
      <c r="B459" s="239">
        <v>458</v>
      </c>
      <c r="C459" s="86" t="s">
        <v>1082</v>
      </c>
      <c r="D459" s="241">
        <f>COUNTIF($C$1:$C459,C459)</f>
        <v>8</v>
      </c>
      <c r="E459" s="241" t="str">
        <f t="shared" si="27"/>
        <v>TV Subscription services8</v>
      </c>
      <c r="F459" s="86" t="s">
        <v>1097</v>
      </c>
      <c r="G459" s="242">
        <v>5.1896825396825393E-2</v>
      </c>
      <c r="H459" s="245">
        <v>86.871074299416691</v>
      </c>
    </row>
    <row r="460" spans="1:8">
      <c r="A460" s="86" t="str">
        <v>vod_btsport</v>
      </c>
      <c r="B460" s="239">
        <v>459</v>
      </c>
      <c r="C460" s="86" t="s">
        <v>1082</v>
      </c>
      <c r="D460" s="241">
        <f>COUNTIF($C$1:$C460,C460)</f>
        <v>9</v>
      </c>
      <c r="E460" s="241" t="str">
        <f t="shared" si="27"/>
        <v>TV Subscription services9</v>
      </c>
      <c r="F460" s="86" t="s">
        <v>1099</v>
      </c>
      <c r="G460" s="242">
        <v>9.6849206349206365E-2</v>
      </c>
      <c r="H460" s="245">
        <v>94.475368609411419</v>
      </c>
    </row>
    <row r="461" spans="1:8">
      <c r="A461" s="86" t="str">
        <v>vod_settop</v>
      </c>
      <c r="B461" s="239">
        <v>460</v>
      </c>
      <c r="C461" s="86" t="s">
        <v>1082</v>
      </c>
      <c r="D461" s="241">
        <f>COUNTIF($C$1:$C461,C461)</f>
        <v>10</v>
      </c>
      <c r="E461" s="241" t="str">
        <f t="shared" si="27"/>
        <v>TV Subscription services10</v>
      </c>
      <c r="F461" s="86" t="s">
        <v>1101</v>
      </c>
      <c r="G461" s="242">
        <v>0.19156349206349205</v>
      </c>
      <c r="H461" s="245">
        <v>97.623267605399519</v>
      </c>
    </row>
    <row r="462" spans="1:8">
      <c r="A462" s="86" t="str">
        <v>vod_free</v>
      </c>
      <c r="B462" s="239">
        <v>461</v>
      </c>
      <c r="C462" s="86" t="s">
        <v>1103</v>
      </c>
      <c r="D462" s="241">
        <f>COUNTIF($C$1:$C462,C462)</f>
        <v>1</v>
      </c>
      <c r="E462" s="241" t="str">
        <f t="shared" si="27"/>
        <v>TV free online catchup / video services1</v>
      </c>
      <c r="F462" s="86" t="s">
        <v>1104</v>
      </c>
      <c r="G462" s="242">
        <v>0.45463492063492056</v>
      </c>
      <c r="H462" s="245">
        <v>96.867398628085084</v>
      </c>
    </row>
    <row r="463" spans="1:8">
      <c r="A463" s="86" t="str">
        <v>vod_youtube</v>
      </c>
      <c r="B463" s="239">
        <v>462</v>
      </c>
      <c r="C463" s="86" t="s">
        <v>1103</v>
      </c>
      <c r="D463" s="241">
        <f>COUNTIF($C$1:$C463,C463)</f>
        <v>2</v>
      </c>
      <c r="E463" s="241" t="str">
        <f t="shared" si="27"/>
        <v>TV free online catchup / video services2</v>
      </c>
      <c r="F463" s="86" t="s">
        <v>1106</v>
      </c>
      <c r="G463" s="242">
        <v>0.21696031746031749</v>
      </c>
      <c r="H463" s="245">
        <v>91.884685195239229</v>
      </c>
    </row>
    <row r="464" spans="1:8">
      <c r="A464" s="86" t="str">
        <v>vod_iplayer</v>
      </c>
      <c r="B464" s="239">
        <v>463</v>
      </c>
      <c r="C464" s="86" t="s">
        <v>1103</v>
      </c>
      <c r="D464" s="241">
        <f>COUNTIF($C$1:$C464,C464)</f>
        <v>3</v>
      </c>
      <c r="E464" s="241" t="str">
        <f t="shared" si="27"/>
        <v>TV free online catchup / video services3</v>
      </c>
      <c r="F464" s="86" t="s">
        <v>1108</v>
      </c>
      <c r="G464" s="242">
        <v>0.27634920634920634</v>
      </c>
      <c r="H464" s="245">
        <v>96.995009595989941</v>
      </c>
    </row>
    <row r="465" spans="1:8">
      <c r="A465" s="86" t="str">
        <v>vod_itvhub</v>
      </c>
      <c r="B465" s="239">
        <v>464</v>
      </c>
      <c r="C465" s="86" t="s">
        <v>1103</v>
      </c>
      <c r="D465" s="241">
        <f>COUNTIF($C$1:$C465,C465)</f>
        <v>4</v>
      </c>
      <c r="E465" s="241" t="str">
        <f t="shared" si="27"/>
        <v>TV free online catchup / video services4</v>
      </c>
      <c r="F465" s="86" t="s">
        <v>1110</v>
      </c>
      <c r="G465" s="242">
        <v>0.18100793650793653</v>
      </c>
      <c r="H465" s="245">
        <v>99.186723849731592</v>
      </c>
    </row>
    <row r="466" spans="1:8">
      <c r="A466" s="86" t="str">
        <v>vod_all4</v>
      </c>
      <c r="B466" s="239">
        <v>465</v>
      </c>
      <c r="C466" s="86" t="s">
        <v>1103</v>
      </c>
      <c r="D466" s="241">
        <f>COUNTIF($C$1:$C466,C466)</f>
        <v>5</v>
      </c>
      <c r="E466" s="241" t="str">
        <f t="shared" si="27"/>
        <v>TV free online catchup / video services5</v>
      </c>
      <c r="F466" s="86" t="s">
        <v>1112</v>
      </c>
      <c r="G466" s="242">
        <v>0.15071428571428569</v>
      </c>
      <c r="H466" s="245">
        <v>94.942300050930712</v>
      </c>
    </row>
    <row r="467" spans="1:8">
      <c r="A467" s="86" t="str">
        <v>vod_demand5</v>
      </c>
      <c r="B467" s="239">
        <v>466</v>
      </c>
      <c r="C467" s="86" t="s">
        <v>1103</v>
      </c>
      <c r="D467" s="241">
        <f>COUNTIF($C$1:$C467,C467)</f>
        <v>6</v>
      </c>
      <c r="E467" s="241" t="str">
        <f t="shared" si="27"/>
        <v>TV free online catchup / video services6</v>
      </c>
      <c r="F467" s="86" t="s">
        <v>1114</v>
      </c>
      <c r="G467" s="242">
        <v>7.2388888888888878E-2</v>
      </c>
      <c r="H467" s="245">
        <v>92.568518369291581</v>
      </c>
    </row>
    <row r="468" spans="1:8">
      <c r="A468" s="86" t="str">
        <v>vod_stvplayer</v>
      </c>
      <c r="B468" s="239">
        <v>467</v>
      </c>
      <c r="C468" s="86" t="s">
        <v>1103</v>
      </c>
      <c r="D468" s="241">
        <f>COUNTIF($C$1:$C468,C468)</f>
        <v>7</v>
      </c>
      <c r="E468" s="241" t="str">
        <f t="shared" si="27"/>
        <v>TV free online catchup / video services7</v>
      </c>
      <c r="F468" s="86" t="s">
        <v>1116</v>
      </c>
      <c r="G468" s="242">
        <v>4.9420634920634927E-2</v>
      </c>
      <c r="H468" s="245">
        <v>87.891814675344122</v>
      </c>
    </row>
    <row r="469" spans="1:8">
      <c r="A469" s="86" t="str">
        <v>bookholiday</v>
      </c>
      <c r="B469" s="239">
        <v>468</v>
      </c>
      <c r="C469" s="86" t="s">
        <v>1118</v>
      </c>
      <c r="D469" s="241">
        <f>COUNTIF($C$1:$C469,C469)</f>
        <v>1</v>
      </c>
      <c r="E469" s="241" t="str">
        <f t="shared" si="27"/>
        <v>Online activity (one or more times per week)1</v>
      </c>
      <c r="F469" s="86" t="s">
        <v>1119</v>
      </c>
      <c r="G469" s="242">
        <v>5.4801587301587303E-2</v>
      </c>
      <c r="H469" s="245">
        <v>89.049245106243831</v>
      </c>
    </row>
    <row r="470" spans="1:8">
      <c r="A470" s="86" t="str">
        <v>gambling</v>
      </c>
      <c r="B470" s="239">
        <v>469</v>
      </c>
      <c r="C470" s="86" t="s">
        <v>1118</v>
      </c>
      <c r="D470" s="241">
        <f>COUNTIF($C$1:$C470,C470)</f>
        <v>2</v>
      </c>
      <c r="E470" s="241" t="str">
        <f t="shared" si="27"/>
        <v>Online activity (one or more times per week)2</v>
      </c>
      <c r="F470" s="86" t="s">
        <v>1121</v>
      </c>
      <c r="G470" s="242">
        <v>0.13546031746031745</v>
      </c>
      <c r="H470" s="245">
        <v>99.035505133931792</v>
      </c>
    </row>
    <row r="471" spans="1:8">
      <c r="A471" s="86" t="str">
        <v>managefinances</v>
      </c>
      <c r="B471" s="239">
        <v>470</v>
      </c>
      <c r="C471" s="86" t="s">
        <v>1118</v>
      </c>
      <c r="D471" s="241">
        <f>COUNTIF($C$1:$C471,C471)</f>
        <v>3</v>
      </c>
      <c r="E471" s="241" t="str">
        <f t="shared" si="27"/>
        <v>Online activity (one or more times per week)3</v>
      </c>
      <c r="F471" s="86" t="s">
        <v>1123</v>
      </c>
      <c r="G471" s="242">
        <v>0.58511111111111103</v>
      </c>
      <c r="H471" s="245">
        <v>98.219776503844415</v>
      </c>
    </row>
    <row r="472" spans="1:8">
      <c r="A472" s="86" t="str">
        <v>auctions</v>
      </c>
      <c r="B472" s="239">
        <v>471</v>
      </c>
      <c r="C472" s="86" t="s">
        <v>1118</v>
      </c>
      <c r="D472" s="241">
        <f>COUNTIF($C$1:$C472,C472)</f>
        <v>4</v>
      </c>
      <c r="E472" s="241" t="str">
        <f t="shared" si="27"/>
        <v>Online activity (one or more times per week)4</v>
      </c>
      <c r="F472" s="86" t="s">
        <v>1125</v>
      </c>
      <c r="G472" s="242">
        <v>0.20203968253968252</v>
      </c>
      <c r="H472" s="245">
        <v>98.680231327721188</v>
      </c>
    </row>
    <row r="473" spans="1:8">
      <c r="A473" s="86" t="str">
        <v>shopping</v>
      </c>
      <c r="B473" s="239">
        <v>472</v>
      </c>
      <c r="C473" s="86" t="s">
        <v>1118</v>
      </c>
      <c r="D473" s="241">
        <f>COUNTIF($C$1:$C473,C473)</f>
        <v>5</v>
      </c>
      <c r="E473" s="241" t="str">
        <f t="shared" si="27"/>
        <v>Online activity (one or more times per week)5</v>
      </c>
      <c r="F473" s="86" t="s">
        <v>1127</v>
      </c>
      <c r="G473" s="242">
        <v>0.27528571428571424</v>
      </c>
      <c r="H473" s="245">
        <v>97.677321704838079</v>
      </c>
    </row>
    <row r="474" spans="1:8">
      <c r="A474" s="86" t="str">
        <v>souceinfo</v>
      </c>
      <c r="B474" s="239">
        <v>473</v>
      </c>
      <c r="C474" s="86" t="s">
        <v>1118</v>
      </c>
      <c r="D474" s="241">
        <f>COUNTIF($C$1:$C474,C474)</f>
        <v>6</v>
      </c>
      <c r="E474" s="241" t="str">
        <f t="shared" si="27"/>
        <v>Online activity (one or more times per week)6</v>
      </c>
      <c r="F474" s="86" t="s">
        <v>1129</v>
      </c>
      <c r="G474" s="242">
        <v>0.51529365079365086</v>
      </c>
      <c r="H474" s="245">
        <v>96.195023932921814</v>
      </c>
    </row>
    <row r="475" spans="1:8">
      <c r="A475" s="86" t="str">
        <v>searchengine</v>
      </c>
      <c r="B475" s="239">
        <v>474</v>
      </c>
      <c r="C475" s="86" t="s">
        <v>1118</v>
      </c>
      <c r="D475" s="241">
        <f>COUNTIF($C$1:$C475,C475)</f>
        <v>7</v>
      </c>
      <c r="E475" s="241" t="str">
        <f t="shared" si="27"/>
        <v>Online activity (one or more times per week)7</v>
      </c>
      <c r="F475" s="86" t="s">
        <v>1131</v>
      </c>
      <c r="G475" s="242">
        <v>0.81632539682539684</v>
      </c>
      <c r="H475" s="245">
        <v>98.712602145783066</v>
      </c>
    </row>
    <row r="476" spans="1:8">
      <c r="A476" s="86" t="str">
        <v>res_cars</v>
      </c>
      <c r="B476" s="239">
        <v>475</v>
      </c>
      <c r="C476" s="86" t="s">
        <v>1133</v>
      </c>
      <c r="D476" s="241">
        <f>COUNTIF($C$1:$C476,C476)</f>
        <v>1</v>
      </c>
      <c r="E476" s="241" t="str">
        <f t="shared" si="27"/>
        <v>Researched the last purchase online before buying1</v>
      </c>
      <c r="F476" s="86" t="s">
        <v>1134</v>
      </c>
      <c r="G476" s="242">
        <v>0.49349206349206343</v>
      </c>
      <c r="H476" s="245">
        <v>97.533846259071055</v>
      </c>
    </row>
    <row r="477" spans="1:8">
      <c r="A477" s="86" t="str">
        <v>res_tech</v>
      </c>
      <c r="B477" s="239">
        <v>476</v>
      </c>
      <c r="C477" s="86" t="s">
        <v>1133</v>
      </c>
      <c r="D477" s="241">
        <f>COUNTIF($C$1:$C477,C477)</f>
        <v>2</v>
      </c>
      <c r="E477" s="241" t="str">
        <f t="shared" si="27"/>
        <v>Researched the last purchase online before buying2</v>
      </c>
      <c r="F477" s="86" t="s">
        <v>1136</v>
      </c>
      <c r="G477" s="242">
        <v>0.72576190476190483</v>
      </c>
      <c r="H477" s="245">
        <v>98.948084070464574</v>
      </c>
    </row>
    <row r="478" spans="1:8">
      <c r="A478" s="86" t="str">
        <v>res_tickets</v>
      </c>
      <c r="B478" s="239">
        <v>477</v>
      </c>
      <c r="C478" s="86" t="s">
        <v>1133</v>
      </c>
      <c r="D478" s="241">
        <f>COUNTIF($C$1:$C478,C478)</f>
        <v>3</v>
      </c>
      <c r="E478" s="241" t="str">
        <f t="shared" si="27"/>
        <v>Researched the last purchase online before buying3</v>
      </c>
      <c r="F478" s="86" t="s">
        <v>1138</v>
      </c>
      <c r="G478" s="242">
        <v>0.73415873015873023</v>
      </c>
      <c r="H478" s="245">
        <v>99.261911465953261</v>
      </c>
    </row>
    <row r="479" spans="1:8">
      <c r="A479" s="86" t="str">
        <v>res_clothes</v>
      </c>
      <c r="B479" s="239">
        <v>478</v>
      </c>
      <c r="C479" s="86" t="s">
        <v>1133</v>
      </c>
      <c r="D479" s="241">
        <f>COUNTIF($C$1:$C479,C479)</f>
        <v>4</v>
      </c>
      <c r="E479" s="241" t="str">
        <f t="shared" si="27"/>
        <v>Researched the last purchase online before buying4</v>
      </c>
      <c r="F479" s="86" t="s">
        <v>1140</v>
      </c>
      <c r="G479" s="242">
        <v>0.59006349206349196</v>
      </c>
      <c r="H479" s="245">
        <v>98.895402958410656</v>
      </c>
    </row>
    <row r="480" spans="1:8">
      <c r="A480" s="86" t="str">
        <v>res_groceries</v>
      </c>
      <c r="B480" s="239">
        <v>479</v>
      </c>
      <c r="C480" s="86" t="s">
        <v>1133</v>
      </c>
      <c r="D480" s="241">
        <f>COUNTIF($C$1:$C480,C480)</f>
        <v>5</v>
      </c>
      <c r="E480" s="241" t="str">
        <f t="shared" si="27"/>
        <v>Researched the last purchase online before buying5</v>
      </c>
      <c r="F480" s="86" t="s">
        <v>1142</v>
      </c>
      <c r="G480" s="242">
        <v>0.33134920634920634</v>
      </c>
      <c r="H480" s="245">
        <v>97.693003223645874</v>
      </c>
    </row>
    <row r="481" spans="1:8">
      <c r="A481" s="86" t="str">
        <v>res_holidays</v>
      </c>
      <c r="B481" s="239">
        <v>480</v>
      </c>
      <c r="C481" s="86" t="s">
        <v>1133</v>
      </c>
      <c r="D481" s="241">
        <f>COUNTIF($C$1:$C481,C481)</f>
        <v>6</v>
      </c>
      <c r="E481" s="241" t="str">
        <f t="shared" si="27"/>
        <v>Researched the last purchase online before buying6</v>
      </c>
      <c r="F481" s="86" t="s">
        <v>1144</v>
      </c>
      <c r="G481" s="242">
        <v>0.79253174603174603</v>
      </c>
      <c r="H481" s="245">
        <v>99.084409351994495</v>
      </c>
    </row>
    <row r="482" spans="1:8">
      <c r="A482" s="86" t="str">
        <v>res_domesticappl</v>
      </c>
      <c r="B482" s="239">
        <v>481</v>
      </c>
      <c r="C482" s="86" t="s">
        <v>1133</v>
      </c>
      <c r="D482" s="241">
        <f>COUNTIF($C$1:$C482,C482)</f>
        <v>7</v>
      </c>
      <c r="E482" s="241" t="str">
        <f t="shared" si="27"/>
        <v>Researched the last purchase online before buying7</v>
      </c>
      <c r="F482" s="86" t="s">
        <v>1146</v>
      </c>
      <c r="G482" s="242">
        <v>0.67282539682539666</v>
      </c>
      <c r="H482" s="245">
        <v>98.870286777111772</v>
      </c>
    </row>
    <row r="483" spans="1:8">
      <c r="A483" s="86" t="str">
        <v>res_luxurygoods</v>
      </c>
      <c r="B483" s="239">
        <v>482</v>
      </c>
      <c r="C483" s="86" t="s">
        <v>1133</v>
      </c>
      <c r="D483" s="241">
        <f>COUNTIF($C$1:$C483,C483)</f>
        <v>8</v>
      </c>
      <c r="E483" s="241" t="str">
        <f t="shared" si="27"/>
        <v>Researched the last purchase online before buying8</v>
      </c>
      <c r="F483" s="86" t="s">
        <v>1148</v>
      </c>
      <c r="G483" s="242">
        <v>0.65976190476190488</v>
      </c>
      <c r="H483" s="245">
        <v>99.726836413792199</v>
      </c>
    </row>
    <row r="484" spans="1:8">
      <c r="A484" s="86" t="str">
        <v>res_music</v>
      </c>
      <c r="B484" s="239">
        <v>483</v>
      </c>
      <c r="C484" s="86" t="s">
        <v>1133</v>
      </c>
      <c r="D484" s="241">
        <f>COUNTIF($C$1:$C484,C484)</f>
        <v>9</v>
      </c>
      <c r="E484" s="241" t="str">
        <f t="shared" si="27"/>
        <v>Researched the last purchase online before buying9</v>
      </c>
      <c r="F484" s="86" t="s">
        <v>1150</v>
      </c>
      <c r="G484" s="242">
        <v>0.78766666666666663</v>
      </c>
      <c r="H484" s="245">
        <v>98.627364995546046</v>
      </c>
    </row>
    <row r="485" spans="1:8">
      <c r="A485" s="86" t="str">
        <v>res_finance</v>
      </c>
      <c r="B485" s="239">
        <v>484</v>
      </c>
      <c r="C485" s="86" t="s">
        <v>1133</v>
      </c>
      <c r="D485" s="241">
        <f>COUNTIF($C$1:$C485,C485)</f>
        <v>10</v>
      </c>
      <c r="E485" s="241" t="str">
        <f t="shared" si="27"/>
        <v>Researched the last purchase online before buying10</v>
      </c>
      <c r="F485" s="86" t="s">
        <v>1152</v>
      </c>
      <c r="G485" s="242">
        <v>0.73603174603174604</v>
      </c>
      <c r="H485" s="245">
        <v>98.643439537361317</v>
      </c>
    </row>
    <row r="486" spans="1:8">
      <c r="A486" s="86" t="str">
        <v>res_groomingprod</v>
      </c>
      <c r="B486" s="239">
        <v>485</v>
      </c>
      <c r="C486" s="86" t="s">
        <v>1133</v>
      </c>
      <c r="D486" s="241">
        <f>COUNTIF($C$1:$C486,C486)</f>
        <v>11</v>
      </c>
      <c r="E486" s="241" t="str">
        <f t="shared" si="27"/>
        <v>Researched the last purchase online before buying11</v>
      </c>
      <c r="F486" s="86" t="s">
        <v>1154</v>
      </c>
      <c r="G486" s="242">
        <v>0.48726190476190484</v>
      </c>
      <c r="H486" s="245">
        <v>98.117368469599541</v>
      </c>
    </row>
    <row r="487" spans="1:8">
      <c r="A487" s="86" t="str">
        <v>res_alcohol</v>
      </c>
      <c r="B487" s="239">
        <v>486</v>
      </c>
      <c r="C487" s="86" t="s">
        <v>1133</v>
      </c>
      <c r="D487" s="241">
        <f>COUNTIF($C$1:$C487,C487)</f>
        <v>12</v>
      </c>
      <c r="E487" s="241" t="str">
        <f t="shared" si="27"/>
        <v>Researched the last purchase online before buying12</v>
      </c>
      <c r="F487" s="86" t="s">
        <v>1156</v>
      </c>
      <c r="G487" s="242">
        <v>0.27115873015873015</v>
      </c>
      <c r="H487" s="245">
        <v>97.69086828802304</v>
      </c>
    </row>
    <row r="488" spans="1:8">
      <c r="A488" s="86" t="str">
        <v>res_gaming</v>
      </c>
      <c r="B488" s="239">
        <v>487</v>
      </c>
      <c r="C488" s="86" t="s">
        <v>1133</v>
      </c>
      <c r="D488" s="241">
        <f>COUNTIF($C$1:$C488,C488)</f>
        <v>13</v>
      </c>
      <c r="E488" s="241" t="str">
        <f t="shared" si="27"/>
        <v>Researched the last purchase online before buying13</v>
      </c>
      <c r="F488" s="86" t="s">
        <v>1158</v>
      </c>
      <c r="G488" s="242">
        <v>0.73904761904761906</v>
      </c>
      <c r="H488" s="245">
        <v>98.654020566457447</v>
      </c>
    </row>
    <row r="489" spans="1:8">
      <c r="A489" s="86" t="str">
        <v>res_sportsequip</v>
      </c>
      <c r="B489" s="239">
        <v>488</v>
      </c>
      <c r="C489" s="86" t="s">
        <v>1133</v>
      </c>
      <c r="D489" s="241">
        <f>COUNTIF($C$1:$C489,C489)</f>
        <v>14</v>
      </c>
      <c r="E489" s="241" t="str">
        <f t="shared" si="27"/>
        <v>Researched the last purchase online before buying14</v>
      </c>
      <c r="F489" s="86" t="s">
        <v>1160</v>
      </c>
      <c r="G489" s="242">
        <v>0.59838888888888886</v>
      </c>
      <c r="H489" s="245">
        <v>98.111752999953964</v>
      </c>
    </row>
    <row r="490" spans="1:8">
      <c r="A490" s="86" t="str">
        <v>res_diy</v>
      </c>
      <c r="B490" s="239">
        <v>489</v>
      </c>
      <c r="C490" s="86" t="s">
        <v>1133</v>
      </c>
      <c r="D490" s="241">
        <f>COUNTIF($C$1:$C490,C490)</f>
        <v>15</v>
      </c>
      <c r="E490" s="241" t="str">
        <f t="shared" si="27"/>
        <v>Researched the last purchase online before buying15</v>
      </c>
      <c r="F490" s="86" t="s">
        <v>1162</v>
      </c>
      <c r="G490" s="242">
        <v>0.50568253968253962</v>
      </c>
      <c r="H490" s="245">
        <v>98.460363391225087</v>
      </c>
    </row>
    <row r="491" spans="1:8">
      <c r="A491" s="86" t="str">
        <v>pur_onl_cars</v>
      </c>
      <c r="B491" s="239">
        <v>490</v>
      </c>
      <c r="C491" s="86" t="s">
        <v>1164</v>
      </c>
      <c r="D491" s="241">
        <f>COUNTIF($C$1:$C491,C491)</f>
        <v>1</v>
      </c>
      <c r="E491" s="241" t="str">
        <f t="shared" si="27"/>
        <v>Bought the last purchase online using any device1</v>
      </c>
      <c r="F491" s="86" t="s">
        <v>1134</v>
      </c>
      <c r="G491" s="242">
        <v>9.4015873015873011E-2</v>
      </c>
      <c r="H491" s="245">
        <v>98.737379960181897</v>
      </c>
    </row>
    <row r="492" spans="1:8">
      <c r="A492" s="86" t="str">
        <v>pur_onl_tech</v>
      </c>
      <c r="B492" s="239">
        <v>491</v>
      </c>
      <c r="C492" s="86" t="s">
        <v>1164</v>
      </c>
      <c r="D492" s="241">
        <f>COUNTIF($C$1:$C492,C492)</f>
        <v>2</v>
      </c>
      <c r="E492" s="241" t="str">
        <f t="shared" si="27"/>
        <v>Bought the last purchase online using any device2</v>
      </c>
      <c r="F492" s="86" t="s">
        <v>1136</v>
      </c>
      <c r="G492" s="242">
        <v>0.446031746031746</v>
      </c>
      <c r="H492" s="245">
        <v>97.943656746836012</v>
      </c>
    </row>
    <row r="493" spans="1:8">
      <c r="A493" s="130" t="str">
        <v>pur_onl_tickets</v>
      </c>
      <c r="B493" s="239">
        <v>492</v>
      </c>
      <c r="C493" s="130" t="s">
        <v>1164</v>
      </c>
      <c r="D493" s="241">
        <f>COUNTIF($C$1:$C493,C493)</f>
        <v>3</v>
      </c>
      <c r="E493" s="241" t="str">
        <f t="shared" si="27"/>
        <v>Bought the last purchase online using any device3</v>
      </c>
      <c r="F493" s="130" t="s">
        <v>1138</v>
      </c>
      <c r="G493" s="243">
        <v>0.3863650793650793</v>
      </c>
      <c r="H493" s="246">
        <v>95.460781664984907</v>
      </c>
    </row>
    <row r="494" spans="1:8">
      <c r="A494" s="130" t="str">
        <v>pur_onl_clothes</v>
      </c>
      <c r="B494" s="239">
        <v>493</v>
      </c>
      <c r="C494" s="130" t="s">
        <v>1164</v>
      </c>
      <c r="D494" s="241">
        <f>COUNTIF($C$1:$C494,C494)</f>
        <v>4</v>
      </c>
      <c r="E494" s="241" t="str">
        <f t="shared" si="27"/>
        <v>Bought the last purchase online using any device4</v>
      </c>
      <c r="F494" s="130" t="s">
        <v>1140</v>
      </c>
      <c r="G494" s="243">
        <v>0.41710317460317459</v>
      </c>
      <c r="H494" s="246">
        <v>97.59551328998505</v>
      </c>
    </row>
    <row r="495" spans="1:8">
      <c r="A495" s="130" t="str">
        <v>pur_onl_groceries</v>
      </c>
      <c r="B495" s="239">
        <v>494</v>
      </c>
      <c r="C495" s="130" t="s">
        <v>1164</v>
      </c>
      <c r="D495" s="241">
        <f>COUNTIF($C$1:$C495,C495)</f>
        <v>5</v>
      </c>
      <c r="E495" s="241" t="str">
        <f t="shared" si="27"/>
        <v>Bought the last purchase online using any device5</v>
      </c>
      <c r="F495" s="130" t="s">
        <v>1142</v>
      </c>
      <c r="G495" s="243">
        <v>0.2133492063492064</v>
      </c>
      <c r="H495" s="246">
        <v>97.261048296050291</v>
      </c>
    </row>
    <row r="496" spans="1:8">
      <c r="A496" s="130" t="str">
        <v>pur_onl_holidays</v>
      </c>
      <c r="B496" s="239">
        <v>495</v>
      </c>
      <c r="C496" s="130" t="s">
        <v>1164</v>
      </c>
      <c r="D496" s="241">
        <f>COUNTIF($C$1:$C496,C496)</f>
        <v>6</v>
      </c>
      <c r="E496" s="241" t="str">
        <f t="shared" si="27"/>
        <v>Bought the last purchase online using any device6</v>
      </c>
      <c r="F496" s="130" t="s">
        <v>1144</v>
      </c>
      <c r="G496" s="243">
        <v>0.47522222222222221</v>
      </c>
      <c r="H496" s="246">
        <v>98.440445126153037</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0.37432539682539689</v>
      </c>
      <c r="H497" s="246">
        <v>99.809912605467261</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0.19376984126984126</v>
      </c>
      <c r="H498" s="246">
        <v>96.115798585975725</v>
      </c>
    </row>
    <row r="499" spans="1:8">
      <c r="A499" s="130" t="str">
        <v>pur_onl_music</v>
      </c>
      <c r="B499" s="239">
        <v>498</v>
      </c>
      <c r="C499" s="130" t="s">
        <v>1164</v>
      </c>
      <c r="D499" s="241">
        <f>COUNTIF($C$1:$C499,C499)</f>
        <v>9</v>
      </c>
      <c r="E499" s="241" t="str">
        <f t="shared" si="27"/>
        <v>Bought the last purchase online using any device9</v>
      </c>
      <c r="F499" s="130" t="s">
        <v>1150</v>
      </c>
      <c r="G499" s="243">
        <v>0.41026984126984128</v>
      </c>
      <c r="H499" s="246">
        <v>95.709360246815237</v>
      </c>
    </row>
    <row r="500" spans="1:8">
      <c r="A500" s="130" t="str">
        <v>pur_onl_finance</v>
      </c>
      <c r="B500" s="239">
        <v>499</v>
      </c>
      <c r="C500" s="130" t="s">
        <v>1164</v>
      </c>
      <c r="D500" s="241">
        <f>COUNTIF($C$1:$C500,C500)</f>
        <v>10</v>
      </c>
      <c r="E500" s="241" t="str">
        <f t="shared" si="27"/>
        <v>Bought the last purchase online using any device10</v>
      </c>
      <c r="F500" s="130" t="s">
        <v>1152</v>
      </c>
      <c r="G500" s="243">
        <v>0.46917460317460324</v>
      </c>
      <c r="H500" s="246">
        <v>98.500597466584637</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0.27186507936507937</v>
      </c>
      <c r="H501" s="246">
        <v>97.246068894808175</v>
      </c>
    </row>
    <row r="502" spans="1:8">
      <c r="A502" s="130" t="str">
        <v>pur_onl_alcohol</v>
      </c>
      <c r="B502" s="239">
        <v>501</v>
      </c>
      <c r="C502" s="130" t="s">
        <v>1164</v>
      </c>
      <c r="D502" s="241">
        <f>COUNTIF($C$1:$C502,C502)</f>
        <v>12</v>
      </c>
      <c r="E502" s="241" t="str">
        <f t="shared" si="27"/>
        <v>Bought the last purchase online using any device12</v>
      </c>
      <c r="F502" s="130" t="s">
        <v>1156</v>
      </c>
      <c r="G502" s="243">
        <v>0.13373015873015875</v>
      </c>
      <c r="H502" s="246">
        <v>95.260220164620819</v>
      </c>
    </row>
    <row r="503" spans="1:8">
      <c r="A503" s="130" t="str">
        <v>pur_onl_gaming</v>
      </c>
      <c r="B503" s="239">
        <v>502</v>
      </c>
      <c r="C503" s="130" t="s">
        <v>1164</v>
      </c>
      <c r="D503" s="241">
        <f>COUNTIF($C$1:$C503,C503)</f>
        <v>13</v>
      </c>
      <c r="E503" s="241" t="str">
        <f t="shared" si="27"/>
        <v>Bought the last purchase online using any device13</v>
      </c>
      <c r="F503" s="130" t="s">
        <v>1158</v>
      </c>
      <c r="G503" s="243">
        <v>0.26187301587301587</v>
      </c>
      <c r="H503" s="246">
        <v>97.121428489730718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0.2536984126984127</v>
      </c>
      <c r="H504" s="246">
        <v>95.28171452357364</v>
      </c>
    </row>
    <row r="505" spans="1:8">
      <c r="A505" s="130" t="str">
        <v>pur_onl_diy</v>
      </c>
      <c r="B505" s="239">
        <v>504</v>
      </c>
      <c r="C505" s="130" t="s">
        <v>1164</v>
      </c>
      <c r="D505" s="241">
        <f>COUNTIF($C$1:$C505,C505)</f>
        <v>15</v>
      </c>
      <c r="E505" s="241" t="str">
        <f t="shared" si="27"/>
        <v>Bought the last purchase online using any device15</v>
      </c>
      <c r="F505" s="130" t="s">
        <v>1162</v>
      </c>
      <c r="G505" s="243">
        <v>0.23112698412698413</v>
      </c>
      <c r="H505" s="246">
        <v>96.86391989451468</v>
      </c>
    </row>
    <row r="506" spans="1:8">
      <c r="A506" s="130" t="str">
        <v>site_airbnb</v>
      </c>
      <c r="B506" s="239">
        <v>505</v>
      </c>
      <c r="C506" s="130" t="s">
        <v>1180</v>
      </c>
      <c r="D506" s="241">
        <f>COUNTIF($C$1:$C506,C506)</f>
        <v>1</v>
      </c>
      <c r="E506" s="241" t="str">
        <f t="shared" si="27"/>
        <v>Favourite web sites1</v>
      </c>
      <c r="F506" s="130" t="s">
        <v>1181</v>
      </c>
      <c r="G506" s="243">
        <v>4.4952380952380952E-2</v>
      </c>
      <c r="H506" s="246">
        <v>90.679656671528392</v>
      </c>
    </row>
    <row r="507" spans="1:8">
      <c r="A507" s="130" t="str">
        <v>site_amazon</v>
      </c>
      <c r="B507" s="239">
        <v>506</v>
      </c>
      <c r="C507" s="130" t="s">
        <v>1180</v>
      </c>
      <c r="D507" s="241">
        <f>COUNTIF($C$1:$C507,C507)</f>
        <v>2</v>
      </c>
      <c r="E507" s="241" t="str">
        <f t="shared" si="27"/>
        <v>Favourite web sites2</v>
      </c>
      <c r="F507" s="130" t="s">
        <v>1183</v>
      </c>
      <c r="G507" s="243">
        <v>0.50407936507936513</v>
      </c>
      <c r="H507" s="246">
        <v>99.152986349195103</v>
      </c>
    </row>
    <row r="508" spans="1:8">
      <c r="A508" s="86" t="str">
        <v>site_itunes</v>
      </c>
      <c r="B508" s="239">
        <v>507</v>
      </c>
      <c r="C508" s="86" t="s">
        <v>1180</v>
      </c>
      <c r="D508" s="241">
        <f>COUNTIF($C$1:$C508,C508)</f>
        <v>3</v>
      </c>
      <c r="E508" s="241" t="str">
        <f t="shared" si="27"/>
        <v>Favourite web sites3</v>
      </c>
      <c r="F508" s="86" t="s">
        <v>1185</v>
      </c>
      <c r="G508" s="242">
        <v>5.4380952380952384E-2</v>
      </c>
      <c r="H508" s="245">
        <v>96.371174110370532</v>
      </c>
    </row>
    <row r="509" spans="1:8">
      <c r="A509" s="86" t="str">
        <v>site_argos</v>
      </c>
      <c r="B509" s="239">
        <v>508</v>
      </c>
      <c r="C509" s="86" t="s">
        <v>1180</v>
      </c>
      <c r="D509" s="241">
        <f>COUNTIF($C$1:$C509,C509)</f>
        <v>4</v>
      </c>
      <c r="E509" s="241" t="str">
        <f t="shared" si="27"/>
        <v>Favourite web sites4</v>
      </c>
      <c r="F509" s="86" t="s">
        <v>1187</v>
      </c>
      <c r="G509" s="242">
        <v>0.14497619047619051</v>
      </c>
      <c r="H509" s="245">
        <v>104.4712156216217</v>
      </c>
    </row>
    <row r="510" spans="1:8">
      <c r="A510" s="86" t="str">
        <v>site_asos</v>
      </c>
      <c r="B510" s="239">
        <v>509</v>
      </c>
      <c r="C510" s="86" t="s">
        <v>1180</v>
      </c>
      <c r="D510" s="241">
        <f>COUNTIF($C$1:$C510,C510)</f>
        <v>5</v>
      </c>
      <c r="E510" s="241" t="str">
        <f t="shared" si="27"/>
        <v>Favourite web sites5</v>
      </c>
      <c r="F510" s="86" t="s">
        <v>1189</v>
      </c>
      <c r="G510" s="242">
        <v>7.2150793650793632E-2</v>
      </c>
      <c r="H510" s="245">
        <v>94.257028095690472</v>
      </c>
    </row>
    <row r="511" spans="1:8">
      <c r="A511" s="86" t="str">
        <v>site_audible</v>
      </c>
      <c r="B511" s="239">
        <v>510</v>
      </c>
      <c r="C511" s="86" t="s">
        <v>1180</v>
      </c>
      <c r="D511" s="241">
        <f>COUNTIF($C$1:$C511,C511)</f>
        <v>6</v>
      </c>
      <c r="E511" s="241" t="str">
        <f t="shared" si="27"/>
        <v>Favourite web sites6</v>
      </c>
      <c r="F511" s="86" t="s">
        <v>1191</v>
      </c>
      <c r="G511" s="242">
        <v>3.1134920634920637E-2</v>
      </c>
      <c r="H511" s="245">
        <v>98.972323718720958</v>
      </c>
    </row>
    <row r="512" spans="1:8">
      <c r="A512" s="86" t="str">
        <v>site_autotrader</v>
      </c>
      <c r="B512" s="239">
        <v>511</v>
      </c>
      <c r="C512" s="86" t="s">
        <v>1180</v>
      </c>
      <c r="D512" s="241">
        <f>COUNTIF($C$1:$C512,C512)</f>
        <v>7</v>
      </c>
      <c r="E512" s="241" t="str">
        <f t="shared" si="27"/>
        <v>Favourite web sites7</v>
      </c>
      <c r="F512" s="86" t="s">
        <v>1193</v>
      </c>
      <c r="G512" s="242">
        <v>3.3682539682539682E-2</v>
      </c>
      <c r="H512" s="245">
        <v>96.998461836819217</v>
      </c>
    </row>
    <row r="513" spans="1:8">
      <c r="A513" s="86" t="str">
        <v>site_bbcgoodfood</v>
      </c>
      <c r="B513" s="239">
        <v>512</v>
      </c>
      <c r="C513" s="86" t="s">
        <v>1180</v>
      </c>
      <c r="D513" s="241">
        <f>COUNTIF($C$1:$C513,C513)</f>
        <v>8</v>
      </c>
      <c r="E513" s="241" t="str">
        <f t="shared" si="27"/>
        <v>Favourite web sites8</v>
      </c>
      <c r="F513" s="86" t="s">
        <v>1195</v>
      </c>
      <c r="G513" s="242">
        <v>0.10569047619047621</v>
      </c>
      <c r="H513" s="245">
        <v>99.577442342031674</v>
      </c>
    </row>
    <row r="514" spans="1:8">
      <c r="A514" s="86" t="str">
        <v>site_bbcnews</v>
      </c>
      <c r="B514" s="239">
        <v>513</v>
      </c>
      <c r="C514" s="86" t="s">
        <v>1180</v>
      </c>
      <c r="D514" s="241">
        <f>COUNTIF($C$1:$C514,C514)</f>
        <v>9</v>
      </c>
      <c r="E514" s="241" t="str">
        <f t="shared" si="27"/>
        <v>Favourite web sites9</v>
      </c>
      <c r="F514" s="86" t="s">
        <v>1197</v>
      </c>
      <c r="G514" s="242">
        <v>0.27109523809523811</v>
      </c>
      <c r="H514" s="245">
        <v>95.836722086431422</v>
      </c>
    </row>
    <row r="515" spans="1:8">
      <c r="A515" s="86" t="str">
        <v>site_bbcsport</v>
      </c>
      <c r="B515" s="239">
        <v>514</v>
      </c>
      <c r="C515" s="86" t="s">
        <v>1180</v>
      </c>
      <c r="D515" s="241">
        <f>COUNTIF($C$1:$C515,C515)</f>
        <v>10</v>
      </c>
      <c r="E515" s="241" t="str">
        <f t="shared" ref="E515:E578" si="28">C515&amp;D515</f>
        <v>Favourite web sites10</v>
      </c>
      <c r="F515" s="86" t="s">
        <v>1199</v>
      </c>
      <c r="G515" s="242">
        <v>0.15225396825396825</v>
      </c>
      <c r="H515" s="245">
        <v>97.997875891321627</v>
      </c>
    </row>
    <row r="516" spans="1:8">
      <c r="A516" s="86" t="str">
        <v>site_bet365</v>
      </c>
      <c r="B516" s="239">
        <v>515</v>
      </c>
      <c r="C516" s="86" t="s">
        <v>1180</v>
      </c>
      <c r="D516" s="241">
        <f>COUNTIF($C$1:$C516,C516)</f>
        <v>11</v>
      </c>
      <c r="E516" s="241" t="str">
        <f t="shared" si="28"/>
        <v>Favourite web sites11</v>
      </c>
      <c r="F516" s="86" t="s">
        <v>1201</v>
      </c>
      <c r="G516" s="242">
        <v>2.4595238095238094E-2</v>
      </c>
      <c r="H516" s="245">
        <v>96.142774892716403</v>
      </c>
    </row>
    <row r="517" spans="1:8">
      <c r="A517" s="86" t="str">
        <v>site_bing</v>
      </c>
      <c r="B517" s="239">
        <v>516</v>
      </c>
      <c r="C517" s="86" t="s">
        <v>1180</v>
      </c>
      <c r="D517" s="241">
        <f>COUNTIF($C$1:$C517,C517)</f>
        <v>12</v>
      </c>
      <c r="E517" s="241" t="str">
        <f t="shared" si="28"/>
        <v>Favourite web sites12</v>
      </c>
      <c r="F517" s="86" t="s">
        <v>1203</v>
      </c>
      <c r="G517" s="242">
        <v>2.0523809523809527E-2</v>
      </c>
      <c r="H517" s="245">
        <v>101.66193901035673</v>
      </c>
    </row>
    <row r="518" spans="1:8">
      <c r="A518" s="86" t="str">
        <v>site_boots</v>
      </c>
      <c r="B518" s="239">
        <v>517</v>
      </c>
      <c r="C518" s="86" t="s">
        <v>1180</v>
      </c>
      <c r="D518" s="241">
        <f>COUNTIF($C$1:$C518,C518)</f>
        <v>13</v>
      </c>
      <c r="E518" s="241" t="str">
        <f t="shared" si="28"/>
        <v>Favourite web sites13</v>
      </c>
      <c r="F518" s="86" t="s">
        <v>1205</v>
      </c>
      <c r="G518" s="242">
        <v>0.1081031746031746</v>
      </c>
      <c r="H518" s="245">
        <v>100.04116000813418</v>
      </c>
    </row>
    <row r="519" spans="1:8">
      <c r="A519" s="86" t="str">
        <v>site_buzzfeed</v>
      </c>
      <c r="B519" s="239">
        <v>518</v>
      </c>
      <c r="C519" s="86" t="s">
        <v>1180</v>
      </c>
      <c r="D519" s="241">
        <f>COUNTIF($C$1:$C519,C519)</f>
        <v>14</v>
      </c>
      <c r="E519" s="241" t="str">
        <f t="shared" si="28"/>
        <v>Favourite web sites14</v>
      </c>
      <c r="F519" s="86" t="s">
        <v>1207</v>
      </c>
      <c r="G519" s="242">
        <v>3.3555555555555554E-2</v>
      </c>
      <c r="H519" s="245">
        <v>93.178789106447979</v>
      </c>
    </row>
    <row r="520" spans="1:8">
      <c r="A520" s="86" t="str">
        <v>site_carphonewarehouse</v>
      </c>
      <c r="B520" s="239">
        <v>519</v>
      </c>
      <c r="C520" s="86" t="s">
        <v>1180</v>
      </c>
      <c r="D520" s="241">
        <f>COUNTIF($C$1:$C520,C520)</f>
        <v>15</v>
      </c>
      <c r="E520" s="241" t="str">
        <f t="shared" si="28"/>
        <v>Favourite web sites15</v>
      </c>
      <c r="F520" s="86" t="s">
        <v>1209</v>
      </c>
      <c r="G520" s="242">
        <v>1.7841269841269838E-2</v>
      </c>
      <c r="H520" s="245">
        <v>99.458559904682161</v>
      </c>
    </row>
    <row r="521" spans="1:8">
      <c r="A521" s="86" t="str">
        <v>site_comparethemarket</v>
      </c>
      <c r="B521" s="239">
        <v>520</v>
      </c>
      <c r="C521" s="86" t="s">
        <v>1180</v>
      </c>
      <c r="D521" s="241">
        <f>COUNTIF($C$1:$C521,C521)</f>
        <v>16</v>
      </c>
      <c r="E521" s="241" t="str">
        <f t="shared" si="28"/>
        <v>Favourite web sites16</v>
      </c>
      <c r="F521" s="86" t="s">
        <v>1211</v>
      </c>
      <c r="G521" s="242">
        <v>6.6936507936507947E-2</v>
      </c>
      <c r="H521" s="245">
        <v>101.2459511167809</v>
      </c>
    </row>
    <row r="522" spans="1:8">
      <c r="A522" s="86" t="str">
        <v>site_confused</v>
      </c>
      <c r="B522" s="239">
        <v>521</v>
      </c>
      <c r="C522" s="86" t="s">
        <v>1180</v>
      </c>
      <c r="D522" s="241">
        <f>COUNTIF($C$1:$C522,C522)</f>
        <v>17</v>
      </c>
      <c r="E522" s="241" t="str">
        <f t="shared" si="28"/>
        <v>Favourite web sites17</v>
      </c>
      <c r="F522" s="86" t="s">
        <v>1213</v>
      </c>
      <c r="G522" s="242">
        <v>2.6992063492063494E-2</v>
      </c>
      <c r="H522" s="245">
        <v>100.24348720001693</v>
      </c>
    </row>
    <row r="523" spans="1:8">
      <c r="A523" s="86" t="str">
        <v>site_currys</v>
      </c>
      <c r="B523" s="239">
        <v>522</v>
      </c>
      <c r="C523" s="86" t="s">
        <v>1180</v>
      </c>
      <c r="D523" s="241">
        <f>COUNTIF($C$1:$C523,C523)</f>
        <v>18</v>
      </c>
      <c r="E523" s="241" t="str">
        <f t="shared" si="28"/>
        <v>Favourite web sites18</v>
      </c>
      <c r="F523" s="86" t="s">
        <v>1215</v>
      </c>
      <c r="G523" s="242">
        <v>6.0714285714285714E-2</v>
      </c>
      <c r="H523" s="245">
        <v>98.977125826158613</v>
      </c>
    </row>
    <row r="524" spans="1:8">
      <c r="A524" s="86" t="str">
        <v>site_digitalspy</v>
      </c>
      <c r="B524" s="239">
        <v>523</v>
      </c>
      <c r="C524" s="86" t="s">
        <v>1180</v>
      </c>
      <c r="D524" s="241">
        <f>COUNTIF($C$1:$C524,C524)</f>
        <v>19</v>
      </c>
      <c r="E524" s="241" t="str">
        <f t="shared" si="28"/>
        <v>Favourite web sites19</v>
      </c>
      <c r="F524" s="86" t="s">
        <v>1217</v>
      </c>
      <c r="G524" s="242">
        <v>1.9015873015873014E-2</v>
      </c>
      <c r="H524" s="245">
        <v>86.695132256961372</v>
      </c>
    </row>
    <row r="525" spans="1:8">
      <c r="A525" s="86" t="str">
        <v>site_direct</v>
      </c>
      <c r="B525" s="239">
        <v>524</v>
      </c>
      <c r="C525" s="86" t="s">
        <v>1180</v>
      </c>
      <c r="D525" s="241">
        <f>COUNTIF($C$1:$C525,C525)</f>
        <v>20</v>
      </c>
      <c r="E525" s="241" t="str">
        <f t="shared" si="28"/>
        <v>Favourite web sites20</v>
      </c>
      <c r="F525" s="86" t="s">
        <v>1219</v>
      </c>
      <c r="G525" s="242">
        <v>7.3817460317460309E-2</v>
      </c>
      <c r="H525" s="245">
        <v>101.12399631890605</v>
      </c>
    </row>
    <row r="526" spans="1:8">
      <c r="A526" s="86" t="str">
        <v>site_ebay</v>
      </c>
      <c r="B526" s="239">
        <v>525</v>
      </c>
      <c r="C526" s="86" t="s">
        <v>1180</v>
      </c>
      <c r="D526" s="241">
        <f>COUNTIF($C$1:$C526,C526)</f>
        <v>21</v>
      </c>
      <c r="E526" s="241" t="str">
        <f t="shared" si="28"/>
        <v>Favourite web sites21</v>
      </c>
      <c r="F526" s="86" t="s">
        <v>1221</v>
      </c>
      <c r="G526" s="242">
        <v>0.30115079365079361</v>
      </c>
      <c r="H526" s="245">
        <v>101.4126336562704</v>
      </c>
    </row>
    <row r="527" spans="1:8">
      <c r="A527" s="86" t="str">
        <v>site_etsy</v>
      </c>
      <c r="B527" s="239">
        <v>526</v>
      </c>
      <c r="C527" s="86" t="s">
        <v>1180</v>
      </c>
      <c r="D527" s="241">
        <f>COUNTIF($C$1:$C527,C527)</f>
        <v>22</v>
      </c>
      <c r="E527" s="241" t="str">
        <f t="shared" si="28"/>
        <v>Favourite web sites22</v>
      </c>
      <c r="F527" s="86" t="s">
        <v>1223</v>
      </c>
      <c r="G527" s="242">
        <v>6.8531746031746027E-2</v>
      </c>
      <c r="H527" s="245">
        <v>100.70516150621876</v>
      </c>
    </row>
    <row r="528" spans="1:8">
      <c r="A528" s="86" t="str">
        <v>site_expedia</v>
      </c>
      <c r="B528" s="239">
        <v>527</v>
      </c>
      <c r="C528" s="86" t="s">
        <v>1180</v>
      </c>
      <c r="D528" s="241">
        <f>COUNTIF($C$1:$C528,C528)</f>
        <v>23</v>
      </c>
      <c r="E528" s="241" t="str">
        <f t="shared" si="28"/>
        <v>Favourite web sites23</v>
      </c>
      <c r="F528" s="86" t="s">
        <v>1225</v>
      </c>
      <c r="G528" s="242">
        <v>4.1547619047619049E-2</v>
      </c>
      <c r="H528" s="245">
        <v>101.79036723277999</v>
      </c>
    </row>
    <row r="529" spans="1:8">
      <c r="A529" s="86" t="str">
        <v>site_freecycle</v>
      </c>
      <c r="B529" s="239">
        <v>528</v>
      </c>
      <c r="C529" s="86" t="s">
        <v>1180</v>
      </c>
      <c r="D529" s="241">
        <f>COUNTIF($C$1:$C529,C529)</f>
        <v>24</v>
      </c>
      <c r="E529" s="241" t="str">
        <f t="shared" si="28"/>
        <v>Favourite web sites24</v>
      </c>
      <c r="F529" s="86" t="s">
        <v>1227</v>
      </c>
      <c r="G529" s="242">
        <v>2.5944444444444447E-2</v>
      </c>
      <c r="H529" s="245">
        <v>96.352950235668544</v>
      </c>
    </row>
    <row r="530" spans="1:8">
      <c r="A530" s="86" t="str">
        <v>site_game</v>
      </c>
      <c r="B530" s="239">
        <v>529</v>
      </c>
      <c r="C530" s="86" t="s">
        <v>1180</v>
      </c>
      <c r="D530" s="241">
        <f>COUNTIF($C$1:$C530,C530)</f>
        <v>25</v>
      </c>
      <c r="E530" s="241" t="str">
        <f t="shared" si="28"/>
        <v>Favourite web sites25</v>
      </c>
      <c r="F530" s="86" t="s">
        <v>1229</v>
      </c>
      <c r="G530" s="242">
        <v>2.807142857142857E-2</v>
      </c>
      <c r="H530" s="245">
        <v>91.893046255565665</v>
      </c>
    </row>
    <row r="531" spans="1:8">
      <c r="A531" s="86" t="str">
        <v>site_gmail</v>
      </c>
      <c r="B531" s="239">
        <v>530</v>
      </c>
      <c r="C531" s="86" t="s">
        <v>1180</v>
      </c>
      <c r="D531" s="241">
        <f>COUNTIF($C$1:$C531,C531)</f>
        <v>26</v>
      </c>
      <c r="E531" s="241" t="str">
        <f t="shared" si="28"/>
        <v>Favourite web sites26</v>
      </c>
      <c r="F531" s="86" t="s">
        <v>1231</v>
      </c>
      <c r="G531" s="242">
        <v>0.23453174603174604</v>
      </c>
      <c r="H531" s="245">
        <v>97.198486039589511</v>
      </c>
    </row>
    <row r="532" spans="1:8">
      <c r="A532" s="86" t="str">
        <v>site_google</v>
      </c>
      <c r="B532" s="239">
        <v>531</v>
      </c>
      <c r="C532" s="86" t="s">
        <v>1180</v>
      </c>
      <c r="D532" s="241">
        <f>COUNTIF($C$1:$C532,C532)</f>
        <v>27</v>
      </c>
      <c r="E532" s="241" t="str">
        <f t="shared" si="28"/>
        <v>Favourite web sites27</v>
      </c>
      <c r="F532" s="86" t="s">
        <v>1233</v>
      </c>
      <c r="G532" s="242">
        <v>0.40189682539682536</v>
      </c>
      <c r="H532" s="245">
        <v>97.875787489258144</v>
      </c>
    </row>
    <row r="533" spans="1:8">
      <c r="A533" s="86" t="str">
        <v>site_groupon</v>
      </c>
      <c r="B533" s="239">
        <v>532</v>
      </c>
      <c r="C533" s="86" t="s">
        <v>1180</v>
      </c>
      <c r="D533" s="241">
        <f>COUNTIF($C$1:$C533,C533)</f>
        <v>28</v>
      </c>
      <c r="E533" s="241" t="str">
        <f t="shared" si="28"/>
        <v>Favourite web sites28</v>
      </c>
      <c r="F533" s="86" t="s">
        <v>1235</v>
      </c>
      <c r="G533" s="242">
        <v>7.1746031746031738E-2</v>
      </c>
      <c r="H533" s="245">
        <v>99.54371085170736</v>
      </c>
    </row>
    <row r="534" spans="1:8">
      <c r="A534" s="86" t="str">
        <v>site_gumtree</v>
      </c>
      <c r="B534" s="239">
        <v>533</v>
      </c>
      <c r="C534" s="86" t="s">
        <v>1180</v>
      </c>
      <c r="D534" s="241">
        <f>COUNTIF($C$1:$C534,C534)</f>
        <v>29</v>
      </c>
      <c r="E534" s="241" t="str">
        <f t="shared" si="28"/>
        <v>Favourite web sites29</v>
      </c>
      <c r="F534" s="86" t="s">
        <v>1237</v>
      </c>
      <c r="G534" s="242">
        <v>6.8825396825396831E-2</v>
      </c>
      <c r="H534" s="245">
        <v>103.13827791461037</v>
      </c>
    </row>
    <row r="535" spans="1:8">
      <c r="A535" s="86" t="str">
        <v>site_healthline</v>
      </c>
      <c r="B535" s="239">
        <v>534</v>
      </c>
      <c r="C535" s="86" t="s">
        <v>1180</v>
      </c>
      <c r="D535" s="241">
        <f>COUNTIF($C$1:$C535,C535)</f>
        <v>30</v>
      </c>
      <c r="E535" s="241" t="str">
        <f t="shared" si="28"/>
        <v>Favourite web sites30</v>
      </c>
      <c r="F535" s="86" t="s">
        <v>1239</v>
      </c>
      <c r="G535" s="242">
        <v>1.0246031746031746E-2</v>
      </c>
      <c r="H535" s="245">
        <v>92.885815542716713</v>
      </c>
    </row>
    <row r="536" spans="1:8">
      <c r="A536" s="86" t="str">
        <v>site_hotels</v>
      </c>
      <c r="B536" s="239">
        <v>535</v>
      </c>
      <c r="C536" s="86" t="s">
        <v>1180</v>
      </c>
      <c r="D536" s="241">
        <f>COUNTIF($C$1:$C536,C536)</f>
        <v>31</v>
      </c>
      <c r="E536" s="241" t="str">
        <f t="shared" si="28"/>
        <v>Favourite web sites31</v>
      </c>
      <c r="F536" s="86" t="s">
        <v>1241</v>
      </c>
      <c r="G536" s="242">
        <v>3.8325396825396825E-2</v>
      </c>
      <c r="H536" s="245">
        <v>101.03030161061703</v>
      </c>
    </row>
    <row r="537" spans="1:8">
      <c r="A537" s="86" t="str">
        <v>site_hotukdeals</v>
      </c>
      <c r="B537" s="239">
        <v>536</v>
      </c>
      <c r="C537" s="86" t="s">
        <v>1180</v>
      </c>
      <c r="D537" s="241">
        <f>COUNTIF($C$1:$C537,C537)</f>
        <v>32</v>
      </c>
      <c r="E537" s="241" t="str">
        <f t="shared" si="28"/>
        <v>Favourite web sites32</v>
      </c>
      <c r="F537" s="86" t="s">
        <v>1243</v>
      </c>
      <c r="G537" s="242">
        <v>4.4269841269841272E-2</v>
      </c>
      <c r="H537" s="245">
        <v>99.02944521147802</v>
      </c>
    </row>
    <row r="538" spans="1:8">
      <c r="A538" s="86" t="str">
        <v>site_huffingtonpost</v>
      </c>
      <c r="B538" s="239">
        <v>537</v>
      </c>
      <c r="C538" s="86" t="s">
        <v>1180</v>
      </c>
      <c r="D538" s="241">
        <f>COUNTIF($C$1:$C538,C538)</f>
        <v>33</v>
      </c>
      <c r="E538" s="241" t="str">
        <f t="shared" si="28"/>
        <v>Favourite web sites33</v>
      </c>
      <c r="F538" s="86" t="s">
        <v>1245</v>
      </c>
      <c r="G538" s="242">
        <v>2.5055555555555557E-2</v>
      </c>
      <c r="H538" s="245">
        <v>98.590617616199978</v>
      </c>
    </row>
    <row r="539" spans="1:8">
      <c r="A539" s="86" t="str">
        <v>site_hungryhouse</v>
      </c>
      <c r="B539" s="239">
        <v>538</v>
      </c>
      <c r="C539" s="86" t="s">
        <v>1180</v>
      </c>
      <c r="D539" s="241">
        <f>COUNTIF($C$1:$C539,C539)</f>
        <v>34</v>
      </c>
      <c r="E539" s="241" t="str">
        <f t="shared" si="28"/>
        <v>Favourite web sites34</v>
      </c>
      <c r="F539" s="86" t="s">
        <v>1247</v>
      </c>
      <c r="G539" s="242">
        <v>1.3206349206349206E-2</v>
      </c>
      <c r="H539" s="245">
        <v>103.48701415140282</v>
      </c>
    </row>
    <row r="540" spans="1:8">
      <c r="A540" s="86" t="str">
        <v>site_ikea</v>
      </c>
      <c r="B540" s="239">
        <v>539</v>
      </c>
      <c r="C540" s="86" t="s">
        <v>1180</v>
      </c>
      <c r="D540" s="241">
        <f>COUNTIF($C$1:$C540,C540)</f>
        <v>35</v>
      </c>
      <c r="E540" s="241" t="str">
        <f t="shared" si="28"/>
        <v>Favourite web sites35</v>
      </c>
      <c r="F540" s="86" t="s">
        <v>1249</v>
      </c>
      <c r="G540" s="242">
        <v>7.6246031746031742E-2</v>
      </c>
      <c r="H540" s="245">
        <v>96.570441952169844</v>
      </c>
    </row>
    <row r="541" spans="1:8">
      <c r="A541" s="86" t="str">
        <v>site_imdb</v>
      </c>
      <c r="B541" s="239">
        <v>540</v>
      </c>
      <c r="C541" s="86" t="s">
        <v>1180</v>
      </c>
      <c r="D541" s="241">
        <f>COUNTIF($C$1:$C541,C541)</f>
        <v>36</v>
      </c>
      <c r="E541" s="241" t="str">
        <f t="shared" si="28"/>
        <v>Favourite web sites36</v>
      </c>
      <c r="F541" s="86" t="s">
        <v>1251</v>
      </c>
      <c r="G541" s="242">
        <v>5.2238095238095229E-2</v>
      </c>
      <c r="H541" s="245">
        <v>98.578793548666013</v>
      </c>
    </row>
    <row r="542" spans="1:8">
      <c r="A542" s="86" t="str">
        <v>site_jamieoliver</v>
      </c>
      <c r="B542" s="239">
        <v>541</v>
      </c>
      <c r="C542" s="86" t="s">
        <v>1180</v>
      </c>
      <c r="D542" s="241">
        <f>COUNTIF($C$1:$C542,C542)</f>
        <v>37</v>
      </c>
      <c r="E542" s="241" t="str">
        <f t="shared" si="28"/>
        <v>Favourite web sites37</v>
      </c>
      <c r="F542" s="86" t="s">
        <v>1253</v>
      </c>
      <c r="G542" s="242">
        <v>1.9698412698412705E-2</v>
      </c>
      <c r="H542" s="245">
        <v>94.544592427073098</v>
      </c>
    </row>
    <row r="543" spans="1:8">
      <c r="A543" s="86" t="str">
        <v>site_johnlewis</v>
      </c>
      <c r="B543" s="239">
        <v>542</v>
      </c>
      <c r="C543" s="86" t="s">
        <v>1180</v>
      </c>
      <c r="D543" s="241">
        <f>COUNTIF($C$1:$C543,C543)</f>
        <v>38</v>
      </c>
      <c r="E543" s="241" t="str">
        <f t="shared" si="28"/>
        <v>Favourite web sites38</v>
      </c>
      <c r="F543" s="86" t="s">
        <v>1255</v>
      </c>
      <c r="G543" s="242">
        <v>7.2611111111111112E-2</v>
      </c>
      <c r="H543" s="245">
        <v>85.804613910555958</v>
      </c>
    </row>
    <row r="544" spans="1:8">
      <c r="A544" s="86" t="str">
        <v>site_justeat</v>
      </c>
      <c r="B544" s="239">
        <v>543</v>
      </c>
      <c r="C544" s="86" t="s">
        <v>1180</v>
      </c>
      <c r="D544" s="241">
        <f>COUNTIF($C$1:$C544,C544)</f>
        <v>39</v>
      </c>
      <c r="E544" s="241" t="str">
        <f t="shared" si="28"/>
        <v>Favourite web sites39</v>
      </c>
      <c r="F544" s="86" t="s">
        <v>1257</v>
      </c>
      <c r="G544" s="242">
        <v>0.11285714285714288</v>
      </c>
      <c r="H544" s="245">
        <v>101.72825364699621</v>
      </c>
    </row>
    <row r="545" spans="1:8">
      <c r="A545" s="86" t="str">
        <v>site_lastminute</v>
      </c>
      <c r="B545" s="239">
        <v>544</v>
      </c>
      <c r="C545" s="86" t="s">
        <v>1180</v>
      </c>
      <c r="D545" s="241">
        <f>COUNTIF($C$1:$C545,C545)</f>
        <v>40</v>
      </c>
      <c r="E545" s="241" t="str">
        <f t="shared" si="28"/>
        <v>Favourite web sites40</v>
      </c>
      <c r="F545" s="86" t="s">
        <v>1259</v>
      </c>
      <c r="G545" s="242">
        <v>2.9484126984126988E-2</v>
      </c>
      <c r="H545" s="245">
        <v>99.32735281238665</v>
      </c>
    </row>
    <row r="546" spans="1:8">
      <c r="A546" s="86" t="str">
        <v>site_marksandspencer</v>
      </c>
      <c r="B546" s="239">
        <v>545</v>
      </c>
      <c r="C546" s="86" t="s">
        <v>1180</v>
      </c>
      <c r="D546" s="241">
        <f>COUNTIF($C$1:$C546,C546)</f>
        <v>41</v>
      </c>
      <c r="E546" s="241" t="str">
        <f t="shared" si="28"/>
        <v>Favourite web sites41</v>
      </c>
      <c r="F546" s="86" t="s">
        <v>1261</v>
      </c>
      <c r="G546" s="242">
        <v>0.11502380952380951</v>
      </c>
      <c r="H546" s="245">
        <v>95.826416088894632</v>
      </c>
    </row>
    <row r="547" spans="1:8">
      <c r="A547" s="86" t="str">
        <v>site_microsoft</v>
      </c>
      <c r="B547" s="239">
        <v>546</v>
      </c>
      <c r="C547" s="86" t="s">
        <v>1180</v>
      </c>
      <c r="D547" s="241">
        <f>COUNTIF($C$1:$C547,C547)</f>
        <v>42</v>
      </c>
      <c r="E547" s="241" t="str">
        <f t="shared" si="28"/>
        <v>Favourite web sites42</v>
      </c>
      <c r="F547" s="86" t="s">
        <v>1263</v>
      </c>
      <c r="G547" s="242">
        <v>7.8611111111111132E-2</v>
      </c>
      <c r="H547" s="245">
        <v>93.518007777539466</v>
      </c>
    </row>
    <row r="548" spans="1:8">
      <c r="A548" s="86" t="str">
        <v>site_moneysavingexpert</v>
      </c>
      <c r="B548" s="239">
        <v>547</v>
      </c>
      <c r="C548" s="86" t="s">
        <v>1180</v>
      </c>
      <c r="D548" s="241">
        <f>COUNTIF($C$1:$C548,C548)</f>
        <v>43</v>
      </c>
      <c r="E548" s="241" t="str">
        <f t="shared" si="28"/>
        <v>Favourite web sites43</v>
      </c>
      <c r="F548" s="86" t="s">
        <v>1265</v>
      </c>
      <c r="G548" s="242">
        <v>0.17259523809523811</v>
      </c>
      <c r="H548" s="245">
        <v>102.73623570793511</v>
      </c>
    </row>
    <row r="549" spans="1:8">
      <c r="A549" s="86" t="str">
        <v>site_moneysupermarket</v>
      </c>
      <c r="B549" s="239">
        <v>548</v>
      </c>
      <c r="C549" s="86" t="s">
        <v>1180</v>
      </c>
      <c r="D549" s="241">
        <f>COUNTIF($C$1:$C549,C549)</f>
        <v>44</v>
      </c>
      <c r="E549" s="241" t="str">
        <f t="shared" si="28"/>
        <v>Favourite web sites44</v>
      </c>
      <c r="F549" s="86" t="s">
        <v>1267</v>
      </c>
      <c r="G549" s="242">
        <v>7.6698412698412696E-2</v>
      </c>
      <c r="H549" s="245">
        <v>100.06398224136672</v>
      </c>
    </row>
    <row r="550" spans="1:8">
      <c r="A550" s="86" t="str">
        <v>site_msn</v>
      </c>
      <c r="B550" s="239">
        <v>549</v>
      </c>
      <c r="C550" s="86" t="s">
        <v>1180</v>
      </c>
      <c r="D550" s="241">
        <f>COUNTIF($C$1:$C550,C550)</f>
        <v>45</v>
      </c>
      <c r="E550" s="241" t="str">
        <f t="shared" si="28"/>
        <v>Favourite web sites45</v>
      </c>
      <c r="F550" s="86" t="s">
        <v>1269</v>
      </c>
      <c r="G550" s="242">
        <v>3.2388888888888891E-2</v>
      </c>
      <c r="H550" s="245">
        <v>97.518839269968311</v>
      </c>
    </row>
    <row r="551" spans="1:8">
      <c r="A551" s="86" t="str">
        <v>site_mumsnet</v>
      </c>
      <c r="B551" s="239">
        <v>550</v>
      </c>
      <c r="C551" s="86" t="s">
        <v>1180</v>
      </c>
      <c r="D551" s="241">
        <f>COUNTIF($C$1:$C551,C551)</f>
        <v>46</v>
      </c>
      <c r="E551" s="241" t="str">
        <f t="shared" si="28"/>
        <v>Favourite web sites46</v>
      </c>
      <c r="F551" s="86" t="s">
        <v>1271</v>
      </c>
      <c r="G551" s="242">
        <v>1.8388888888888889E-2</v>
      </c>
      <c r="H551" s="245">
        <v>93.665485659362545</v>
      </c>
    </row>
    <row r="552" spans="1:8">
      <c r="A552" s="86" t="str">
        <v>site_nationallottery</v>
      </c>
      <c r="B552" s="239">
        <v>551</v>
      </c>
      <c r="C552" s="86" t="s">
        <v>1180</v>
      </c>
      <c r="D552" s="241">
        <f>COUNTIF($C$1:$C552,C552)</f>
        <v>47</v>
      </c>
      <c r="E552" s="241" t="str">
        <f t="shared" si="28"/>
        <v>Favourite web sites47</v>
      </c>
      <c r="F552" s="86" t="s">
        <v>1273</v>
      </c>
      <c r="G552" s="242">
        <v>0.10967460317460315</v>
      </c>
      <c r="H552" s="245">
        <v>102.87860378106306</v>
      </c>
    </row>
    <row r="553" spans="1:8">
      <c r="A553" s="86" t="str">
        <v>site_nationalrail</v>
      </c>
      <c r="B553" s="239">
        <v>552</v>
      </c>
      <c r="C553" s="86" t="s">
        <v>1180</v>
      </c>
      <c r="D553" s="241">
        <f>COUNTIF($C$1:$C553,C553)</f>
        <v>48</v>
      </c>
      <c r="E553" s="241" t="str">
        <f t="shared" si="28"/>
        <v>Favourite web sites48</v>
      </c>
      <c r="F553" s="86" t="s">
        <v>1275</v>
      </c>
      <c r="G553" s="242">
        <v>5.2269841269841279E-2</v>
      </c>
      <c r="H553" s="245">
        <v>95.20519017010804</v>
      </c>
    </row>
    <row r="554" spans="1:8">
      <c r="A554" s="86" t="str">
        <v>site_netnums</v>
      </c>
      <c r="B554" s="239">
        <v>553</v>
      </c>
      <c r="C554" s="86" t="s">
        <v>1180</v>
      </c>
      <c r="D554" s="241">
        <f>COUNTIF($C$1:$C554,C554)</f>
        <v>49</v>
      </c>
      <c r="E554" s="241" t="str">
        <f t="shared" si="28"/>
        <v>Favourite web sites49</v>
      </c>
      <c r="F554" s="86" t="s">
        <v>1277</v>
      </c>
      <c r="G554" s="242">
        <v>1.4396825396825396E-2</v>
      </c>
      <c r="H554" s="245">
        <v>95.815136460840748</v>
      </c>
    </row>
    <row r="555" spans="1:8">
      <c r="A555" s="86" t="str">
        <v>site_nhs</v>
      </c>
      <c r="B555" s="239">
        <v>554</v>
      </c>
      <c r="C555" s="86" t="s">
        <v>1180</v>
      </c>
      <c r="D555" s="241">
        <f>COUNTIF($C$1:$C555,C555)</f>
        <v>50</v>
      </c>
      <c r="E555" s="241" t="str">
        <f t="shared" si="28"/>
        <v>Favourite web sites50</v>
      </c>
      <c r="F555" s="86" t="s">
        <v>1279</v>
      </c>
      <c r="G555" s="242">
        <v>6.6039682539682551E-2</v>
      </c>
      <c r="H555" s="245">
        <v>102.91273080284383</v>
      </c>
    </row>
    <row r="556" spans="1:8">
      <c r="A556" s="86" t="str">
        <v>site_notonthehighstreet</v>
      </c>
      <c r="B556" s="239">
        <v>555</v>
      </c>
      <c r="C556" s="86" t="s">
        <v>1180</v>
      </c>
      <c r="D556" s="241">
        <f>COUNTIF($C$1:$C556,C556)</f>
        <v>51</v>
      </c>
      <c r="E556" s="241" t="str">
        <f t="shared" si="28"/>
        <v>Favourite web sites51</v>
      </c>
      <c r="F556" s="86" t="s">
        <v>1281</v>
      </c>
      <c r="G556" s="242">
        <v>4.5619047619047615E-2</v>
      </c>
      <c r="H556" s="245">
        <v>100.95794887284725</v>
      </c>
    </row>
    <row r="557" spans="1:8">
      <c r="A557" s="86" t="str">
        <v>site_premierleague</v>
      </c>
      <c r="B557" s="239">
        <v>556</v>
      </c>
      <c r="C557" s="86" t="s">
        <v>1180</v>
      </c>
      <c r="D557" s="241">
        <f>COUNTIF($C$1:$C557,C557)</f>
        <v>52</v>
      </c>
      <c r="E557" s="241" t="str">
        <f t="shared" si="28"/>
        <v>Favourite web sites52</v>
      </c>
      <c r="F557" s="86" t="s">
        <v>1283</v>
      </c>
      <c r="G557" s="242">
        <v>5.4484126984126975E-2</v>
      </c>
      <c r="H557" s="245">
        <v>94.36731299553783</v>
      </c>
    </row>
    <row r="558" spans="1:8">
      <c r="A558" s="86" t="str">
        <v>site_quidco</v>
      </c>
      <c r="B558" s="239">
        <v>557</v>
      </c>
      <c r="C558" s="86" t="s">
        <v>1180</v>
      </c>
      <c r="D558" s="241">
        <f>COUNTIF($C$1:$C558,C558)</f>
        <v>53</v>
      </c>
      <c r="E558" s="241" t="str">
        <f t="shared" si="28"/>
        <v>Favourite web sites53</v>
      </c>
      <c r="F558" s="86" t="s">
        <v>1285</v>
      </c>
      <c r="G558" s="242">
        <v>3.5246031746031747E-2</v>
      </c>
      <c r="H558" s="245">
        <v>98.171057216429276</v>
      </c>
    </row>
    <row r="559" spans="1:8">
      <c r="A559" s="86" t="str">
        <v>site_quora</v>
      </c>
      <c r="B559" s="239">
        <v>558</v>
      </c>
      <c r="C559" s="86" t="s">
        <v>1180</v>
      </c>
      <c r="D559" s="241">
        <f>COUNTIF($C$1:$C559,C559)</f>
        <v>54</v>
      </c>
      <c r="E559" s="241" t="str">
        <f t="shared" si="28"/>
        <v>Favourite web sites54</v>
      </c>
      <c r="F559" s="86" t="s">
        <v>1287</v>
      </c>
      <c r="G559" s="242">
        <v>1.7404761904761906E-2</v>
      </c>
      <c r="H559" s="245">
        <v>93.695986958314094</v>
      </c>
    </row>
    <row r="560" spans="1:8">
      <c r="A560" s="86" t="str">
        <v>site_rightmove</v>
      </c>
      <c r="B560" s="239">
        <v>559</v>
      </c>
      <c r="C560" s="86" t="s">
        <v>1180</v>
      </c>
      <c r="D560" s="241">
        <f>COUNTIF($C$1:$C560,C560)</f>
        <v>55</v>
      </c>
      <c r="E560" s="241" t="str">
        <f t="shared" si="28"/>
        <v>Favourite web sites55</v>
      </c>
      <c r="F560" s="86" t="s">
        <v>1289</v>
      </c>
      <c r="G560" s="242">
        <v>8.0499999999999988E-2</v>
      </c>
      <c r="H560" s="245">
        <v>98.455358491225439</v>
      </c>
    </row>
    <row r="561" spans="1:8">
      <c r="A561" s="86" t="str">
        <v>site_santander</v>
      </c>
      <c r="B561" s="239">
        <v>560</v>
      </c>
      <c r="C561" s="86" t="s">
        <v>1180</v>
      </c>
      <c r="D561" s="241">
        <f>COUNTIF($C$1:$C561,C561)</f>
        <v>56</v>
      </c>
      <c r="E561" s="241" t="str">
        <f t="shared" si="28"/>
        <v>Favourite web sites56</v>
      </c>
      <c r="F561" s="86" t="s">
        <v>1291</v>
      </c>
      <c r="G561" s="242">
        <v>6.7039682539682538E-2</v>
      </c>
      <c r="H561" s="245">
        <v>96.775932703365001</v>
      </c>
    </row>
    <row r="562" spans="1:8">
      <c r="A562" s="86" t="str">
        <v>site_selfridges</v>
      </c>
      <c r="B562" s="239">
        <v>561</v>
      </c>
      <c r="C562" s="86" t="s">
        <v>1180</v>
      </c>
      <c r="D562" s="241">
        <f>COUNTIF($C$1:$C562,C562)</f>
        <v>57</v>
      </c>
      <c r="E562" s="241" t="str">
        <f t="shared" si="28"/>
        <v>Favourite web sites57</v>
      </c>
      <c r="F562" s="86" t="s">
        <v>1293</v>
      </c>
      <c r="G562" s="242">
        <v>1.9230158730158733E-2</v>
      </c>
      <c r="H562" s="245">
        <v>96.554456767915752</v>
      </c>
    </row>
    <row r="563" spans="1:8">
      <c r="A563" s="86" t="str">
        <v>site_skynews</v>
      </c>
      <c r="B563" s="239">
        <v>562</v>
      </c>
      <c r="C563" s="86" t="s">
        <v>1180</v>
      </c>
      <c r="D563" s="241">
        <f>COUNTIF($C$1:$C563,C563)</f>
        <v>58</v>
      </c>
      <c r="E563" s="241" t="str">
        <f t="shared" si="28"/>
        <v>Favourite web sites58</v>
      </c>
      <c r="F563" s="86" t="s">
        <v>1295</v>
      </c>
      <c r="G563" s="242">
        <v>8.5650793650793644E-2</v>
      </c>
      <c r="H563" s="245">
        <v>98.068735378193637</v>
      </c>
    </row>
    <row r="564" spans="1:8">
      <c r="A564" s="86" t="str">
        <v>site_skysports</v>
      </c>
      <c r="B564" s="239">
        <v>563</v>
      </c>
      <c r="C564" s="86" t="s">
        <v>1180</v>
      </c>
      <c r="D564" s="241">
        <f>COUNTIF($C$1:$C564,C564)</f>
        <v>59</v>
      </c>
      <c r="E564" s="241" t="str">
        <f t="shared" si="28"/>
        <v>Favourite web sites59</v>
      </c>
      <c r="F564" s="86" t="s">
        <v>1297</v>
      </c>
      <c r="G564" s="242">
        <v>9.1706349206349208E-2</v>
      </c>
      <c r="H564" s="245">
        <v>98.702421239585263</v>
      </c>
    </row>
    <row r="565" spans="1:8">
      <c r="A565" s="86" t="str">
        <v>site_soundcloud</v>
      </c>
      <c r="B565" s="239">
        <v>564</v>
      </c>
      <c r="C565" s="86" t="s">
        <v>1180</v>
      </c>
      <c r="D565" s="241">
        <f>COUNTIF($C$1:$C565,C565)</f>
        <v>60</v>
      </c>
      <c r="E565" s="241" t="str">
        <f t="shared" si="28"/>
        <v>Favourite web sites60</v>
      </c>
      <c r="F565" s="86" t="s">
        <v>1299</v>
      </c>
      <c r="G565" s="242">
        <v>2.5730158730158732E-2</v>
      </c>
      <c r="H565" s="245">
        <v>90.177796201563226</v>
      </c>
    </row>
    <row r="566" spans="1:8">
      <c r="A566" s="86" t="str">
        <v>site_spotify</v>
      </c>
      <c r="B566" s="239">
        <v>565</v>
      </c>
      <c r="C566" s="86" t="s">
        <v>1180</v>
      </c>
      <c r="D566" s="241">
        <f>COUNTIF($C$1:$C566,C566)</f>
        <v>61</v>
      </c>
      <c r="E566" s="241" t="str">
        <f t="shared" si="28"/>
        <v>Favourite web sites61</v>
      </c>
      <c r="F566" s="86" t="s">
        <v>1301</v>
      </c>
      <c r="G566" s="242">
        <v>0.16544444444444445</v>
      </c>
      <c r="H566" s="245">
        <v>94.145512021250809</v>
      </c>
    </row>
    <row r="567" spans="1:8">
      <c r="A567" s="86" t="str">
        <v>site_tesco</v>
      </c>
      <c r="B567" s="239">
        <v>566</v>
      </c>
      <c r="C567" s="86" t="s">
        <v>1180</v>
      </c>
      <c r="D567" s="241">
        <f>COUNTIF($C$1:$C567,C567)</f>
        <v>62</v>
      </c>
      <c r="E567" s="241" t="str">
        <f t="shared" si="28"/>
        <v>Favourite web sites62</v>
      </c>
      <c r="F567" s="86" t="s">
        <v>1303</v>
      </c>
      <c r="G567" s="242">
        <v>0.14479365079365075</v>
      </c>
      <c r="H567" s="245">
        <v>97.772683767246917</v>
      </c>
    </row>
    <row r="568" spans="1:8">
      <c r="A568" s="86" t="str">
        <v>site_theladbible</v>
      </c>
      <c r="B568" s="239">
        <v>567</v>
      </c>
      <c r="C568" s="86" t="s">
        <v>1180</v>
      </c>
      <c r="D568" s="241">
        <f>COUNTIF($C$1:$C568,C568)</f>
        <v>63</v>
      </c>
      <c r="E568" s="241" t="str">
        <f t="shared" si="28"/>
        <v>Favourite web sites63</v>
      </c>
      <c r="F568" s="86" t="s">
        <v>1305</v>
      </c>
      <c r="G568" s="242">
        <v>3.2888888888888884E-2</v>
      </c>
      <c r="H568" s="245">
        <v>94.932295826300688</v>
      </c>
    </row>
    <row r="569" spans="1:8">
      <c r="A569" s="86" t="str">
        <v>site_ticketmaster</v>
      </c>
      <c r="B569" s="239">
        <v>568</v>
      </c>
      <c r="C569" s="86" t="s">
        <v>1180</v>
      </c>
      <c r="D569" s="241">
        <f>COUNTIF($C$1:$C569,C569)</f>
        <v>64</v>
      </c>
      <c r="E569" s="241" t="str">
        <f t="shared" si="28"/>
        <v>Favourite web sites64</v>
      </c>
      <c r="F569" s="86" t="s">
        <v>1307</v>
      </c>
      <c r="G569" s="242">
        <v>3.3119047619047631E-2</v>
      </c>
      <c r="H569" s="245">
        <v>99.467541030502744</v>
      </c>
    </row>
    <row r="570" spans="1:8">
      <c r="A570" s="86" t="str">
        <v>site_topshop</v>
      </c>
      <c r="B570" s="239">
        <v>569</v>
      </c>
      <c r="C570" s="86" t="s">
        <v>1180</v>
      </c>
      <c r="D570" s="241">
        <f>COUNTIF($C$1:$C570,C570)</f>
        <v>65</v>
      </c>
      <c r="E570" s="241" t="str">
        <f t="shared" si="28"/>
        <v>Favourite web sites65</v>
      </c>
      <c r="F570" s="86" t="s">
        <v>1309</v>
      </c>
      <c r="G570" s="242">
        <v>3.0515873015873017E-2</v>
      </c>
      <c r="H570" s="245">
        <v>98.630884902875422</v>
      </c>
    </row>
    <row r="571" spans="1:8">
      <c r="A571" s="86" t="str">
        <v>site_tripadvisor</v>
      </c>
      <c r="B571" s="239">
        <v>570</v>
      </c>
      <c r="C571" s="86" t="s">
        <v>1180</v>
      </c>
      <c r="D571" s="241">
        <f>COUNTIF($C$1:$C571,C571)</f>
        <v>66</v>
      </c>
      <c r="E571" s="241" t="str">
        <f t="shared" si="28"/>
        <v>Favourite web sites66</v>
      </c>
      <c r="F571" s="86" t="s">
        <v>1311</v>
      </c>
      <c r="G571" s="242">
        <v>0.10794444444444447</v>
      </c>
      <c r="H571" s="245">
        <v>99.675220201556101</v>
      </c>
    </row>
    <row r="572" spans="1:8">
      <c r="A572" s="86" t="str">
        <v>site_trivago</v>
      </c>
      <c r="B572" s="239">
        <v>571</v>
      </c>
      <c r="C572" s="86" t="s">
        <v>1180</v>
      </c>
      <c r="D572" s="241">
        <f>COUNTIF($C$1:$C572,C572)</f>
        <v>67</v>
      </c>
      <c r="E572" s="241" t="str">
        <f t="shared" si="28"/>
        <v>Favourite web sites67</v>
      </c>
      <c r="F572" s="86" t="s">
        <v>1313</v>
      </c>
      <c r="G572" s="242">
        <v>3.5539682539682538E-2</v>
      </c>
      <c r="H572" s="245">
        <v>101.93311349836198</v>
      </c>
    </row>
    <row r="573" spans="1:8">
      <c r="A573" s="86" t="str">
        <v>site_tui</v>
      </c>
      <c r="B573" s="239">
        <v>572</v>
      </c>
      <c r="C573" s="86" t="s">
        <v>1180</v>
      </c>
      <c r="D573" s="241">
        <f>COUNTIF($C$1:$C573,C573)</f>
        <v>68</v>
      </c>
      <c r="E573" s="241" t="str">
        <f t="shared" si="28"/>
        <v>Favourite web sites68</v>
      </c>
      <c r="F573" s="86" t="s">
        <v>1315</v>
      </c>
      <c r="G573" s="242">
        <v>2.8468253968253969E-2</v>
      </c>
      <c r="H573" s="245">
        <v>101.03719236710521</v>
      </c>
    </row>
    <row r="574" spans="1:8">
      <c r="A574" s="86" t="str">
        <v>site_twitch</v>
      </c>
      <c r="B574" s="239">
        <v>573</v>
      </c>
      <c r="C574" s="86" t="s">
        <v>1180</v>
      </c>
      <c r="D574" s="241">
        <f>COUNTIF($C$1:$C574,C574)</f>
        <v>69</v>
      </c>
      <c r="E574" s="241" t="str">
        <f t="shared" si="28"/>
        <v>Favourite web sites69</v>
      </c>
      <c r="F574" s="86" t="s">
        <v>1317</v>
      </c>
      <c r="G574" s="242">
        <v>2.6984126984126989E-2</v>
      </c>
      <c r="H574" s="245">
        <v>91.844607645553083</v>
      </c>
    </row>
    <row r="575" spans="1:8">
      <c r="A575" s="86" t="str">
        <v>site_very</v>
      </c>
      <c r="B575" s="239">
        <v>574</v>
      </c>
      <c r="C575" s="86" t="s">
        <v>1180</v>
      </c>
      <c r="D575" s="241">
        <f>COUNTIF($C$1:$C575,C575)</f>
        <v>70</v>
      </c>
      <c r="E575" s="241" t="str">
        <f t="shared" si="28"/>
        <v>Favourite web sites70</v>
      </c>
      <c r="F575" s="86" t="s">
        <v>1319</v>
      </c>
      <c r="G575" s="242">
        <v>3.7865079365079372E-2</v>
      </c>
      <c r="H575" s="245">
        <v>105.87215811194804</v>
      </c>
    </row>
    <row r="576" spans="1:8">
      <c r="A576" s="86" t="str">
        <v>site_vevo</v>
      </c>
      <c r="B576" s="239">
        <v>575</v>
      </c>
      <c r="C576" s="86" t="s">
        <v>1180</v>
      </c>
      <c r="D576" s="241">
        <f>COUNTIF($C$1:$C576,C576)</f>
        <v>71</v>
      </c>
      <c r="E576" s="241" t="str">
        <f t="shared" si="28"/>
        <v>Favourite web sites71</v>
      </c>
      <c r="F576" s="86" t="s">
        <v>1321</v>
      </c>
      <c r="G576" s="242">
        <v>1.1968253968253968E-2</v>
      </c>
      <c r="H576" s="245">
        <v>86.708330396675024</v>
      </c>
    </row>
    <row r="577" spans="1:8">
      <c r="A577" s="86" t="str">
        <v>site_vice</v>
      </c>
      <c r="B577" s="239">
        <v>576</v>
      </c>
      <c r="C577" s="86" t="s">
        <v>1180</v>
      </c>
      <c r="D577" s="241">
        <f>COUNTIF($C$1:$C577,C577)</f>
        <v>72</v>
      </c>
      <c r="E577" s="241" t="str">
        <f t="shared" si="28"/>
        <v>Favourite web sites72</v>
      </c>
      <c r="F577" s="86" t="s">
        <v>1323</v>
      </c>
      <c r="G577" s="242">
        <v>1.0055555555555557E-2</v>
      </c>
      <c r="H577" s="245">
        <v>91.012674763256655</v>
      </c>
    </row>
    <row r="578" spans="1:8">
      <c r="A578" s="86" t="str">
        <v>site_wikihow</v>
      </c>
      <c r="B578" s="239">
        <v>577</v>
      </c>
      <c r="C578" s="86" t="s">
        <v>1180</v>
      </c>
      <c r="D578" s="241">
        <f>COUNTIF($C$1:$C578,C578)</f>
        <v>73</v>
      </c>
      <c r="E578" s="241" t="str">
        <f t="shared" si="28"/>
        <v>Favourite web sites73</v>
      </c>
      <c r="F578" s="86" t="s">
        <v>1325</v>
      </c>
      <c r="G578" s="242">
        <v>2.354761904761905E-2</v>
      </c>
      <c r="H578" s="245">
        <v>99.464017632858202</v>
      </c>
    </row>
    <row r="579" spans="1:8">
      <c r="A579" s="86" t="str">
        <v>site_wiki</v>
      </c>
      <c r="B579" s="239">
        <v>578</v>
      </c>
      <c r="C579" s="86" t="s">
        <v>1180</v>
      </c>
      <c r="D579" s="241">
        <f>COUNTIF($C$1:$C579,C579)</f>
        <v>74</v>
      </c>
      <c r="E579" s="241" t="str">
        <f t="shared" ref="E579:E642" si="29">C579&amp;D579</f>
        <v>Favourite web sites74</v>
      </c>
      <c r="F579" s="86" t="s">
        <v>1327</v>
      </c>
      <c r="G579" s="242">
        <v>0.17847619047619048</v>
      </c>
      <c r="H579" s="245">
        <v>97.500340047161444</v>
      </c>
    </row>
    <row r="580" spans="1:8">
      <c r="A580" s="86" t="str">
        <v>site_williamhill</v>
      </c>
      <c r="B580" s="239">
        <v>579</v>
      </c>
      <c r="C580" s="86" t="s">
        <v>1180</v>
      </c>
      <c r="D580" s="241">
        <f>COUNTIF($C$1:$C580,C580)</f>
        <v>75</v>
      </c>
      <c r="E580" s="241" t="str">
        <f t="shared" si="29"/>
        <v>Favourite web sites75</v>
      </c>
      <c r="F580" s="86" t="s">
        <v>1329</v>
      </c>
      <c r="G580" s="242">
        <v>2.5428571428571425E-2</v>
      </c>
      <c r="H580" s="245">
        <v>98.418045149288787</v>
      </c>
    </row>
    <row r="581" spans="1:8">
      <c r="A581" s="86" t="str">
        <v>site_yahoo</v>
      </c>
      <c r="B581" s="239">
        <v>580</v>
      </c>
      <c r="C581" s="86" t="s">
        <v>1180</v>
      </c>
      <c r="D581" s="241">
        <f>COUNTIF($C$1:$C581,C581)</f>
        <v>76</v>
      </c>
      <c r="E581" s="241" t="str">
        <f t="shared" si="29"/>
        <v>Favourite web sites76</v>
      </c>
      <c r="F581" s="86" t="s">
        <v>1331</v>
      </c>
      <c r="G581" s="242">
        <v>6.8452380952380973E-2</v>
      </c>
      <c r="H581" s="245">
        <v>98.404960565585881</v>
      </c>
    </row>
    <row r="582" spans="1:8">
      <c r="A582" s="86" t="str">
        <v>site_zoopla</v>
      </c>
      <c r="B582" s="239">
        <v>581</v>
      </c>
      <c r="C582" s="86" t="s">
        <v>1180</v>
      </c>
      <c r="D582" s="241">
        <f>COUNTIF($C$1:$C582,C582)</f>
        <v>77</v>
      </c>
      <c r="E582" s="241" t="str">
        <f t="shared" si="29"/>
        <v>Favourite web sites77</v>
      </c>
      <c r="F582" s="86" t="s">
        <v>1333</v>
      </c>
      <c r="G582" s="242">
        <v>4.4769841269841286E-2</v>
      </c>
      <c r="H582" s="245">
        <v>100.28173732269865</v>
      </c>
    </row>
    <row r="583" spans="1:8">
      <c r="A583" s="86" t="str">
        <v>shopm10</v>
      </c>
      <c r="B583" s="239">
        <v>582</v>
      </c>
      <c r="C583" s="86" t="s">
        <v>1336</v>
      </c>
      <c r="D583" s="241">
        <f>COUNTIF($C$1:$C583,C583)</f>
        <v>1</v>
      </c>
      <c r="E583" s="241" t="str">
        <f t="shared" si="29"/>
        <v>Supermarket: shop at (1+ times per month)1</v>
      </c>
      <c r="F583" s="86" t="s">
        <v>1337</v>
      </c>
      <c r="G583" s="242">
        <v>0.40811904761904777</v>
      </c>
      <c r="H583" s="245">
        <v>105.28579824265188</v>
      </c>
    </row>
    <row r="584" spans="1:8">
      <c r="A584" s="86" t="str">
        <v>shopm1</v>
      </c>
      <c r="B584" s="239">
        <v>583</v>
      </c>
      <c r="C584" s="86" t="s">
        <v>1336</v>
      </c>
      <c r="D584" s="241">
        <f>COUNTIF($C$1:$C584,C584)</f>
        <v>2</v>
      </c>
      <c r="E584" s="241" t="str">
        <f t="shared" si="29"/>
        <v>Supermarket: shop at (1+ times per month)2</v>
      </c>
      <c r="F584" s="86" t="s">
        <v>1339</v>
      </c>
      <c r="G584" s="242">
        <v>0.43115873015873013</v>
      </c>
      <c r="H584" s="245">
        <v>104.83201718829551</v>
      </c>
    </row>
    <row r="585" spans="1:8">
      <c r="A585" s="86" t="str">
        <v>shopm2</v>
      </c>
      <c r="B585" s="239">
        <v>584</v>
      </c>
      <c r="C585" s="86" t="s">
        <v>1336</v>
      </c>
      <c r="D585" s="241">
        <f>COUNTIF($C$1:$C585,C585)</f>
        <v>3</v>
      </c>
      <c r="E585" s="241" t="str">
        <f t="shared" si="29"/>
        <v>Supermarket: shop at (1+ times per month)3</v>
      </c>
      <c r="F585" s="86" t="s">
        <v>1341</v>
      </c>
      <c r="G585" s="242">
        <v>0.25390476190476191</v>
      </c>
      <c r="H585" s="245">
        <v>103.45383389604916</v>
      </c>
    </row>
    <row r="586" spans="1:8">
      <c r="A586" s="86" t="str">
        <v>shopm11</v>
      </c>
      <c r="B586" s="239">
        <v>585</v>
      </c>
      <c r="C586" s="86" t="s">
        <v>1336</v>
      </c>
      <c r="D586" s="241">
        <f>COUNTIF($C$1:$C586,C586)</f>
        <v>4</v>
      </c>
      <c r="E586" s="241" t="str">
        <f t="shared" si="29"/>
        <v>Supermarket: shop at (1+ times per month)4</v>
      </c>
      <c r="F586" s="86" t="s">
        <v>1343</v>
      </c>
      <c r="G586" s="242">
        <v>0.31384920634920632</v>
      </c>
      <c r="H586" s="245">
        <v>103.16271982771494</v>
      </c>
    </row>
    <row r="587" spans="1:8">
      <c r="A587" s="86" t="str">
        <v>shopm3</v>
      </c>
      <c r="B587" s="239">
        <v>586</v>
      </c>
      <c r="C587" s="86" t="s">
        <v>1336</v>
      </c>
      <c r="D587" s="241">
        <f>COUNTIF($C$1:$C587,C587)</f>
        <v>5</v>
      </c>
      <c r="E587" s="241" t="str">
        <f t="shared" si="29"/>
        <v>Supermarket: shop at (1+ times per month)5</v>
      </c>
      <c r="F587" s="86" t="s">
        <v>1345</v>
      </c>
      <c r="G587" s="242">
        <v>0.21955555555555553</v>
      </c>
      <c r="H587" s="245">
        <v>92.94826742766368</v>
      </c>
    </row>
    <row r="588" spans="1:8">
      <c r="A588" s="86" t="str">
        <v>shopm4</v>
      </c>
      <c r="B588" s="239">
        <v>587</v>
      </c>
      <c r="C588" s="86" t="s">
        <v>1336</v>
      </c>
      <c r="D588" s="241">
        <f>COUNTIF($C$1:$C588,C588)</f>
        <v>6</v>
      </c>
      <c r="E588" s="241" t="str">
        <f t="shared" si="29"/>
        <v>Supermarket: shop at (1+ times per month)6</v>
      </c>
      <c r="F588" s="86" t="s">
        <v>1347</v>
      </c>
      <c r="G588" s="242">
        <v>0.35356349206349208</v>
      </c>
      <c r="H588" s="245">
        <v>104.57552605920988</v>
      </c>
    </row>
    <row r="589" spans="1:8">
      <c r="A589" s="86" t="str">
        <v>shopm5</v>
      </c>
      <c r="B589" s="239">
        <v>588</v>
      </c>
      <c r="C589" s="86" t="s">
        <v>1336</v>
      </c>
      <c r="D589" s="241">
        <f>COUNTIF($C$1:$C589,C589)</f>
        <v>7</v>
      </c>
      <c r="E589" s="241" t="str">
        <f t="shared" si="29"/>
        <v>Supermarket: shop at (1+ times per month)7</v>
      </c>
      <c r="F589" s="86" t="s">
        <v>1349</v>
      </c>
      <c r="G589" s="242">
        <v>0.42284126984126991</v>
      </c>
      <c r="H589" s="245">
        <v>95.802446993137508</v>
      </c>
    </row>
    <row r="590" spans="1:8">
      <c r="A590" s="86" t="str">
        <v>shopm6</v>
      </c>
      <c r="B590" s="239">
        <v>589</v>
      </c>
      <c r="C590" s="86" t="s">
        <v>1336</v>
      </c>
      <c r="D590" s="241">
        <f>COUNTIF($C$1:$C590,C590)</f>
        <v>8</v>
      </c>
      <c r="E590" s="241" t="str">
        <f t="shared" si="29"/>
        <v>Supermarket: shop at (1+ times per month)8</v>
      </c>
      <c r="F590" s="86" t="s">
        <v>1303</v>
      </c>
      <c r="G590" s="242">
        <v>0.60612698412698418</v>
      </c>
      <c r="H590" s="245">
        <v>98.816058921987633</v>
      </c>
    </row>
    <row r="591" spans="1:8">
      <c r="A591" s="86" t="str">
        <v>shopm8</v>
      </c>
      <c r="B591" s="239">
        <v>590</v>
      </c>
      <c r="C591" s="86" t="s">
        <v>1336</v>
      </c>
      <c r="D591" s="241">
        <f>COUNTIF($C$1:$C591,C591)</f>
        <v>9</v>
      </c>
      <c r="E591" s="241" t="str">
        <f t="shared" si="29"/>
        <v>Supermarket: shop at (1+ times per month)9</v>
      </c>
      <c r="F591" s="86" t="s">
        <v>1352</v>
      </c>
      <c r="G591" s="242">
        <v>0.12205555555555556</v>
      </c>
      <c r="H591" s="245">
        <v>73.238445336748711</v>
      </c>
    </row>
    <row r="592" spans="1:8">
      <c r="A592" s="86" t="str">
        <v>DAILY11</v>
      </c>
      <c r="B592" s="239">
        <v>591</v>
      </c>
      <c r="C592" s="86" t="s">
        <v>1355</v>
      </c>
      <c r="D592" s="241">
        <f>COUNTIF($C$1:$C592,C592)</f>
        <v>1</v>
      </c>
      <c r="E592" s="241" t="str">
        <f t="shared" si="29"/>
        <v>Daily Newspapers1</v>
      </c>
      <c r="F592" s="86" t="s">
        <v>1356</v>
      </c>
      <c r="G592" s="242">
        <v>9.9793650793650809E-2</v>
      </c>
      <c r="H592" s="245">
        <v>106.37055942914996</v>
      </c>
    </row>
    <row r="593" spans="1:8">
      <c r="A593" s="86" t="str">
        <v>DAILY3</v>
      </c>
      <c r="B593" s="239">
        <v>592</v>
      </c>
      <c r="C593" s="86" t="s">
        <v>1355</v>
      </c>
      <c r="D593" s="241">
        <f>COUNTIF($C$1:$C593,C593)</f>
        <v>2</v>
      </c>
      <c r="E593" s="241" t="str">
        <f t="shared" si="29"/>
        <v>Daily Newspapers2</v>
      </c>
      <c r="F593" s="86" t="s">
        <v>1358</v>
      </c>
      <c r="G593" s="242">
        <v>3.9785714285714278E-2</v>
      </c>
      <c r="H593" s="245">
        <v>109.20181022510327</v>
      </c>
    </row>
    <row r="594" spans="1:8">
      <c r="A594" s="86" t="str">
        <v>DAILY4</v>
      </c>
      <c r="B594" s="239">
        <v>593</v>
      </c>
      <c r="C594" s="86" t="s">
        <v>1355</v>
      </c>
      <c r="D594" s="241">
        <f>COUNTIF($C$1:$C594,C594)</f>
        <v>3</v>
      </c>
      <c r="E594" s="241" t="str">
        <f t="shared" si="29"/>
        <v>Daily Newspapers3</v>
      </c>
      <c r="F594" s="86" t="s">
        <v>1360</v>
      </c>
      <c r="G594" s="242">
        <v>7.4365079365079382E-3</v>
      </c>
      <c r="H594" s="245">
        <v>90.323589860618242</v>
      </c>
    </row>
    <row r="595" spans="1:8">
      <c r="A595" s="86" t="str">
        <v>DAILY10</v>
      </c>
      <c r="B595" s="239">
        <v>594</v>
      </c>
      <c r="C595" s="86" t="s">
        <v>1355</v>
      </c>
      <c r="D595" s="241">
        <f>COUNTIF($C$1:$C595,C595)</f>
        <v>4</v>
      </c>
      <c r="E595" s="241" t="str">
        <f t="shared" si="29"/>
        <v>Daily Newspapers4</v>
      </c>
      <c r="F595" s="86" t="s">
        <v>1362</v>
      </c>
      <c r="G595" s="242">
        <v>1.8873015873015871E-2</v>
      </c>
      <c r="H595" s="245">
        <v>105.88470477907836</v>
      </c>
    </row>
    <row r="596" spans="1:8">
      <c r="A596" s="86" t="str">
        <v>DAILY2</v>
      </c>
      <c r="B596" s="239">
        <v>595</v>
      </c>
      <c r="C596" s="86" t="s">
        <v>1355</v>
      </c>
      <c r="D596" s="241">
        <f>COUNTIF($C$1:$C596,C596)</f>
        <v>5</v>
      </c>
      <c r="E596" s="241" t="str">
        <f t="shared" si="29"/>
        <v>Daily Newspapers5</v>
      </c>
      <c r="F596" s="86" t="s">
        <v>1364</v>
      </c>
      <c r="G596" s="242">
        <v>8.1920634920634908E-2</v>
      </c>
      <c r="H596" s="245">
        <v>103.14911281972263</v>
      </c>
    </row>
    <row r="597" spans="1:8">
      <c r="A597" s="86" t="str">
        <v>DAILY1</v>
      </c>
      <c r="B597" s="239">
        <v>596</v>
      </c>
      <c r="C597" s="86" t="s">
        <v>1355</v>
      </c>
      <c r="D597" s="241">
        <f>COUNTIF($C$1:$C597,C597)</f>
        <v>6</v>
      </c>
      <c r="E597" s="241" t="str">
        <f t="shared" si="29"/>
        <v>Daily Newspapers6</v>
      </c>
      <c r="F597" s="86" t="s">
        <v>1366</v>
      </c>
      <c r="G597" s="242">
        <v>1.8579365079365084E-2</v>
      </c>
      <c r="H597" s="245">
        <v>105.17641755771928</v>
      </c>
    </row>
    <row r="598" spans="1:8">
      <c r="A598" s="86" t="str">
        <v>DAILY6</v>
      </c>
      <c r="B598" s="239">
        <v>597</v>
      </c>
      <c r="C598" s="86" t="s">
        <v>1355</v>
      </c>
      <c r="D598" s="241">
        <f>COUNTIF($C$1:$C598,C598)</f>
        <v>7</v>
      </c>
      <c r="E598" s="241" t="str">
        <f t="shared" si="29"/>
        <v>Daily Newspapers7</v>
      </c>
      <c r="F598" s="86" t="s">
        <v>1368</v>
      </c>
      <c r="G598" s="242">
        <v>1.9595238095238096E-2</v>
      </c>
      <c r="H598" s="245">
        <v>74.233795116975458</v>
      </c>
    </row>
    <row r="599" spans="1:8">
      <c r="A599" s="86" t="str">
        <v>DAILY8</v>
      </c>
      <c r="B599" s="239">
        <v>598</v>
      </c>
      <c r="C599" s="86" t="s">
        <v>1355</v>
      </c>
      <c r="D599" s="241">
        <f>COUNTIF($C$1:$C599,C599)</f>
        <v>8</v>
      </c>
      <c r="E599" s="241" t="str">
        <f t="shared" si="29"/>
        <v>Daily Newspapers8</v>
      </c>
      <c r="F599" s="86" t="s">
        <v>1370</v>
      </c>
      <c r="G599" s="242">
        <v>1.6785714285714286E-2</v>
      </c>
      <c r="H599" s="245">
        <v>86.253594711163686</v>
      </c>
    </row>
    <row r="600" spans="1:8">
      <c r="A600" s="86" t="str">
        <v>DAILY12</v>
      </c>
      <c r="B600" s="239">
        <v>599</v>
      </c>
      <c r="C600" s="86" t="s">
        <v>1355</v>
      </c>
      <c r="D600" s="241">
        <f>COUNTIF($C$1:$C600,C600)</f>
        <v>9</v>
      </c>
      <c r="E600" s="241" t="str">
        <f t="shared" si="29"/>
        <v>Daily Newspapers9</v>
      </c>
      <c r="F600" s="86" t="s">
        <v>1372</v>
      </c>
      <c r="G600" s="242">
        <v>2.1619047619047625E-2</v>
      </c>
      <c r="H600" s="245">
        <v>70.934188072463542</v>
      </c>
    </row>
    <row r="601" spans="1:8">
      <c r="A601" s="86" t="str">
        <v>MAGBIZEDU</v>
      </c>
      <c r="B601" s="239">
        <v>600</v>
      </c>
      <c r="C601" s="86" t="s">
        <v>1374</v>
      </c>
      <c r="D601" s="241">
        <f>COUNTIF($C$1:$C601,C601)</f>
        <v>1</v>
      </c>
      <c r="E601" s="241" t="str">
        <f t="shared" si="29"/>
        <v>Magazines Read1</v>
      </c>
      <c r="F601" s="86" t="s">
        <v>1375</v>
      </c>
      <c r="G601" s="242">
        <v>2.1626984126984126E-2</v>
      </c>
      <c r="H601" s="245">
        <v>84.778316840620974</v>
      </c>
    </row>
    <row r="602" spans="1:8">
      <c r="A602" s="86" t="str">
        <v>MAGCELEB</v>
      </c>
      <c r="B602" s="239">
        <v>601</v>
      </c>
      <c r="C602" s="86" t="s">
        <v>1374</v>
      </c>
      <c r="D602" s="241">
        <f>COUNTIF($C$1:$C602,C602)</f>
        <v>2</v>
      </c>
      <c r="E602" s="241" t="str">
        <f t="shared" si="29"/>
        <v>Magazines Read2</v>
      </c>
      <c r="F602" s="86" t="s">
        <v>1377</v>
      </c>
      <c r="G602" s="242">
        <v>2.123809523809524E-2</v>
      </c>
      <c r="H602" s="245">
        <v>93.152523254352147</v>
      </c>
    </row>
    <row r="603" spans="1:8">
      <c r="A603" s="86" t="str">
        <v>MAGFASHION</v>
      </c>
      <c r="B603" s="239">
        <v>602</v>
      </c>
      <c r="C603" s="86" t="s">
        <v>1374</v>
      </c>
      <c r="D603" s="241">
        <f>COUNTIF($C$1:$C603,C603)</f>
        <v>3</v>
      </c>
      <c r="E603" s="241" t="str">
        <f t="shared" si="29"/>
        <v>Magazines Read3</v>
      </c>
      <c r="F603" s="86" t="s">
        <v>1379</v>
      </c>
      <c r="G603" s="242">
        <v>1.1531746031746032E-2</v>
      </c>
      <c r="H603" s="245">
        <v>96.811524598137154</v>
      </c>
    </row>
    <row r="604" spans="1:8">
      <c r="A604" s="86" t="str">
        <v>MAGCOOK</v>
      </c>
      <c r="B604" s="239">
        <v>603</v>
      </c>
      <c r="C604" s="86" t="s">
        <v>1374</v>
      </c>
      <c r="D604" s="241">
        <f>COUNTIF($C$1:$C604,C604)</f>
        <v>4</v>
      </c>
      <c r="E604" s="241" t="str">
        <f t="shared" si="29"/>
        <v>Magazines Read4</v>
      </c>
      <c r="F604" s="86" t="s">
        <v>1381</v>
      </c>
      <c r="G604" s="242">
        <v>7.6198412698412696E-2</v>
      </c>
      <c r="H604" s="245">
        <v>95.758536611267672</v>
      </c>
    </row>
    <row r="605" spans="1:8">
      <c r="A605" s="86" t="str">
        <v>MAGHEALTH</v>
      </c>
      <c r="B605" s="239">
        <v>604</v>
      </c>
      <c r="C605" s="86" t="s">
        <v>1374</v>
      </c>
      <c r="D605" s="241">
        <f>COUNTIF($C$1:$C605,C605)</f>
        <v>5</v>
      </c>
      <c r="E605" s="241" t="str">
        <f t="shared" si="29"/>
        <v>Magazines Read5</v>
      </c>
      <c r="F605" s="86" t="s">
        <v>1383</v>
      </c>
      <c r="G605" s="242">
        <v>2.2357142857142864E-2</v>
      </c>
      <c r="H605" s="245">
        <v>95.143832414318041</v>
      </c>
    </row>
    <row r="606" spans="1:8">
      <c r="A606" s="86" t="str">
        <v>MAGHOME</v>
      </c>
      <c r="B606" s="239">
        <v>605</v>
      </c>
      <c r="C606" s="86" t="s">
        <v>1374</v>
      </c>
      <c r="D606" s="241">
        <f>COUNTIF($C$1:$C606,C606)</f>
        <v>6</v>
      </c>
      <c r="E606" s="241" t="str">
        <f t="shared" si="29"/>
        <v>Magazines Read6</v>
      </c>
      <c r="F606" s="86" t="s">
        <v>1385</v>
      </c>
      <c r="G606" s="242">
        <v>3.9571428571428563E-2</v>
      </c>
      <c r="H606" s="245">
        <v>94.744733229731125</v>
      </c>
    </row>
    <row r="607" spans="1:8">
      <c r="A607" s="86" t="str">
        <v>MAGIT</v>
      </c>
      <c r="B607" s="239">
        <v>606</v>
      </c>
      <c r="C607" s="86" t="s">
        <v>1374</v>
      </c>
      <c r="D607" s="241">
        <f>COUNTIF($C$1:$C607,C607)</f>
        <v>7</v>
      </c>
      <c r="E607" s="241" t="str">
        <f t="shared" si="29"/>
        <v>Magazines Read7</v>
      </c>
      <c r="F607" s="86" t="s">
        <v>1387</v>
      </c>
      <c r="G607" s="242">
        <v>2.4968253968253966E-2</v>
      </c>
      <c r="H607" s="245">
        <v>90.297587584958364</v>
      </c>
    </row>
    <row r="608" spans="1:8">
      <c r="A608" s="86" t="str">
        <v>MAGMENSTYLE</v>
      </c>
      <c r="B608" s="239">
        <v>607</v>
      </c>
      <c r="C608" s="86" t="s">
        <v>1374</v>
      </c>
      <c r="D608" s="241">
        <f>COUNTIF($C$1:$C608,C608)</f>
        <v>8</v>
      </c>
      <c r="E608" s="241" t="str">
        <f t="shared" si="29"/>
        <v>Magazines Read8</v>
      </c>
      <c r="F608" s="86" t="s">
        <v>1389</v>
      </c>
      <c r="G608" s="242">
        <v>2.61031746031746E-2</v>
      </c>
      <c r="H608" s="245">
        <v>87.341610904286256</v>
      </c>
    </row>
    <row r="609" spans="1:8">
      <c r="A609" s="86" t="str">
        <v>MAGMOTOR</v>
      </c>
      <c r="B609" s="239">
        <v>608</v>
      </c>
      <c r="C609" s="86" t="s">
        <v>1374</v>
      </c>
      <c r="D609" s="241">
        <f>COUNTIF($C$1:$C609,C609)</f>
        <v>9</v>
      </c>
      <c r="E609" s="241" t="str">
        <f t="shared" si="29"/>
        <v>Magazines Read9</v>
      </c>
      <c r="F609" s="86" t="s">
        <v>1391</v>
      </c>
      <c r="G609" s="242">
        <v>2.3420634920634922E-2</v>
      </c>
      <c r="H609" s="245">
        <v>87.023161950002276</v>
      </c>
    </row>
    <row r="610" spans="1:8">
      <c r="A610" s="86" t="str">
        <v>MAGMUSICFILM</v>
      </c>
      <c r="B610" s="239">
        <v>609</v>
      </c>
      <c r="C610" s="86" t="s">
        <v>1374</v>
      </c>
      <c r="D610" s="241">
        <f>COUNTIF($C$1:$C610,C610)</f>
        <v>10</v>
      </c>
      <c r="E610" s="241" t="str">
        <f t="shared" si="29"/>
        <v>Magazines Read10</v>
      </c>
      <c r="F610" s="86" t="s">
        <v>1393</v>
      </c>
      <c r="G610" s="242">
        <v>1.9412698412698416E-2</v>
      </c>
      <c r="H610" s="245">
        <v>90.023496622831772</v>
      </c>
    </row>
    <row r="611" spans="1:8">
      <c r="A611" s="86" t="str">
        <v>MAGSPORT</v>
      </c>
      <c r="B611" s="239">
        <v>610</v>
      </c>
      <c r="C611" s="86" t="s">
        <v>1374</v>
      </c>
      <c r="D611" s="241">
        <f>COUNTIF($C$1:$C611,C611)</f>
        <v>11</v>
      </c>
      <c r="E611" s="241" t="str">
        <f t="shared" si="29"/>
        <v>Magazines Read11</v>
      </c>
      <c r="F611" s="86" t="s">
        <v>1395</v>
      </c>
      <c r="G611" s="242">
        <v>2.0682539682539684E-2</v>
      </c>
      <c r="H611" s="245">
        <v>90.520589493548698</v>
      </c>
    </row>
    <row r="612" spans="1:8">
      <c r="A612" s="86" t="str">
        <v>MAGTRAVEL</v>
      </c>
      <c r="B612" s="239">
        <v>611</v>
      </c>
      <c r="C612" s="86" t="s">
        <v>1374</v>
      </c>
      <c r="D612" s="241">
        <f>COUNTIF($C$1:$C612,C612)</f>
        <v>12</v>
      </c>
      <c r="E612" s="241" t="str">
        <f t="shared" si="29"/>
        <v>Magazines Read12</v>
      </c>
      <c r="F612" s="86" t="s">
        <v>1397</v>
      </c>
      <c r="G612" s="242">
        <v>4.949206349206349E-2</v>
      </c>
      <c r="H612" s="245">
        <v>90.263303373359633</v>
      </c>
    </row>
    <row r="613" spans="1:8">
      <c r="A613" s="86" t="str">
        <v>MAGTV</v>
      </c>
      <c r="B613" s="239">
        <v>612</v>
      </c>
      <c r="C613" s="86" t="s">
        <v>1374</v>
      </c>
      <c r="D613" s="241">
        <f>COUNTIF($C$1:$C613,C613)</f>
        <v>13</v>
      </c>
      <c r="E613" s="241" t="str">
        <f t="shared" si="29"/>
        <v>Magazines Read13</v>
      </c>
      <c r="F613" s="86" t="s">
        <v>1399</v>
      </c>
      <c r="G613" s="242">
        <v>0.15201587301587305</v>
      </c>
      <c r="H613" s="245">
        <v>105.16660963465974</v>
      </c>
    </row>
    <row r="614" spans="1:8">
      <c r="A614" s="86" t="str">
        <v>MAGWOMEN</v>
      </c>
      <c r="B614" s="239">
        <v>613</v>
      </c>
      <c r="C614" s="86" t="s">
        <v>1374</v>
      </c>
      <c r="D614" s="241">
        <f>COUNTIF($C$1:$C614,C614)</f>
        <v>14</v>
      </c>
      <c r="E614" s="241" t="str">
        <f t="shared" si="29"/>
        <v>Magazines Read14</v>
      </c>
      <c r="F614" s="86" t="s">
        <v>1401</v>
      </c>
      <c r="G614" s="242">
        <v>9.4476190476190477E-2</v>
      </c>
      <c r="H614" s="245">
        <v>100.08650224697261</v>
      </c>
    </row>
    <row r="615" spans="1:8">
      <c r="A615" s="86" t="str">
        <v>MAGWOMENGLOSS</v>
      </c>
      <c r="B615" s="239">
        <v>614</v>
      </c>
      <c r="C615" s="86" t="s">
        <v>1374</v>
      </c>
      <c r="D615" s="241">
        <f>COUNTIF($C$1:$C615,C615)</f>
        <v>15</v>
      </c>
      <c r="E615" s="241" t="str">
        <f t="shared" si="29"/>
        <v>Magazines Read15</v>
      </c>
      <c r="F615" s="86" t="s">
        <v>1403</v>
      </c>
      <c r="G615" s="242">
        <v>2.9952380952380949E-2</v>
      </c>
      <c r="H615" s="245">
        <v>81.108572893460632</v>
      </c>
    </row>
    <row r="616" spans="1:8">
      <c r="A616" s="86" t="str">
        <v>CHARITY1</v>
      </c>
      <c r="B616" s="239">
        <v>615</v>
      </c>
      <c r="C616" s="86" t="s">
        <v>1405</v>
      </c>
      <c r="D616" s="241">
        <f>COUNTIF($C$1:$C616,C616)</f>
        <v>1</v>
      </c>
      <c r="E616" s="241" t="str">
        <f t="shared" si="29"/>
        <v>Charities1</v>
      </c>
      <c r="F616" s="86" t="s">
        <v>1406</v>
      </c>
      <c r="G616" s="242">
        <v>0.14106349206349203</v>
      </c>
      <c r="H616" s="245">
        <v>102.1047372073235</v>
      </c>
    </row>
    <row r="617" spans="1:8">
      <c r="A617" s="86" t="str">
        <v>CHARITY2</v>
      </c>
      <c r="B617" s="239">
        <v>616</v>
      </c>
      <c r="C617" s="86" t="s">
        <v>1405</v>
      </c>
      <c r="D617" s="241">
        <f>COUNTIF($C$1:$C617,C617)</f>
        <v>2</v>
      </c>
      <c r="E617" s="241" t="str">
        <f t="shared" si="29"/>
        <v>Charities2</v>
      </c>
      <c r="F617" s="86" t="s">
        <v>1408</v>
      </c>
      <c r="G617" s="242">
        <v>0.12361111111111112</v>
      </c>
      <c r="H617" s="245">
        <v>98.273478051339453</v>
      </c>
    </row>
    <row r="618" spans="1:8">
      <c r="A618" s="86" t="str">
        <v>CHARITY3</v>
      </c>
      <c r="B618" s="239">
        <v>617</v>
      </c>
      <c r="C618" s="86" t="s">
        <v>1405</v>
      </c>
      <c r="D618" s="241">
        <f>COUNTIF($C$1:$C618,C618)</f>
        <v>3</v>
      </c>
      <c r="E618" s="241" t="str">
        <f t="shared" si="29"/>
        <v>Charities3</v>
      </c>
      <c r="F618" s="86" t="s">
        <v>1410</v>
      </c>
      <c r="G618" s="242">
        <v>4.3039682539682537E-2</v>
      </c>
      <c r="H618" s="245">
        <v>101.7472642616714</v>
      </c>
    </row>
    <row r="619" spans="1:8">
      <c r="A619" s="86" t="str">
        <v>CHARITY5</v>
      </c>
      <c r="B619" s="239">
        <v>618</v>
      </c>
      <c r="C619" s="86" t="s">
        <v>1405</v>
      </c>
      <c r="D619" s="241">
        <f>COUNTIF($C$1:$C619,C619)</f>
        <v>4</v>
      </c>
      <c r="E619" s="241" t="str">
        <f t="shared" si="29"/>
        <v>Charities4</v>
      </c>
      <c r="F619" s="86" t="s">
        <v>1412</v>
      </c>
      <c r="G619" s="242">
        <v>6.6674603174603192E-2</v>
      </c>
      <c r="H619" s="245">
        <v>103.15566500351639</v>
      </c>
    </row>
    <row r="620" spans="1:8">
      <c r="A620" s="86" t="str">
        <v>CHARITY7</v>
      </c>
      <c r="B620" s="239">
        <v>619</v>
      </c>
      <c r="C620" s="86" t="s">
        <v>1405</v>
      </c>
      <c r="D620" s="241">
        <f>COUNTIF($C$1:$C620,C620)</f>
        <v>5</v>
      </c>
      <c r="E620" s="241" t="str">
        <f t="shared" si="29"/>
        <v>Charities5</v>
      </c>
      <c r="F620" s="86" t="s">
        <v>1414</v>
      </c>
      <c r="G620" s="242">
        <v>0.24966666666666668</v>
      </c>
      <c r="H620" s="245">
        <v>100.34849142363322</v>
      </c>
    </row>
    <row r="621" spans="1:8">
      <c r="A621" s="86" t="str">
        <v>CHARITY8</v>
      </c>
      <c r="B621" s="239">
        <v>620</v>
      </c>
      <c r="C621" s="86" t="s">
        <v>1405</v>
      </c>
      <c r="D621" s="241">
        <f>COUNTIF($C$1:$C621,C621)</f>
        <v>6</v>
      </c>
      <c r="E621" s="241" t="str">
        <f t="shared" si="29"/>
        <v>Charities6</v>
      </c>
      <c r="F621" s="86" t="s">
        <v>1416</v>
      </c>
      <c r="G621" s="242">
        <v>3.5619047619047613E-2</v>
      </c>
      <c r="H621" s="245">
        <v>92.486277528263031</v>
      </c>
    </row>
    <row r="622" spans="1:8">
      <c r="A622" s="86" t="str">
        <v>CHARITY11</v>
      </c>
      <c r="B622" s="239">
        <v>621</v>
      </c>
      <c r="C622" s="86" t="s">
        <v>1405</v>
      </c>
      <c r="D622" s="241">
        <f>COUNTIF($C$1:$C622,C622)</f>
        <v>7</v>
      </c>
      <c r="E622" s="241" t="str">
        <f t="shared" si="29"/>
        <v>Charities7</v>
      </c>
      <c r="F622" s="86" t="s">
        <v>1418</v>
      </c>
      <c r="G622" s="242">
        <v>0.30009523809523808</v>
      </c>
      <c r="H622" s="245">
        <v>101.15642403694085</v>
      </c>
    </row>
    <row r="623" spans="1:8">
      <c r="A623" s="86" t="str">
        <v>CHARITY13</v>
      </c>
      <c r="B623" s="239">
        <v>622</v>
      </c>
      <c r="C623" s="86" t="s">
        <v>1405</v>
      </c>
      <c r="D623" s="241">
        <f>COUNTIF($C$1:$C623,C623)</f>
        <v>8</v>
      </c>
      <c r="E623" s="241" t="str">
        <f t="shared" si="29"/>
        <v>Charities8</v>
      </c>
      <c r="F623" s="86" t="s">
        <v>1420</v>
      </c>
      <c r="G623" s="242">
        <v>3.2698412698412699E-2</v>
      </c>
      <c r="H623" s="245">
        <v>106.92370482267502</v>
      </c>
    </row>
    <row r="624" spans="1:8">
      <c r="A624" s="86" t="str">
        <v>CHARITY15</v>
      </c>
      <c r="B624" s="239">
        <v>623</v>
      </c>
      <c r="C624" s="86" t="s">
        <v>1405</v>
      </c>
      <c r="D624" s="241">
        <f>COUNTIF($C$1:$C624,C624)</f>
        <v>9</v>
      </c>
      <c r="E624" s="241" t="str">
        <f t="shared" si="29"/>
        <v>Charities9</v>
      </c>
      <c r="F624" s="86" t="s">
        <v>1422</v>
      </c>
      <c r="G624" s="242">
        <v>9.5714285714285724E-2</v>
      </c>
      <c r="H624" s="245">
        <v>101.78298514174415</v>
      </c>
    </row>
    <row r="625" spans="1:8">
      <c r="A625" s="86" t="str">
        <v>CHARITY10</v>
      </c>
      <c r="B625" s="239">
        <v>624</v>
      </c>
      <c r="C625" s="86" t="s">
        <v>1405</v>
      </c>
      <c r="D625" s="241">
        <f>COUNTIF($C$1:$C625,C625)</f>
        <v>10</v>
      </c>
      <c r="E625" s="241" t="str">
        <f t="shared" si="29"/>
        <v>Charities10</v>
      </c>
      <c r="F625" s="86" t="s">
        <v>1424</v>
      </c>
      <c r="G625" s="242">
        <v>0.25754761904761908</v>
      </c>
      <c r="H625" s="245">
        <v>99.658744533261384</v>
      </c>
    </row>
    <row r="626" spans="1:8">
      <c r="A626" s="86" t="str">
        <v>INTERESTS1</v>
      </c>
      <c r="B626" s="239">
        <v>625</v>
      </c>
      <c r="C626" s="86" t="s">
        <v>1426</v>
      </c>
      <c r="D626" s="241">
        <f>COUNTIF($C$1:$C626,C626)</f>
        <v>1</v>
      </c>
      <c r="E626" s="241" t="str">
        <f t="shared" si="29"/>
        <v>Interests &amp; Hobbies1</v>
      </c>
      <c r="F626" s="86" t="s">
        <v>1427</v>
      </c>
      <c r="G626" s="242">
        <v>2.9357142857142859E-2</v>
      </c>
      <c r="H626" s="245">
        <v>104.08406771591898</v>
      </c>
    </row>
    <row r="627" spans="1:8">
      <c r="A627" s="86" t="str">
        <v>INTERESTS4</v>
      </c>
      <c r="B627" s="239">
        <v>626</v>
      </c>
      <c r="C627" s="86" t="s">
        <v>1426</v>
      </c>
      <c r="D627" s="241">
        <f>COUNTIF($C$1:$C627,C627)</f>
        <v>2</v>
      </c>
      <c r="E627" s="241" t="str">
        <f t="shared" si="29"/>
        <v>Interests &amp; Hobbies2</v>
      </c>
      <c r="F627" s="86" t="s">
        <v>1429</v>
      </c>
      <c r="G627" s="242">
        <v>0.17039682539682538</v>
      </c>
      <c r="H627" s="245">
        <v>96.004241250767791</v>
      </c>
    </row>
    <row r="628" spans="1:8">
      <c r="A628" s="86" t="str">
        <v>INTERESTS5</v>
      </c>
      <c r="B628" s="239">
        <v>627</v>
      </c>
      <c r="C628" s="86" t="s">
        <v>1426</v>
      </c>
      <c r="D628" s="241">
        <f>COUNTIF($C$1:$C628,C628)</f>
        <v>3</v>
      </c>
      <c r="E628" s="241" t="str">
        <f t="shared" si="29"/>
        <v>Interests &amp; Hobbies3</v>
      </c>
      <c r="F628" s="86" t="s">
        <v>1431</v>
      </c>
      <c r="G628" s="242">
        <v>0.28203174603174602</v>
      </c>
      <c r="H628" s="245">
        <v>95.045486050571284</v>
      </c>
    </row>
    <row r="629" spans="1:8">
      <c r="A629" s="86" t="str">
        <v>INTERESTS6</v>
      </c>
      <c r="B629" s="239">
        <v>628</v>
      </c>
      <c r="C629" s="86" t="s">
        <v>1426</v>
      </c>
      <c r="D629" s="241">
        <f>COUNTIF($C$1:$C629,C629)</f>
        <v>4</v>
      </c>
      <c r="E629" s="241" t="str">
        <f t="shared" si="29"/>
        <v>Interests &amp; Hobbies4</v>
      </c>
      <c r="F629" s="86" t="s">
        <v>1433</v>
      </c>
      <c r="G629" s="242">
        <v>0.35480158730158728</v>
      </c>
      <c r="H629" s="245">
        <v>97.500178056532391</v>
      </c>
    </row>
    <row r="630" spans="1:8">
      <c r="A630" s="86" t="str">
        <v>INTERESTS9</v>
      </c>
      <c r="B630" s="239">
        <v>629</v>
      </c>
      <c r="C630" s="86" t="s">
        <v>1426</v>
      </c>
      <c r="D630" s="241">
        <f>COUNTIF($C$1:$C630,C630)</f>
        <v>5</v>
      </c>
      <c r="E630" s="241" t="str">
        <f t="shared" si="29"/>
        <v>Interests &amp; Hobbies5</v>
      </c>
      <c r="F630" s="86" t="s">
        <v>1435</v>
      </c>
      <c r="G630" s="242">
        <v>0.2456825396825397</v>
      </c>
      <c r="H630" s="245">
        <v>101.04099779688815</v>
      </c>
    </row>
    <row r="631" spans="1:8">
      <c r="A631" s="86" t="str">
        <v>INTERESTS55</v>
      </c>
      <c r="B631" s="239">
        <v>630</v>
      </c>
      <c r="C631" s="86" t="s">
        <v>1426</v>
      </c>
      <c r="D631" s="241">
        <f>COUNTIF($C$1:$C631,C631)</f>
        <v>6</v>
      </c>
      <c r="E631" s="241" t="str">
        <f t="shared" si="29"/>
        <v>Interests &amp; Hobbies6</v>
      </c>
      <c r="F631" s="86" t="s">
        <v>1437</v>
      </c>
      <c r="G631" s="242">
        <v>0.2026746031746032</v>
      </c>
      <c r="H631" s="245">
        <v>99.729102547089084</v>
      </c>
    </row>
    <row r="632" spans="1:8">
      <c r="A632" s="86" t="str">
        <v>INTERESTS10</v>
      </c>
      <c r="B632" s="239">
        <v>631</v>
      </c>
      <c r="C632" s="86" t="s">
        <v>1426</v>
      </c>
      <c r="D632" s="241">
        <f>COUNTIF($C$1:$C632,C632)</f>
        <v>7</v>
      </c>
      <c r="E632" s="241" t="str">
        <f t="shared" si="29"/>
        <v>Interests &amp; Hobbies7</v>
      </c>
      <c r="F632" s="86" t="s">
        <v>1439</v>
      </c>
      <c r="G632" s="242">
        <v>0.43382539682539689</v>
      </c>
      <c r="H632" s="245">
        <v>97.021073919836454</v>
      </c>
    </row>
    <row r="633" spans="1:8">
      <c r="A633" s="86" t="str">
        <v>INTERESTS12</v>
      </c>
      <c r="B633" s="239">
        <v>632</v>
      </c>
      <c r="C633" s="86" t="s">
        <v>1426</v>
      </c>
      <c r="D633" s="241">
        <f>COUNTIF($C$1:$C633,C633)</f>
        <v>8</v>
      </c>
      <c r="E633" s="241" t="str">
        <f t="shared" si="29"/>
        <v>Interests &amp; Hobbies8</v>
      </c>
      <c r="F633" s="86" t="s">
        <v>1441</v>
      </c>
      <c r="G633" s="242">
        <v>0.32376190476190481</v>
      </c>
      <c r="H633" s="245">
        <v>94.96361106752191</v>
      </c>
    </row>
    <row r="634" spans="1:8">
      <c r="A634" s="86" t="str">
        <v>INTERESTS17</v>
      </c>
      <c r="B634" s="239">
        <v>633</v>
      </c>
      <c r="C634" s="86" t="s">
        <v>1426</v>
      </c>
      <c r="D634" s="241">
        <f>COUNTIF($C$1:$C634,C634)</f>
        <v>9</v>
      </c>
      <c r="E634" s="241" t="str">
        <f t="shared" si="29"/>
        <v>Interests &amp; Hobbies9</v>
      </c>
      <c r="F634" s="86" t="s">
        <v>1443</v>
      </c>
      <c r="G634" s="242">
        <v>0.3637063492063492</v>
      </c>
      <c r="H634" s="245">
        <v>96.278252573558859</v>
      </c>
    </row>
    <row r="635" spans="1:8">
      <c r="A635" s="86" t="str">
        <v>INTERESTS43</v>
      </c>
      <c r="B635" s="239">
        <v>634</v>
      </c>
      <c r="C635" s="86" t="s">
        <v>1426</v>
      </c>
      <c r="D635" s="241">
        <f>COUNTIF($C$1:$C635,C635)</f>
        <v>10</v>
      </c>
      <c r="E635" s="241" t="str">
        <f t="shared" si="29"/>
        <v>Interests &amp; Hobbies10</v>
      </c>
      <c r="F635" s="86" t="s">
        <v>1445</v>
      </c>
      <c r="G635" s="242">
        <v>6.8587301587301586E-2</v>
      </c>
      <c r="H635" s="245">
        <v>100.8341946236104</v>
      </c>
    </row>
    <row r="636" spans="1:8">
      <c r="A636" s="86" t="str">
        <v>INTERESTS18</v>
      </c>
      <c r="B636" s="239">
        <v>635</v>
      </c>
      <c r="C636" s="86" t="s">
        <v>1426</v>
      </c>
      <c r="D636" s="241">
        <f>COUNTIF($C$1:$C636,C636)</f>
        <v>11</v>
      </c>
      <c r="E636" s="241" t="str">
        <f t="shared" si="29"/>
        <v>Interests &amp; Hobbies11</v>
      </c>
      <c r="F636" s="86" t="s">
        <v>1447</v>
      </c>
      <c r="G636" s="242">
        <v>0.35690476190476189</v>
      </c>
      <c r="H636" s="245">
        <v>103.61859302684013</v>
      </c>
    </row>
    <row r="637" spans="1:8">
      <c r="A637" s="86" t="str">
        <v>INTERESTS19</v>
      </c>
      <c r="B637" s="239">
        <v>636</v>
      </c>
      <c r="C637" s="86" t="s">
        <v>1426</v>
      </c>
      <c r="D637" s="241">
        <f>COUNTIF($C$1:$C637,C637)</f>
        <v>12</v>
      </c>
      <c r="E637" s="241" t="str">
        <f t="shared" si="29"/>
        <v>Interests &amp; Hobbies12</v>
      </c>
      <c r="F637" s="86" t="s">
        <v>1449</v>
      </c>
      <c r="G637" s="242">
        <v>2.7031746031746035E-2</v>
      </c>
      <c r="H637" s="245">
        <v>87.421142423633981</v>
      </c>
    </row>
    <row r="638" spans="1:8">
      <c r="A638" s="86" t="str">
        <v>INTERESTS44</v>
      </c>
      <c r="B638" s="239">
        <v>637</v>
      </c>
      <c r="C638" s="86" t="s">
        <v>1426</v>
      </c>
      <c r="D638" s="241">
        <f>COUNTIF($C$1:$C638,C638)</f>
        <v>13</v>
      </c>
      <c r="E638" s="241" t="str">
        <f t="shared" si="29"/>
        <v>Interests &amp; Hobbies13</v>
      </c>
      <c r="F638" s="86" t="s">
        <v>1451</v>
      </c>
      <c r="G638" s="242">
        <v>0.36702380952380947</v>
      </c>
      <c r="H638" s="245">
        <v>97.527310194233976</v>
      </c>
    </row>
    <row r="639" spans="1:8">
      <c r="A639" s="86" t="str">
        <v>INTERESTS21</v>
      </c>
      <c r="B639" s="239">
        <v>638</v>
      </c>
      <c r="C639" s="86" t="s">
        <v>1426</v>
      </c>
      <c r="D639" s="241">
        <f>COUNTIF($C$1:$C639,C639)</f>
        <v>14</v>
      </c>
      <c r="E639" s="241" t="str">
        <f t="shared" si="29"/>
        <v>Interests &amp; Hobbies14</v>
      </c>
      <c r="F639" s="86" t="s">
        <v>1453</v>
      </c>
      <c r="G639" s="242">
        <v>0.19006349206349205</v>
      </c>
      <c r="H639" s="245">
        <v>96.471319048124002</v>
      </c>
    </row>
    <row r="640" spans="1:8">
      <c r="A640" s="86" t="str">
        <v>INTERESTS47</v>
      </c>
      <c r="B640" s="239">
        <v>639</v>
      </c>
      <c r="C640" s="86" t="s">
        <v>1426</v>
      </c>
      <c r="D640" s="241">
        <f>COUNTIF($C$1:$C640,C640)</f>
        <v>15</v>
      </c>
      <c r="E640" s="241" t="str">
        <f t="shared" si="29"/>
        <v>Interests &amp; Hobbies15</v>
      </c>
      <c r="F640" s="86" t="s">
        <v>1455</v>
      </c>
      <c r="G640" s="242">
        <v>4.5817460317460319E-2</v>
      </c>
      <c r="H640" s="245">
        <v>88.602612656931242</v>
      </c>
    </row>
    <row r="641" spans="1:8">
      <c r="A641" s="86" t="str">
        <v>INTERESTS48</v>
      </c>
      <c r="B641" s="239">
        <v>640</v>
      </c>
      <c r="C641" s="86" t="s">
        <v>1426</v>
      </c>
      <c r="D641" s="241">
        <f>COUNTIF($C$1:$C641,C641)</f>
        <v>16</v>
      </c>
      <c r="E641" s="241" t="str">
        <f t="shared" si="29"/>
        <v>Interests &amp; Hobbies16</v>
      </c>
      <c r="F641" s="86" t="s">
        <v>1457</v>
      </c>
      <c r="G641" s="242">
        <v>0.47818253968253971</v>
      </c>
      <c r="H641" s="245">
        <v>100.31039535949027</v>
      </c>
    </row>
    <row r="642" spans="1:8">
      <c r="A642" s="86" t="str">
        <v>INTERESTS28</v>
      </c>
      <c r="B642" s="239">
        <v>641</v>
      </c>
      <c r="C642" s="86" t="s">
        <v>1426</v>
      </c>
      <c r="D642" s="241">
        <f>COUNTIF($C$1:$C642,C642)</f>
        <v>17</v>
      </c>
      <c r="E642" s="241" t="str">
        <f t="shared" si="29"/>
        <v>Interests &amp; Hobbies17</v>
      </c>
      <c r="F642" s="86" t="s">
        <v>1459</v>
      </c>
      <c r="G642" s="242">
        <v>0.3537777777777778</v>
      </c>
      <c r="H642" s="245">
        <v>97.494843128131407</v>
      </c>
    </row>
    <row r="643" spans="1:8">
      <c r="A643" s="86" t="str">
        <v>INTERESTS29</v>
      </c>
      <c r="B643" s="239">
        <v>642</v>
      </c>
      <c r="C643" s="86" t="s">
        <v>1426</v>
      </c>
      <c r="D643" s="241">
        <f>COUNTIF($C$1:$C643,C643)</f>
        <v>18</v>
      </c>
      <c r="E643" s="241" t="str">
        <f t="shared" ref="E643:E706" si="30">C643&amp;D643</f>
        <v>Interests &amp; Hobbies18</v>
      </c>
      <c r="F643" s="86" t="s">
        <v>1461</v>
      </c>
      <c r="G643" s="242">
        <v>0.41790476190476195</v>
      </c>
      <c r="H643" s="245">
        <v>99.199474990623685</v>
      </c>
    </row>
    <row r="644" spans="1:8">
      <c r="A644" s="86" t="str">
        <v>INTERESTS51</v>
      </c>
      <c r="B644" s="239">
        <v>643</v>
      </c>
      <c r="C644" s="86" t="s">
        <v>1426</v>
      </c>
      <c r="D644" s="241">
        <f>COUNTIF($C$1:$C644,C644)</f>
        <v>19</v>
      </c>
      <c r="E644" s="241" t="str">
        <f t="shared" si="30"/>
        <v>Interests &amp; Hobbies19</v>
      </c>
      <c r="F644" s="86" t="s">
        <v>1399</v>
      </c>
      <c r="G644" s="242">
        <v>0.51673809523809522</v>
      </c>
      <c r="H644" s="245">
        <v>101.09241029810944</v>
      </c>
    </row>
    <row r="645" spans="1:8">
      <c r="A645" s="86" t="str">
        <v>INTERESTS52</v>
      </c>
      <c r="B645" s="239">
        <v>644</v>
      </c>
      <c r="C645" s="86" t="s">
        <v>1426</v>
      </c>
      <c r="D645" s="241">
        <f>COUNTIF($C$1:$C645,C645)</f>
        <v>20</v>
      </c>
      <c r="E645" s="241" t="str">
        <f t="shared" si="30"/>
        <v>Interests &amp; Hobbies20</v>
      </c>
      <c r="F645" s="86" t="s">
        <v>1464</v>
      </c>
      <c r="G645" s="242">
        <v>0.16096825396825393</v>
      </c>
      <c r="H645" s="245">
        <v>92.047753294571777</v>
      </c>
    </row>
    <row r="646" spans="1:8">
      <c r="A646" s="86" t="str">
        <v>holdest6</v>
      </c>
      <c r="B646" s="239">
        <v>645</v>
      </c>
      <c r="C646" s="86" t="s">
        <v>1466</v>
      </c>
      <c r="D646" s="241">
        <f>COUNTIF($C$1:$C646,C646)</f>
        <v>1</v>
      </c>
      <c r="E646" s="241" t="str">
        <f t="shared" si="30"/>
        <v>Holiday Destination/Type1</v>
      </c>
      <c r="F646" s="86" t="s">
        <v>1467</v>
      </c>
      <c r="G646" s="242">
        <v>0.58879365079365076</v>
      </c>
      <c r="H646" s="245">
        <v>101.50242009385013</v>
      </c>
    </row>
    <row r="647" spans="1:8">
      <c r="A647" s="86" t="str">
        <v>holdest1</v>
      </c>
      <c r="B647" s="239">
        <v>646</v>
      </c>
      <c r="C647" s="86" t="s">
        <v>1466</v>
      </c>
      <c r="D647" s="241">
        <f>COUNTIF($C$1:$C647,C647)</f>
        <v>2</v>
      </c>
      <c r="E647" s="241" t="str">
        <f t="shared" si="30"/>
        <v>Holiday Destination/Type2</v>
      </c>
      <c r="F647" s="86" t="s">
        <v>1469</v>
      </c>
      <c r="G647" s="242">
        <v>3.9373015873015872E-2</v>
      </c>
      <c r="H647" s="245">
        <v>91.112978533527595</v>
      </c>
    </row>
    <row r="648" spans="1:8">
      <c r="A648" s="86" t="str">
        <v>holdest2</v>
      </c>
      <c r="B648" s="239">
        <v>647</v>
      </c>
      <c r="C648" s="86" t="s">
        <v>1466</v>
      </c>
      <c r="D648" s="241">
        <f>COUNTIF($C$1:$C648,C648)</f>
        <v>3</v>
      </c>
      <c r="E648" s="241" t="str">
        <f t="shared" si="30"/>
        <v>Holiday Destination/Type3</v>
      </c>
      <c r="F648" s="86" t="s">
        <v>1471</v>
      </c>
      <c r="G648" s="242">
        <v>8.9190476190476209E-2</v>
      </c>
      <c r="H648" s="245">
        <v>86.388133816062421</v>
      </c>
    </row>
    <row r="649" spans="1:8">
      <c r="A649" s="86" t="str">
        <v>holdest3</v>
      </c>
      <c r="B649" s="239">
        <v>648</v>
      </c>
      <c r="C649" s="86" t="s">
        <v>1466</v>
      </c>
      <c r="D649" s="241">
        <f>COUNTIF($C$1:$C649,C649)</f>
        <v>4</v>
      </c>
      <c r="E649" s="241" t="str">
        <f t="shared" si="30"/>
        <v>Holiday Destination/Type4</v>
      </c>
      <c r="F649" s="86" t="s">
        <v>1473</v>
      </c>
      <c r="G649" s="242">
        <v>9.4841269841269855E-3</v>
      </c>
      <c r="H649" s="245">
        <v>84.907970770902267</v>
      </c>
    </row>
    <row r="650" spans="1:8">
      <c r="A650" s="86" t="str">
        <v>holdest4</v>
      </c>
      <c r="B650" s="239">
        <v>649</v>
      </c>
      <c r="C650" s="86" t="s">
        <v>1466</v>
      </c>
      <c r="D650" s="241">
        <f>COUNTIF($C$1:$C650,C650)</f>
        <v>5</v>
      </c>
      <c r="E650" s="241" t="str">
        <f t="shared" si="30"/>
        <v>Holiday Destination/Type5</v>
      </c>
      <c r="F650" s="86" t="s">
        <v>1475</v>
      </c>
      <c r="G650" s="242">
        <v>1.6674603174603175E-2</v>
      </c>
      <c r="H650" s="245">
        <v>89.524800971389965</v>
      </c>
    </row>
    <row r="651" spans="1:8">
      <c r="A651" s="86" t="str">
        <v>holdest5</v>
      </c>
      <c r="B651" s="239">
        <v>650</v>
      </c>
      <c r="C651" s="86" t="s">
        <v>1466</v>
      </c>
      <c r="D651" s="241">
        <f>COUNTIF($C$1:$C651,C651)</f>
        <v>6</v>
      </c>
      <c r="E651" s="241" t="str">
        <f t="shared" si="30"/>
        <v>Holiday Destination/Type6</v>
      </c>
      <c r="F651" s="86" t="s">
        <v>1477</v>
      </c>
      <c r="G651" s="242">
        <v>0.34980158730158739</v>
      </c>
      <c r="H651" s="245">
        <v>97.031774547655743</v>
      </c>
    </row>
    <row r="652" spans="1:8">
      <c r="A652" s="86" t="str">
        <v>holdest7</v>
      </c>
      <c r="B652" s="239">
        <v>651</v>
      </c>
      <c r="C652" s="86" t="s">
        <v>1466</v>
      </c>
      <c r="D652" s="241">
        <f>COUNTIF($C$1:$C652,C652)</f>
        <v>7</v>
      </c>
      <c r="E652" s="241" t="str">
        <f t="shared" si="30"/>
        <v>Holiday Destination/Type7</v>
      </c>
      <c r="F652" s="86" t="s">
        <v>1479</v>
      </c>
      <c r="G652" s="242">
        <v>0.21192063492063495</v>
      </c>
      <c r="H652" s="245">
        <v>95.351878905202852</v>
      </c>
    </row>
    <row r="653" spans="1:8">
      <c r="A653" s="86" t="str">
        <v>holdest8</v>
      </c>
      <c r="B653" s="239">
        <v>652</v>
      </c>
      <c r="C653" s="86" t="s">
        <v>1466</v>
      </c>
      <c r="D653" s="241">
        <f>COUNTIF($C$1:$C653,C653)</f>
        <v>8</v>
      </c>
      <c r="E653" s="241" t="str">
        <f t="shared" si="30"/>
        <v>Holiday Destination/Type8</v>
      </c>
      <c r="F653" s="86" t="s">
        <v>1481</v>
      </c>
      <c r="G653" s="242">
        <v>6.5880952380952373E-2</v>
      </c>
      <c r="H653" s="245">
        <v>88.146533636953635</v>
      </c>
    </row>
    <row r="654" spans="1:8">
      <c r="A654" s="86" t="str">
        <v>holtype1</v>
      </c>
      <c r="B654" s="239">
        <v>653</v>
      </c>
      <c r="C654" s="86" t="s">
        <v>1466</v>
      </c>
      <c r="D654" s="241">
        <f>COUNTIF($C$1:$C654,C654)</f>
        <v>9</v>
      </c>
      <c r="E654" s="241" t="str">
        <f t="shared" si="30"/>
        <v>Holiday Destination/Type9</v>
      </c>
      <c r="F654" s="86" t="s">
        <v>1483</v>
      </c>
      <c r="G654" s="242">
        <v>0.2191825396825397</v>
      </c>
      <c r="H654" s="245">
        <v>96.295965289939062</v>
      </c>
    </row>
    <row r="655" spans="1:8">
      <c r="A655" s="86" t="str">
        <v>holtype3</v>
      </c>
      <c r="B655" s="239">
        <v>654</v>
      </c>
      <c r="C655" s="86" t="s">
        <v>1466</v>
      </c>
      <c r="D655" s="241">
        <f>COUNTIF($C$1:$C655,C655)</f>
        <v>10</v>
      </c>
      <c r="E655" s="241" t="str">
        <f t="shared" si="30"/>
        <v>Holiday Destination/Type10</v>
      </c>
      <c r="F655" s="86" t="s">
        <v>1485</v>
      </c>
      <c r="G655" s="242">
        <v>3.076984126984127E-2</v>
      </c>
      <c r="H655" s="245">
        <v>100.13093951654628</v>
      </c>
    </row>
    <row r="656" spans="1:8">
      <c r="A656" s="86" t="str">
        <v>holtype4</v>
      </c>
      <c r="B656" s="239">
        <v>655</v>
      </c>
      <c r="C656" s="86" t="s">
        <v>1466</v>
      </c>
      <c r="D656" s="241">
        <f>COUNTIF($C$1:$C656,C656)</f>
        <v>11</v>
      </c>
      <c r="E656" s="241" t="str">
        <f t="shared" si="30"/>
        <v>Holiday Destination/Type11</v>
      </c>
      <c r="F656" s="86" t="s">
        <v>1487</v>
      </c>
      <c r="G656" s="242">
        <v>0.20641269841269841</v>
      </c>
      <c r="H656" s="245">
        <v>102.41075198537916</v>
      </c>
    </row>
    <row r="657" spans="1:8">
      <c r="A657" s="86" t="str">
        <v>holtype6</v>
      </c>
      <c r="B657" s="239">
        <v>656</v>
      </c>
      <c r="C657" s="86" t="s">
        <v>1466</v>
      </c>
      <c r="D657" s="241">
        <f>COUNTIF($C$1:$C657,C657)</f>
        <v>12</v>
      </c>
      <c r="E657" s="241" t="str">
        <f t="shared" si="30"/>
        <v>Holiday Destination/Type12</v>
      </c>
      <c r="F657" s="86" t="s">
        <v>1489</v>
      </c>
      <c r="G657" s="242">
        <v>0.13881746031746031</v>
      </c>
      <c r="H657" s="245">
        <v>94.367871278353718</v>
      </c>
    </row>
    <row r="658" spans="1:8">
      <c r="A658" s="86" t="str">
        <v>car_enqc_app</v>
      </c>
      <c r="B658" s="239">
        <v>657</v>
      </c>
      <c r="C658" s="86" t="s">
        <v>1492</v>
      </c>
      <c r="D658" s="241">
        <f>COUNTIF($C$1:$C658,C658)</f>
        <v>1</v>
      </c>
      <c r="E658" s="241" t="str">
        <f t="shared" si="30"/>
        <v>Make enquiry on car dealership or manufacturer1</v>
      </c>
      <c r="F658" s="86" t="s">
        <v>1493</v>
      </c>
      <c r="G658" s="242">
        <v>0.12938888888888886</v>
      </c>
      <c r="H658" s="245">
        <v>89.557124961378079</v>
      </c>
    </row>
    <row r="659" spans="1:8">
      <c r="A659" s="86" t="str">
        <v>car_enqc_call</v>
      </c>
      <c r="B659" s="239">
        <v>658</v>
      </c>
      <c r="C659" s="86" t="s">
        <v>1492</v>
      </c>
      <c r="D659" s="241">
        <f>COUNTIF($C$1:$C659,C659)</f>
        <v>2</v>
      </c>
      <c r="E659" s="241" t="str">
        <f t="shared" si="30"/>
        <v>Make enquiry on car dealership or manufacturer2</v>
      </c>
      <c r="F659" s="86" t="s">
        <v>1495</v>
      </c>
      <c r="G659" s="242">
        <v>0.4730793650793651</v>
      </c>
      <c r="H659" s="245">
        <v>101.83860351230354</v>
      </c>
    </row>
    <row r="660" spans="1:8">
      <c r="A660" s="86" t="str">
        <v>car_enqc_email</v>
      </c>
      <c r="B660" s="239">
        <v>659</v>
      </c>
      <c r="C660" s="86" t="s">
        <v>1492</v>
      </c>
      <c r="D660" s="241">
        <f>COUNTIF($C$1:$C660,C660)</f>
        <v>3</v>
      </c>
      <c r="E660" s="241" t="str">
        <f t="shared" si="30"/>
        <v>Make enquiry on car dealership or manufacturer3</v>
      </c>
      <c r="F660" s="86" t="s">
        <v>1050</v>
      </c>
      <c r="G660" s="242">
        <v>0.32922222222222214</v>
      </c>
      <c r="H660" s="245">
        <v>100.90098902015612</v>
      </c>
    </row>
    <row r="661" spans="1:8">
      <c r="A661" s="86" t="str">
        <v>car_enqc_f2f</v>
      </c>
      <c r="B661" s="239">
        <v>660</v>
      </c>
      <c r="C661" s="86" t="s">
        <v>1492</v>
      </c>
      <c r="D661" s="241">
        <f>COUNTIF($C$1:$C661,C661)</f>
        <v>4</v>
      </c>
      <c r="E661" s="241" t="str">
        <f t="shared" si="30"/>
        <v>Make enquiry on car dealership or manufacturer4</v>
      </c>
      <c r="F661" s="86" t="s">
        <v>1498</v>
      </c>
      <c r="G661" s="242">
        <v>0.5235873015873016</v>
      </c>
      <c r="H661" s="245">
        <v>100.47302177678914</v>
      </c>
    </row>
    <row r="662" spans="1:8">
      <c r="A662" s="86" t="str">
        <v>car_enqc_mail</v>
      </c>
      <c r="B662" s="239">
        <v>661</v>
      </c>
      <c r="C662" s="86" t="s">
        <v>1492</v>
      </c>
      <c r="D662" s="241">
        <f>COUNTIF($C$1:$C662,C662)</f>
        <v>5</v>
      </c>
      <c r="E662" s="241" t="str">
        <f t="shared" si="30"/>
        <v>Make enquiry on car dealership or manufacturer5</v>
      </c>
      <c r="F662" s="86" t="s">
        <v>1500</v>
      </c>
      <c r="G662" s="242">
        <v>0.11107936507936508</v>
      </c>
      <c r="H662" s="245">
        <v>92.762129546590643</v>
      </c>
    </row>
    <row r="663" spans="1:8">
      <c r="A663" s="86" t="str">
        <v>car_enqc_txt</v>
      </c>
      <c r="B663" s="239">
        <v>662</v>
      </c>
      <c r="C663" s="86" t="s">
        <v>1492</v>
      </c>
      <c r="D663" s="241">
        <f>COUNTIF($C$1:$C663,C663)</f>
        <v>6</v>
      </c>
      <c r="E663" s="241" t="str">
        <f t="shared" si="30"/>
        <v>Make enquiry on car dealership or manufacturer6</v>
      </c>
      <c r="F663" s="86" t="s">
        <v>1502</v>
      </c>
      <c r="G663" s="242">
        <v>8.8611111111111099E-2</v>
      </c>
      <c r="H663" s="245">
        <v>98.223814473376279</v>
      </c>
    </row>
    <row r="664" spans="1:8">
      <c r="A664" s="86" t="str">
        <v>car_enqc_web</v>
      </c>
      <c r="B664" s="239">
        <v>663</v>
      </c>
      <c r="C664" s="86" t="s">
        <v>1492</v>
      </c>
      <c r="D664" s="241">
        <f>COUNTIF($C$1:$C664,C664)</f>
        <v>7</v>
      </c>
      <c r="E664" s="241" t="str">
        <f t="shared" si="30"/>
        <v>Make enquiry on car dealership or manufacturer7</v>
      </c>
      <c r="F664" s="86" t="s">
        <v>1504</v>
      </c>
      <c r="G664" s="242">
        <v>0.23591269841269838</v>
      </c>
      <c r="H664" s="245">
        <v>99.142497183829846</v>
      </c>
    </row>
    <row r="665" spans="1:8">
      <c r="A665" s="86" t="str">
        <v>car_sub_app</v>
      </c>
      <c r="B665" s="239">
        <v>664</v>
      </c>
      <c r="C665" s="86" t="s">
        <v>1506</v>
      </c>
      <c r="D665" s="241">
        <f>COUNTIF($C$1:$C665,C665)</f>
        <v>1</v>
      </c>
      <c r="E665" s="241" t="str">
        <f t="shared" si="30"/>
        <v>Submit info to cars dealership or manufacturer1</v>
      </c>
      <c r="F665" s="86" t="s">
        <v>1493</v>
      </c>
      <c r="G665" s="242">
        <v>0.15675396825396823</v>
      </c>
      <c r="H665" s="245">
        <v>93.962282398772473</v>
      </c>
    </row>
    <row r="666" spans="1:8">
      <c r="A666" s="86" t="str">
        <v>car_sub_call</v>
      </c>
      <c r="B666" s="239">
        <v>665</v>
      </c>
      <c r="C666" s="86" t="s">
        <v>1506</v>
      </c>
      <c r="D666" s="241">
        <f>COUNTIF($C$1:$C666,C666)</f>
        <v>2</v>
      </c>
      <c r="E666" s="241" t="str">
        <f t="shared" si="30"/>
        <v>Submit info to cars dealership or manufacturer2</v>
      </c>
      <c r="F666" s="86" t="s">
        <v>1495</v>
      </c>
      <c r="G666" s="242">
        <v>0.4249761904761904</v>
      </c>
      <c r="H666" s="245">
        <v>100.10748917330545</v>
      </c>
    </row>
    <row r="667" spans="1:8">
      <c r="A667" s="86" t="str">
        <v>car_sub_email</v>
      </c>
      <c r="B667" s="239">
        <v>666</v>
      </c>
      <c r="C667" s="86" t="s">
        <v>1506</v>
      </c>
      <c r="D667" s="241">
        <f>COUNTIF($C$1:$C667,C667)</f>
        <v>3</v>
      </c>
      <c r="E667" s="241" t="str">
        <f t="shared" si="30"/>
        <v>Submit info to cars dealership or manufacturer3</v>
      </c>
      <c r="F667" s="86" t="s">
        <v>1050</v>
      </c>
      <c r="G667" s="242">
        <v>0.29746031746031737</v>
      </c>
      <c r="H667" s="245">
        <v>99.255778654529507</v>
      </c>
    </row>
    <row r="668" spans="1:8">
      <c r="A668" s="86" t="str">
        <v>car_sub_f2f</v>
      </c>
      <c r="B668" s="239">
        <v>667</v>
      </c>
      <c r="C668" s="86" t="s">
        <v>1506</v>
      </c>
      <c r="D668" s="241">
        <f>COUNTIF($C$1:$C668,C668)</f>
        <v>4</v>
      </c>
      <c r="E668" s="241" t="str">
        <f t="shared" si="30"/>
        <v>Submit info to cars dealership or manufacturer4</v>
      </c>
      <c r="F668" s="86" t="s">
        <v>1498</v>
      </c>
      <c r="G668" s="242">
        <v>0.4989285714285715</v>
      </c>
      <c r="H668" s="245">
        <v>100.39857540296555</v>
      </c>
    </row>
    <row r="669" spans="1:8">
      <c r="A669" s="86" t="str">
        <v>car_sub_mail</v>
      </c>
      <c r="B669" s="239">
        <v>668</v>
      </c>
      <c r="C669" s="86" t="s">
        <v>1506</v>
      </c>
      <c r="D669" s="241">
        <f>COUNTIF($C$1:$C669,C669)</f>
        <v>5</v>
      </c>
      <c r="E669" s="241" t="str">
        <f t="shared" si="30"/>
        <v>Submit info to cars dealership or manufacturer5</v>
      </c>
      <c r="F669" s="86" t="s">
        <v>1500</v>
      </c>
      <c r="G669" s="242">
        <v>8.3031746031746054E-2</v>
      </c>
      <c r="H669" s="245">
        <v>94.065317267362957</v>
      </c>
    </row>
    <row r="670" spans="1:8">
      <c r="A670" s="86" t="str">
        <v>car_sub_txt</v>
      </c>
      <c r="B670" s="239">
        <v>669</v>
      </c>
      <c r="C670" s="86" t="s">
        <v>1506</v>
      </c>
      <c r="D670" s="241">
        <f>COUNTIF($C$1:$C670,C670)</f>
        <v>6</v>
      </c>
      <c r="E670" s="241" t="str">
        <f t="shared" si="30"/>
        <v>Submit info to cars dealership or manufacturer6</v>
      </c>
      <c r="F670" s="86" t="s">
        <v>1502</v>
      </c>
      <c r="G670" s="242">
        <v>9.8777777777777756E-2</v>
      </c>
      <c r="H670" s="245">
        <v>94.210391213781733</v>
      </c>
    </row>
    <row r="671" spans="1:8">
      <c r="A671" s="86" t="str">
        <v>car_sub_web</v>
      </c>
      <c r="B671" s="239">
        <v>670</v>
      </c>
      <c r="C671" s="86" t="s">
        <v>1506</v>
      </c>
      <c r="D671" s="241">
        <f>COUNTIF($C$1:$C671,C671)</f>
        <v>7</v>
      </c>
      <c r="E671" s="241" t="str">
        <f t="shared" si="30"/>
        <v>Submit info to cars dealership or manufacturer7</v>
      </c>
      <c r="F671" s="86" t="s">
        <v>1504</v>
      </c>
      <c r="G671" s="242">
        <v>0.30836507936507929</v>
      </c>
      <c r="H671" s="245">
        <v>100.08322362361083</v>
      </c>
    </row>
    <row r="672" spans="1:8">
      <c r="A672" s="86" t="str">
        <v>car_mark_app</v>
      </c>
      <c r="B672" s="239">
        <v>671</v>
      </c>
      <c r="C672" s="86" t="s">
        <v>1514</v>
      </c>
      <c r="D672" s="241">
        <f>COUNTIF($C$1:$C672,C672)</f>
        <v>1</v>
      </c>
      <c r="E672" s="241" t="str">
        <f t="shared" si="30"/>
        <v>Get info/marketing from car dealership or manufacturer1</v>
      </c>
      <c r="F672" s="86" t="s">
        <v>1493</v>
      </c>
      <c r="G672" s="242">
        <v>0.12784126984126981</v>
      </c>
      <c r="H672" s="245">
        <v>92.111324164556208</v>
      </c>
    </row>
    <row r="673" spans="1:8">
      <c r="A673" s="86" t="str">
        <v>car_mark_call</v>
      </c>
      <c r="B673" s="239">
        <v>672</v>
      </c>
      <c r="C673" s="86" t="s">
        <v>1514</v>
      </c>
      <c r="D673" s="241">
        <f>COUNTIF($C$1:$C673,C673)</f>
        <v>2</v>
      </c>
      <c r="E673" s="241" t="str">
        <f t="shared" si="30"/>
        <v>Get info/marketing from car dealership or manufacturer2</v>
      </c>
      <c r="F673" s="86" t="s">
        <v>1495</v>
      </c>
      <c r="G673" s="242">
        <v>0.22303968253968257</v>
      </c>
      <c r="H673" s="245">
        <v>96.457268910016708</v>
      </c>
    </row>
    <row r="674" spans="1:8">
      <c r="A674" s="86" t="str">
        <v>car_mark_email</v>
      </c>
      <c r="B674" s="239">
        <v>673</v>
      </c>
      <c r="C674" s="86" t="s">
        <v>1514</v>
      </c>
      <c r="D674" s="241">
        <f>COUNTIF($C$1:$C674,C674)</f>
        <v>3</v>
      </c>
      <c r="E674" s="241" t="str">
        <f t="shared" si="30"/>
        <v>Get info/marketing from car dealership or manufacturer3</v>
      </c>
      <c r="F674" s="86" t="s">
        <v>1050</v>
      </c>
      <c r="G674" s="242">
        <v>0.24917460317460319</v>
      </c>
      <c r="H674" s="245">
        <v>102.22238551384717</v>
      </c>
    </row>
    <row r="675" spans="1:8">
      <c r="A675" s="86" t="str">
        <v>car_mark_f2f</v>
      </c>
      <c r="B675" s="239">
        <v>674</v>
      </c>
      <c r="C675" s="86" t="s">
        <v>1514</v>
      </c>
      <c r="D675" s="241">
        <f>COUNTIF($C$1:$C675,C675)</f>
        <v>4</v>
      </c>
      <c r="E675" s="241" t="str">
        <f t="shared" si="30"/>
        <v>Get info/marketing from car dealership or manufacturer4</v>
      </c>
      <c r="F675" s="86" t="s">
        <v>1498</v>
      </c>
      <c r="G675" s="242">
        <v>0.49525396825396828</v>
      </c>
      <c r="H675" s="245">
        <v>101.14967511107919</v>
      </c>
    </row>
    <row r="676" spans="1:8">
      <c r="A676" s="86" t="str">
        <v>car_mark_mail</v>
      </c>
      <c r="B676" s="239">
        <v>675</v>
      </c>
      <c r="C676" s="86" t="s">
        <v>1514</v>
      </c>
      <c r="D676" s="241">
        <f>COUNTIF($C$1:$C676,C676)</f>
        <v>5</v>
      </c>
      <c r="E676" s="241" t="str">
        <f t="shared" si="30"/>
        <v>Get info/marketing from car dealership or manufacturer5</v>
      </c>
      <c r="F676" s="86" t="s">
        <v>1500</v>
      </c>
      <c r="G676" s="242">
        <v>0.15489682539682537</v>
      </c>
      <c r="H676" s="245">
        <v>101.51045343386286</v>
      </c>
    </row>
    <row r="677" spans="1:8">
      <c r="A677" s="86" t="str">
        <v>car_mark_txt</v>
      </c>
      <c r="B677" s="239">
        <v>676</v>
      </c>
      <c r="C677" s="86" t="s">
        <v>1514</v>
      </c>
      <c r="D677" s="241">
        <f>COUNTIF($C$1:$C677,C677)</f>
        <v>6</v>
      </c>
      <c r="E677" s="241" t="str">
        <f t="shared" si="30"/>
        <v>Get info/marketing from car dealership or manufacturer6</v>
      </c>
      <c r="F677" s="86" t="s">
        <v>1502</v>
      </c>
      <c r="G677" s="242">
        <v>9.882539682539683E-2</v>
      </c>
      <c r="H677" s="245">
        <v>98.594156168205046</v>
      </c>
    </row>
    <row r="678" spans="1:8">
      <c r="A678" s="86" t="str">
        <v>car_mark_web</v>
      </c>
      <c r="B678" s="239">
        <v>677</v>
      </c>
      <c r="C678" s="86" t="s">
        <v>1514</v>
      </c>
      <c r="D678" s="241">
        <f>COUNTIF($C$1:$C678,C678)</f>
        <v>7</v>
      </c>
      <c r="E678" s="241" t="str">
        <f t="shared" si="30"/>
        <v>Get info/marketing from car dealership or manufacturer7</v>
      </c>
      <c r="F678" s="86" t="s">
        <v>1504</v>
      </c>
      <c r="G678" s="242">
        <v>0.3093015873015873</v>
      </c>
      <c r="H678" s="245">
        <v>99.947120505454095</v>
      </c>
    </row>
    <row r="679" spans="1:8">
      <c r="A679" s="86" t="str">
        <v>car_res_app</v>
      </c>
      <c r="B679" s="239">
        <v>678</v>
      </c>
      <c r="C679" s="86" t="s">
        <v>1522</v>
      </c>
      <c r="D679" s="241">
        <f>COUNTIF($C$1:$C679,C679)</f>
        <v>1</v>
      </c>
      <c r="E679" s="241" t="str">
        <f t="shared" si="30"/>
        <v>Research car dealership or manufacturer1</v>
      </c>
      <c r="F679" s="86" t="s">
        <v>1493</v>
      </c>
      <c r="G679" s="242">
        <v>0.12052380952380952</v>
      </c>
      <c r="H679" s="245">
        <v>93.5973911566239</v>
      </c>
    </row>
    <row r="680" spans="1:8">
      <c r="A680" s="86" t="str">
        <v>car_res_call</v>
      </c>
      <c r="B680" s="239">
        <v>679</v>
      </c>
      <c r="C680" s="86" t="s">
        <v>1522</v>
      </c>
      <c r="D680" s="241">
        <f>COUNTIF($C$1:$C680,C680)</f>
        <v>2</v>
      </c>
      <c r="E680" s="241" t="str">
        <f t="shared" si="30"/>
        <v>Research car dealership or manufacturer2</v>
      </c>
      <c r="F680" s="86" t="s">
        <v>1495</v>
      </c>
      <c r="G680" s="242">
        <v>0.20835714285714288</v>
      </c>
      <c r="H680" s="245">
        <v>96.025605507990747</v>
      </c>
    </row>
    <row r="681" spans="1:8">
      <c r="A681" s="86" t="str">
        <v>car_res_email</v>
      </c>
      <c r="B681" s="239">
        <v>680</v>
      </c>
      <c r="C681" s="86" t="s">
        <v>1522</v>
      </c>
      <c r="D681" s="241">
        <f>COUNTIF($C$1:$C681,C681)</f>
        <v>3</v>
      </c>
      <c r="E681" s="241" t="str">
        <f t="shared" si="30"/>
        <v>Research car dealership or manufacturer3</v>
      </c>
      <c r="F681" s="86" t="s">
        <v>1050</v>
      </c>
      <c r="G681" s="242">
        <v>0.17581746031746037</v>
      </c>
      <c r="H681" s="245">
        <v>99.625231416564361</v>
      </c>
    </row>
    <row r="682" spans="1:8">
      <c r="A682" s="86" t="str">
        <v>car_res_f2f</v>
      </c>
      <c r="B682" s="239">
        <v>681</v>
      </c>
      <c r="C682" s="86" t="s">
        <v>1522</v>
      </c>
      <c r="D682" s="241">
        <f>COUNTIF($C$1:$C682,C682)</f>
        <v>4</v>
      </c>
      <c r="E682" s="241" t="str">
        <f t="shared" si="30"/>
        <v>Research car dealership or manufacturer4</v>
      </c>
      <c r="F682" s="86" t="s">
        <v>1498</v>
      </c>
      <c r="G682" s="242">
        <v>0.68380158730158735</v>
      </c>
      <c r="H682" s="245">
        <v>101.29848741488856</v>
      </c>
    </row>
    <row r="683" spans="1:8">
      <c r="A683" s="86" t="str">
        <v>car_res_mail</v>
      </c>
      <c r="B683" s="239">
        <v>682</v>
      </c>
      <c r="C683" s="86" t="s">
        <v>1522</v>
      </c>
      <c r="D683" s="241">
        <f>COUNTIF($C$1:$C683,C683)</f>
        <v>5</v>
      </c>
      <c r="E683" s="241" t="str">
        <f t="shared" si="30"/>
        <v>Research car dealership or manufacturer5</v>
      </c>
      <c r="F683" s="86" t="s">
        <v>1500</v>
      </c>
      <c r="G683" s="242">
        <v>8.5952380952380961E-2</v>
      </c>
      <c r="H683" s="245">
        <v>102.03371142786639</v>
      </c>
    </row>
    <row r="684" spans="1:8">
      <c r="A684" s="86" t="str">
        <v>car_res_txt</v>
      </c>
      <c r="B684" s="239">
        <v>683</v>
      </c>
      <c r="C684" s="86" t="s">
        <v>1522</v>
      </c>
      <c r="D684" s="241">
        <f>COUNTIF($C$1:$C684,C684)</f>
        <v>6</v>
      </c>
      <c r="E684" s="241" t="str">
        <f t="shared" si="30"/>
        <v>Research car dealership or manufacturer6</v>
      </c>
      <c r="F684" s="86" t="s">
        <v>1502</v>
      </c>
      <c r="G684" s="242">
        <v>6.8095238095238084E-2</v>
      </c>
      <c r="H684" s="245">
        <v>107.83187488247843</v>
      </c>
    </row>
    <row r="685" spans="1:8">
      <c r="A685" s="86" t="str">
        <v>car_res_web</v>
      </c>
      <c r="B685" s="239">
        <v>684</v>
      </c>
      <c r="C685" s="86" t="s">
        <v>1522</v>
      </c>
      <c r="D685" s="241">
        <f>COUNTIF($C$1:$C685,C685)</f>
        <v>7</v>
      </c>
      <c r="E685" s="241" t="str">
        <f t="shared" si="30"/>
        <v>Research car dealership or manufacturer7</v>
      </c>
      <c r="F685" s="86" t="s">
        <v>1504</v>
      </c>
      <c r="G685" s="242">
        <v>0.38726190476190475</v>
      </c>
      <c r="H685" s="245">
        <v>100.72681661099591</v>
      </c>
    </row>
    <row r="686" spans="1:8">
      <c r="A686" s="86" t="str">
        <v>hlh_enqc_app</v>
      </c>
      <c r="B686" s="239">
        <v>685</v>
      </c>
      <c r="C686" s="86" t="s">
        <v>1530</v>
      </c>
      <c r="D686" s="241">
        <f>COUNTIF($C$1:$C686,C686)</f>
        <v>1</v>
      </c>
      <c r="E686" s="241" t="str">
        <f t="shared" si="30"/>
        <v>Make enquiry on local health services1</v>
      </c>
      <c r="F686" s="86" t="s">
        <v>1493</v>
      </c>
      <c r="G686" s="242">
        <v>0.12342857142857144</v>
      </c>
      <c r="H686" s="245">
        <v>100.54430291113681</v>
      </c>
    </row>
    <row r="687" spans="1:8">
      <c r="A687" s="86" t="str">
        <v>hlh_enqc_call</v>
      </c>
      <c r="B687" s="239">
        <v>686</v>
      </c>
      <c r="C687" s="86" t="s">
        <v>1530</v>
      </c>
      <c r="D687" s="241">
        <f>COUNTIF($C$1:$C687,C687)</f>
        <v>2</v>
      </c>
      <c r="E687" s="241" t="str">
        <f t="shared" si="30"/>
        <v>Make enquiry on local health services2</v>
      </c>
      <c r="F687" s="86" t="s">
        <v>1495</v>
      </c>
      <c r="G687" s="242">
        <v>0.40328571428571436</v>
      </c>
      <c r="H687" s="245">
        <v>101.14787218335994</v>
      </c>
    </row>
    <row r="688" spans="1:8">
      <c r="A688" s="86" t="str">
        <v>hlh_enqc_email</v>
      </c>
      <c r="B688" s="239">
        <v>687</v>
      </c>
      <c r="C688" s="86" t="s">
        <v>1530</v>
      </c>
      <c r="D688" s="241">
        <f>COUNTIF($C$1:$C688,C688)</f>
        <v>3</v>
      </c>
      <c r="E688" s="241" t="str">
        <f t="shared" si="30"/>
        <v>Make enquiry on local health services3</v>
      </c>
      <c r="F688" s="86" t="s">
        <v>1050</v>
      </c>
      <c r="G688" s="242">
        <v>0.31145238095238098</v>
      </c>
      <c r="H688" s="245">
        <v>99.385815044603603</v>
      </c>
    </row>
    <row r="689" spans="1:8">
      <c r="A689" s="86" t="str">
        <v>hlh_enqc_f2f</v>
      </c>
      <c r="B689" s="239">
        <v>688</v>
      </c>
      <c r="C689" s="86" t="s">
        <v>1530</v>
      </c>
      <c r="D689" s="241">
        <f>COUNTIF($C$1:$C689,C689)</f>
        <v>4</v>
      </c>
      <c r="E689" s="241" t="str">
        <f t="shared" si="30"/>
        <v>Make enquiry on local health services4</v>
      </c>
      <c r="F689" s="86" t="s">
        <v>1498</v>
      </c>
      <c r="G689" s="242">
        <v>0.33871428571428569</v>
      </c>
      <c r="H689" s="245">
        <v>102.28427507237066</v>
      </c>
    </row>
    <row r="690" spans="1:8">
      <c r="A690" s="86" t="str">
        <v>hlh_enqc_mail</v>
      </c>
      <c r="B690" s="239">
        <v>689</v>
      </c>
      <c r="C690" s="86" t="s">
        <v>1530</v>
      </c>
      <c r="D690" s="241">
        <f>COUNTIF($C$1:$C690,C690)</f>
        <v>5</v>
      </c>
      <c r="E690" s="241" t="str">
        <f t="shared" si="30"/>
        <v>Make enquiry on local health services5</v>
      </c>
      <c r="F690" s="86" t="s">
        <v>1500</v>
      </c>
      <c r="G690" s="242">
        <v>0.12188095238095238</v>
      </c>
      <c r="H690" s="245">
        <v>97.289611499468663</v>
      </c>
    </row>
    <row r="691" spans="1:8">
      <c r="A691" s="86" t="str">
        <v>hlh_enqc_txt</v>
      </c>
      <c r="B691" s="239">
        <v>690</v>
      </c>
      <c r="C691" s="86" t="s">
        <v>1530</v>
      </c>
      <c r="D691" s="241">
        <f>COUNTIF($C$1:$C691,C691)</f>
        <v>6</v>
      </c>
      <c r="E691" s="241" t="str">
        <f t="shared" si="30"/>
        <v>Make enquiry on local health services6</v>
      </c>
      <c r="F691" s="86" t="s">
        <v>1502</v>
      </c>
      <c r="G691" s="242">
        <v>8.5507936507936505E-2</v>
      </c>
      <c r="H691" s="245">
        <v>95.664867492783046</v>
      </c>
    </row>
    <row r="692" spans="1:8">
      <c r="A692" s="86" t="str">
        <v>hlh_enqc_web</v>
      </c>
      <c r="B692" s="239">
        <v>691</v>
      </c>
      <c r="C692" s="86" t="s">
        <v>1530</v>
      </c>
      <c r="D692" s="241">
        <f>COUNTIF($C$1:$C692,C692)</f>
        <v>7</v>
      </c>
      <c r="E692" s="241" t="str">
        <f t="shared" si="30"/>
        <v>Make enquiry on local health services7</v>
      </c>
      <c r="F692" s="86" t="s">
        <v>1504</v>
      </c>
      <c r="G692" s="242">
        <v>0.21986507936507935</v>
      </c>
      <c r="H692" s="245">
        <v>99.097123173918405</v>
      </c>
    </row>
    <row r="693" spans="1:8">
      <c r="A693" s="86" t="str">
        <v>hlh_sub_app</v>
      </c>
      <c r="B693" s="239">
        <v>692</v>
      </c>
      <c r="C693" s="86" t="s">
        <v>1538</v>
      </c>
      <c r="D693" s="241">
        <f>COUNTIF($C$1:$C693,C693)</f>
        <v>1</v>
      </c>
      <c r="E693" s="241" t="str">
        <f t="shared" si="30"/>
        <v>Submit info to local health services1</v>
      </c>
      <c r="F693" s="86" t="s">
        <v>1493</v>
      </c>
      <c r="G693" s="242">
        <v>0.16547619047619053</v>
      </c>
      <c r="H693" s="245">
        <v>100.22385412521677</v>
      </c>
    </row>
    <row r="694" spans="1:8">
      <c r="A694" s="86" t="str">
        <v>hlh_sub_call</v>
      </c>
      <c r="B694" s="239">
        <v>693</v>
      </c>
      <c r="C694" s="86" t="s">
        <v>1538</v>
      </c>
      <c r="D694" s="241">
        <f>COUNTIF($C$1:$C694,C694)</f>
        <v>2</v>
      </c>
      <c r="E694" s="241" t="str">
        <f t="shared" si="30"/>
        <v>Submit info to local health services2</v>
      </c>
      <c r="F694" s="86" t="s">
        <v>1495</v>
      </c>
      <c r="G694" s="242">
        <v>0.37780158730158736</v>
      </c>
      <c r="H694" s="245">
        <v>98.845574338841118</v>
      </c>
    </row>
    <row r="695" spans="1:8">
      <c r="A695" s="86" t="str">
        <v>hlh_sub_email</v>
      </c>
      <c r="B695" s="239">
        <v>694</v>
      </c>
      <c r="C695" s="86" t="s">
        <v>1538</v>
      </c>
      <c r="D695" s="241">
        <f>COUNTIF($C$1:$C695,C695)</f>
        <v>3</v>
      </c>
      <c r="E695" s="241" t="str">
        <f t="shared" si="30"/>
        <v>Submit info to local health services3</v>
      </c>
      <c r="F695" s="86" t="s">
        <v>1050</v>
      </c>
      <c r="G695" s="242">
        <v>0.27583333333333343</v>
      </c>
      <c r="H695" s="245">
        <v>99.663578527469099</v>
      </c>
    </row>
    <row r="696" spans="1:8">
      <c r="A696" s="86" t="str">
        <v>hlh_sub_f2f</v>
      </c>
      <c r="B696" s="239">
        <v>695</v>
      </c>
      <c r="C696" s="86" t="s">
        <v>1538</v>
      </c>
      <c r="D696" s="241">
        <f>COUNTIF($C$1:$C696,C696)</f>
        <v>4</v>
      </c>
      <c r="E696" s="241" t="str">
        <f t="shared" si="30"/>
        <v>Submit info to local health services4</v>
      </c>
      <c r="F696" s="86" t="s">
        <v>1498</v>
      </c>
      <c r="G696" s="242">
        <v>0.40665079365079371</v>
      </c>
      <c r="H696" s="245">
        <v>100.91343103018168</v>
      </c>
    </row>
    <row r="697" spans="1:8">
      <c r="A697" s="86" t="str">
        <v>hlh_sub_mail</v>
      </c>
      <c r="B697" s="239">
        <v>696</v>
      </c>
      <c r="C697" s="86" t="s">
        <v>1538</v>
      </c>
      <c r="D697" s="241">
        <f>COUNTIF($C$1:$C697,C697)</f>
        <v>5</v>
      </c>
      <c r="E697" s="241" t="str">
        <f t="shared" si="30"/>
        <v>Submit info to local health services5</v>
      </c>
      <c r="F697" s="86" t="s">
        <v>1500</v>
      </c>
      <c r="G697" s="242">
        <v>0.12055555555555555</v>
      </c>
      <c r="H697" s="245">
        <v>100.88501884953627</v>
      </c>
    </row>
    <row r="698" spans="1:8">
      <c r="A698" s="86" t="str">
        <v>hlh_sub_txt</v>
      </c>
      <c r="B698" s="239">
        <v>697</v>
      </c>
      <c r="C698" s="86" t="s">
        <v>1538</v>
      </c>
      <c r="D698" s="241">
        <f>COUNTIF($C$1:$C698,C698)</f>
        <v>6</v>
      </c>
      <c r="E698" s="241" t="str">
        <f t="shared" si="30"/>
        <v>Submit info to local health services6</v>
      </c>
      <c r="F698" s="86" t="s">
        <v>1502</v>
      </c>
      <c r="G698" s="242">
        <v>0.10581746031746034</v>
      </c>
      <c r="H698" s="245">
        <v>100.67878371462831</v>
      </c>
    </row>
    <row r="699" spans="1:8">
      <c r="A699" s="86" t="str">
        <v>hlh_sub_web</v>
      </c>
      <c r="B699" s="239">
        <v>698</v>
      </c>
      <c r="C699" s="86" t="s">
        <v>1538</v>
      </c>
      <c r="D699" s="241">
        <f>COUNTIF($C$1:$C699,C699)</f>
        <v>7</v>
      </c>
      <c r="E699" s="241" t="str">
        <f t="shared" si="30"/>
        <v>Submit info to local health services7</v>
      </c>
      <c r="F699" s="86" t="s">
        <v>1504</v>
      </c>
      <c r="G699" s="242">
        <v>0.26517460317460317</v>
      </c>
      <c r="H699" s="245">
        <v>98.983261969232927</v>
      </c>
    </row>
    <row r="700" spans="1:8">
      <c r="A700" s="86" t="str">
        <v>hlh_mark_app</v>
      </c>
      <c r="B700" s="239">
        <v>699</v>
      </c>
      <c r="C700" s="86" t="s">
        <v>1546</v>
      </c>
      <c r="D700" s="241">
        <f>COUNTIF($C$1:$C700,C700)</f>
        <v>1</v>
      </c>
      <c r="E700" s="241" t="str">
        <f t="shared" si="30"/>
        <v>Get info/marketing on local health services1</v>
      </c>
      <c r="F700" s="86" t="s">
        <v>1493</v>
      </c>
      <c r="G700" s="242">
        <v>0.13262698412698415</v>
      </c>
      <c r="H700" s="245">
        <v>97.342599777513797</v>
      </c>
    </row>
    <row r="701" spans="1:8">
      <c r="A701" s="86" t="str">
        <v>hlh_mark_call</v>
      </c>
      <c r="B701" s="239">
        <v>700</v>
      </c>
      <c r="C701" s="86" t="s">
        <v>1546</v>
      </c>
      <c r="D701" s="241">
        <f>COUNTIF($C$1:$C701,C701)</f>
        <v>2</v>
      </c>
      <c r="E701" s="241" t="str">
        <f t="shared" si="30"/>
        <v>Get info/marketing on local health services2</v>
      </c>
      <c r="F701" s="86" t="s">
        <v>1495</v>
      </c>
      <c r="G701" s="242">
        <v>0.26088888888888895</v>
      </c>
      <c r="H701" s="245">
        <v>100.72337514210186</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0.26385714285714285</v>
      </c>
      <c r="H703" s="245">
        <v>100.4352443980391</v>
      </c>
    </row>
    <row r="704" spans="1:8">
      <c r="A704" s="86" t="str">
        <v>hlh_mark_mail</v>
      </c>
      <c r="B704" s="239">
        <v>703</v>
      </c>
      <c r="C704" s="86" t="s">
        <v>1546</v>
      </c>
      <c r="D704" s="241">
        <f>COUNTIF($C$1:$C704,C704)</f>
        <v>5</v>
      </c>
      <c r="E704" s="241" t="str">
        <f t="shared" si="30"/>
        <v>Get info/marketing on local health services5</v>
      </c>
      <c r="F704" s="86" t="s">
        <v>1500</v>
      </c>
      <c r="G704" s="242">
        <v>0.18447619047619043</v>
      </c>
      <c r="H704" s="245">
        <v>103.00420608244123</v>
      </c>
    </row>
    <row r="705" spans="1:8">
      <c r="A705" s="86" t="str">
        <v>hlh_mark_txt</v>
      </c>
      <c r="B705" s="239">
        <v>704</v>
      </c>
      <c r="C705" s="86" t="s">
        <v>1546</v>
      </c>
      <c r="D705" s="241">
        <f>COUNTIF($C$1:$C705,C705)</f>
        <v>6</v>
      </c>
      <c r="E705" s="241" t="str">
        <f t="shared" si="30"/>
        <v>Get info/marketing on local health services6</v>
      </c>
      <c r="F705" s="86" t="s">
        <v>1502</v>
      </c>
      <c r="G705" s="242">
        <v>0.13546031746031748</v>
      </c>
      <c r="H705" s="245">
        <v>97.519404695426502</v>
      </c>
    </row>
    <row r="706" spans="1:8">
      <c r="A706" s="86" t="str">
        <v>hlh_mark_web</v>
      </c>
      <c r="B706" s="239">
        <v>705</v>
      </c>
      <c r="C706" s="86" t="s">
        <v>1546</v>
      </c>
      <c r="D706" s="241">
        <f>COUNTIF($C$1:$C706,C706)</f>
        <v>7</v>
      </c>
      <c r="E706" s="241" t="str">
        <f t="shared" si="30"/>
        <v>Get info/marketing on local health services7</v>
      </c>
      <c r="F706" s="86" t="s">
        <v>1504</v>
      </c>
      <c r="G706" s="242">
        <v>0.25994444444444448</v>
      </c>
      <c r="H706" s="245">
        <v>99.338698244599172</v>
      </c>
    </row>
    <row r="707" spans="1:8">
      <c r="A707" s="86" t="str">
        <v>hlh_res_app</v>
      </c>
      <c r="B707" s="239">
        <v>706</v>
      </c>
      <c r="C707" s="86" t="s">
        <v>1554</v>
      </c>
      <c r="D707" s="241">
        <f>COUNTIF($C$1:$C707,C707)</f>
        <v>1</v>
      </c>
      <c r="E707" s="241" t="str">
        <f t="shared" ref="E707:E770" si="31">C707&amp;D707</f>
        <v>Research local health services1</v>
      </c>
      <c r="F707" s="86" t="s">
        <v>1493</v>
      </c>
      <c r="G707" s="242">
        <v>0.13006349206349205</v>
      </c>
      <c r="H707" s="245">
        <v>99.789698916464445</v>
      </c>
    </row>
    <row r="708" spans="1:8">
      <c r="A708" s="86" t="str">
        <v>hlh_res_call</v>
      </c>
      <c r="B708" s="239">
        <v>707</v>
      </c>
      <c r="C708" s="86" t="s">
        <v>1554</v>
      </c>
      <c r="D708" s="241">
        <f>COUNTIF($C$1:$C708,C708)</f>
        <v>2</v>
      </c>
      <c r="E708" s="241" t="str">
        <f t="shared" si="31"/>
        <v>Research local health services2</v>
      </c>
      <c r="F708" s="86" t="s">
        <v>1495</v>
      </c>
      <c r="G708" s="242">
        <v>0.32185714285714284</v>
      </c>
      <c r="H708" s="245">
        <v>99.74954363767057</v>
      </c>
    </row>
    <row r="709" spans="1:8">
      <c r="A709" s="86" t="str">
        <v>hlh_res_email</v>
      </c>
      <c r="B709" s="239">
        <v>708</v>
      </c>
      <c r="C709" s="86" t="s">
        <v>1554</v>
      </c>
      <c r="D709" s="241">
        <f>COUNTIF($C$1:$C709,C709)</f>
        <v>3</v>
      </c>
      <c r="E709" s="241" t="str">
        <f t="shared" si="31"/>
        <v>Research local health services3</v>
      </c>
      <c r="F709" s="86" t="s">
        <v>1050</v>
      </c>
      <c r="G709" s="242">
        <v>0.20241269841269841</v>
      </c>
      <c r="H709" s="245">
        <v>99.025339103425182</v>
      </c>
    </row>
    <row r="710" spans="1:8">
      <c r="A710" s="86" t="str">
        <v>hlh_res_f2f</v>
      </c>
      <c r="B710" s="239">
        <v>709</v>
      </c>
      <c r="C710" s="86" t="s">
        <v>1554</v>
      </c>
      <c r="D710" s="241">
        <f>COUNTIF($C$1:$C710,C710)</f>
        <v>4</v>
      </c>
      <c r="E710" s="241" t="str">
        <f t="shared" si="31"/>
        <v>Research local health services4</v>
      </c>
      <c r="F710" s="86" t="s">
        <v>1498</v>
      </c>
      <c r="G710" s="242">
        <v>0.30566666666666675</v>
      </c>
      <c r="H710" s="245">
        <v>103.65141769894477</v>
      </c>
    </row>
    <row r="711" spans="1:8">
      <c r="A711" s="86" t="str">
        <v>hlh_res_mail</v>
      </c>
      <c r="B711" s="239">
        <v>710</v>
      </c>
      <c r="C711" s="86" t="s">
        <v>1554</v>
      </c>
      <c r="D711" s="241">
        <f>COUNTIF($C$1:$C711,C711)</f>
        <v>5</v>
      </c>
      <c r="E711" s="241" t="str">
        <f t="shared" si="31"/>
        <v>Research local health services5</v>
      </c>
      <c r="F711" s="86" t="s">
        <v>1500</v>
      </c>
      <c r="G711" s="242">
        <v>8.2968253968253955E-2</v>
      </c>
      <c r="H711" s="245">
        <v>107.88804269183308</v>
      </c>
    </row>
    <row r="712" spans="1:8">
      <c r="A712" s="86" t="str">
        <v>hlh_res_txt</v>
      </c>
      <c r="B712" s="239">
        <v>711</v>
      </c>
      <c r="C712" s="86" t="s">
        <v>1554</v>
      </c>
      <c r="D712" s="241">
        <f>COUNTIF($C$1:$C712,C712)</f>
        <v>6</v>
      </c>
      <c r="E712" s="241" t="str">
        <f t="shared" si="31"/>
        <v>Research local health services6</v>
      </c>
      <c r="F712" s="86" t="s">
        <v>1502</v>
      </c>
      <c r="G712" s="242">
        <v>8.2650793650793627E-2</v>
      </c>
      <c r="H712" s="245">
        <v>96.117605432912072</v>
      </c>
    </row>
    <row r="713" spans="1:8">
      <c r="A713" s="86" t="str">
        <v>hlh_res_web</v>
      </c>
      <c r="B713" s="239">
        <v>712</v>
      </c>
      <c r="C713" s="86" t="s">
        <v>1554</v>
      </c>
      <c r="D713" s="241">
        <f>COUNTIF($C$1:$C713,C713)</f>
        <v>7</v>
      </c>
      <c r="E713" s="241" t="str">
        <f t="shared" si="31"/>
        <v>Research local health services7</v>
      </c>
      <c r="F713" s="86" t="s">
        <v>1504</v>
      </c>
      <c r="G713" s="242">
        <v>0.32761111111111113</v>
      </c>
      <c r="H713" s="245">
        <v>98.561913749159629</v>
      </c>
    </row>
    <row r="714" spans="1:8">
      <c r="A714" s="86" t="str">
        <v>loc_enqc_app</v>
      </c>
      <c r="B714" s="239">
        <v>713</v>
      </c>
      <c r="C714" s="86" t="s">
        <v>1562</v>
      </c>
      <c r="D714" s="241">
        <f>COUNTIF($C$1:$C714,C714)</f>
        <v>1</v>
      </c>
      <c r="E714" s="241" t="str">
        <f t="shared" si="31"/>
        <v>Make enquiry on local services, events, news1</v>
      </c>
      <c r="F714" s="86" t="s">
        <v>1493</v>
      </c>
      <c r="G714" s="242">
        <v>0.10861904761904763</v>
      </c>
      <c r="H714" s="245">
        <v>99.907626980315229</v>
      </c>
    </row>
    <row r="715" spans="1:8">
      <c r="A715" s="86" t="str">
        <v>loc_enqc_call</v>
      </c>
      <c r="B715" s="239">
        <v>714</v>
      </c>
      <c r="C715" s="86" t="s">
        <v>1562</v>
      </c>
      <c r="D715" s="241">
        <f>COUNTIF($C$1:$C715,C715)</f>
        <v>2</v>
      </c>
      <c r="E715" s="241" t="str">
        <f t="shared" si="31"/>
        <v>Make enquiry on local services, events, news2</v>
      </c>
      <c r="F715" s="86" t="s">
        <v>1495</v>
      </c>
      <c r="G715" s="242">
        <v>0.3472142857142857</v>
      </c>
      <c r="H715" s="245">
        <v>100.12471246891639</v>
      </c>
    </row>
    <row r="716" spans="1:8">
      <c r="A716" s="86" t="str">
        <v>loc_enqc_email</v>
      </c>
      <c r="B716" s="239">
        <v>715</v>
      </c>
      <c r="C716" s="86" t="s">
        <v>1562</v>
      </c>
      <c r="D716" s="241">
        <f>COUNTIF($C$1:$C716,C716)</f>
        <v>3</v>
      </c>
      <c r="E716" s="241" t="str">
        <f t="shared" si="31"/>
        <v>Make enquiry on local services, events, news3</v>
      </c>
      <c r="F716" s="86" t="s">
        <v>1050</v>
      </c>
      <c r="G716" s="242">
        <v>0.39988095238095239</v>
      </c>
      <c r="H716" s="245">
        <v>99.96136341022175</v>
      </c>
    </row>
    <row r="717" spans="1:8">
      <c r="A717" s="86" t="str">
        <v>loc_enqc_f2f</v>
      </c>
      <c r="B717" s="239">
        <v>716</v>
      </c>
      <c r="C717" s="86" t="s">
        <v>1562</v>
      </c>
      <c r="D717" s="241">
        <f>COUNTIF($C$1:$C717,C717)</f>
        <v>4</v>
      </c>
      <c r="E717" s="241" t="str">
        <f t="shared" si="31"/>
        <v>Make enquiry on local services, events, news4</v>
      </c>
      <c r="F717" s="86" t="s">
        <v>1498</v>
      </c>
      <c r="G717" s="242">
        <v>0.19018253968253968</v>
      </c>
      <c r="H717" s="245">
        <v>97.37312570214128</v>
      </c>
    </row>
    <row r="718" spans="1:8">
      <c r="A718" s="86" t="str">
        <v>loc_enqc_mail</v>
      </c>
      <c r="B718" s="239">
        <v>717</v>
      </c>
      <c r="C718" s="86" t="s">
        <v>1562</v>
      </c>
      <c r="D718" s="241">
        <f>COUNTIF($C$1:$C718,C718)</f>
        <v>5</v>
      </c>
      <c r="E718" s="241" t="str">
        <f t="shared" si="31"/>
        <v>Make enquiry on local services, events, news5</v>
      </c>
      <c r="F718" s="86" t="s">
        <v>1500</v>
      </c>
      <c r="G718" s="242">
        <v>0.11784920634920633</v>
      </c>
      <c r="H718" s="245">
        <v>99.484041187571592</v>
      </c>
    </row>
    <row r="719" spans="1:8">
      <c r="A719" s="86" t="str">
        <v>loc_enqc_txt</v>
      </c>
      <c r="B719" s="239">
        <v>718</v>
      </c>
      <c r="C719" s="86" t="s">
        <v>1562</v>
      </c>
      <c r="D719" s="241">
        <f>COUNTIF($C$1:$C719,C719)</f>
        <v>6</v>
      </c>
      <c r="E719" s="241" t="str">
        <f t="shared" si="31"/>
        <v>Make enquiry on local services, events, news6</v>
      </c>
      <c r="F719" s="86" t="s">
        <v>1502</v>
      </c>
      <c r="G719" s="242">
        <v>6.2809523809523801E-2</v>
      </c>
      <c r="H719" s="245">
        <v>97.562718517372417</v>
      </c>
    </row>
    <row r="720" spans="1:8">
      <c r="A720" s="86" t="str">
        <v>loc_enqc_web</v>
      </c>
      <c r="B720" s="239">
        <v>719</v>
      </c>
      <c r="C720" s="86" t="s">
        <v>1562</v>
      </c>
      <c r="D720" s="241">
        <f>COUNTIF($C$1:$C720,C720)</f>
        <v>7</v>
      </c>
      <c r="E720" s="241" t="str">
        <f t="shared" si="31"/>
        <v>Make enquiry on local services, events, news7</v>
      </c>
      <c r="F720" s="86" t="s">
        <v>1504</v>
      </c>
      <c r="G720" s="242">
        <v>0.25084126984126981</v>
      </c>
      <c r="H720" s="245">
        <v>100.41027475170546</v>
      </c>
    </row>
    <row r="721" spans="1:8">
      <c r="A721" s="86" t="str">
        <v>loc_sub_app</v>
      </c>
      <c r="B721" s="239">
        <v>720</v>
      </c>
      <c r="C721" s="86" t="s">
        <v>1570</v>
      </c>
      <c r="D721" s="241">
        <f>COUNTIF($C$1:$C721,C721)</f>
        <v>1</v>
      </c>
      <c r="E721" s="241" t="str">
        <f t="shared" si="31"/>
        <v>Submit info to local services, events, news1</v>
      </c>
      <c r="F721" s="86" t="s">
        <v>1493</v>
      </c>
      <c r="G721" s="242">
        <v>0.14844444444444446</v>
      </c>
      <c r="H721" s="245">
        <v>102.30537179717771</v>
      </c>
    </row>
    <row r="722" spans="1:8">
      <c r="A722" s="86" t="str">
        <v>loc_sub_call</v>
      </c>
      <c r="B722" s="239">
        <v>721</v>
      </c>
      <c r="C722" s="86" t="s">
        <v>1570</v>
      </c>
      <c r="D722" s="241">
        <f>COUNTIF($C$1:$C722,C722)</f>
        <v>2</v>
      </c>
      <c r="E722" s="241" t="str">
        <f t="shared" si="31"/>
        <v>Submit info to local services, events, news2</v>
      </c>
      <c r="F722" s="86" t="s">
        <v>1495</v>
      </c>
      <c r="G722" s="242">
        <v>0.18983333333333335</v>
      </c>
      <c r="H722" s="245">
        <v>102.25082774356031</v>
      </c>
    </row>
    <row r="723" spans="1:8">
      <c r="A723" s="86" t="str">
        <v>loc_sub_email</v>
      </c>
      <c r="B723" s="239">
        <v>722</v>
      </c>
      <c r="C723" s="86" t="s">
        <v>1570</v>
      </c>
      <c r="D723" s="241">
        <f>COUNTIF($C$1:$C723,C723)</f>
        <v>3</v>
      </c>
      <c r="E723" s="241" t="str">
        <f t="shared" si="31"/>
        <v>Submit info to local services, events, news3</v>
      </c>
      <c r="F723" s="86" t="s">
        <v>1050</v>
      </c>
      <c r="G723" s="242">
        <v>0.33219841269841272</v>
      </c>
      <c r="H723" s="245">
        <v>100.6352613363272</v>
      </c>
    </row>
    <row r="724" spans="1:8">
      <c r="A724" s="86" t="str">
        <v>loc_sub_f2f</v>
      </c>
      <c r="B724" s="239">
        <v>723</v>
      </c>
      <c r="C724" s="86" t="s">
        <v>1570</v>
      </c>
      <c r="D724" s="241">
        <f>COUNTIF($C$1:$C724,C724)</f>
        <v>4</v>
      </c>
      <c r="E724" s="241" t="str">
        <f t="shared" si="31"/>
        <v>Submit info to local services, events, news4</v>
      </c>
      <c r="F724" s="86" t="s">
        <v>1498</v>
      </c>
      <c r="G724" s="242">
        <v>0.14863492063492065</v>
      </c>
      <c r="H724" s="245">
        <v>93.035984381531208</v>
      </c>
    </row>
    <row r="725" spans="1:8">
      <c r="A725" s="86" t="str">
        <v>loc_sub_mail</v>
      </c>
      <c r="B725" s="239">
        <v>724</v>
      </c>
      <c r="C725" s="86" t="s">
        <v>1570</v>
      </c>
      <c r="D725" s="241">
        <f>COUNTIF($C$1:$C725,C725)</f>
        <v>5</v>
      </c>
      <c r="E725" s="241" t="str">
        <f t="shared" si="31"/>
        <v>Submit info to local services, events, news5</v>
      </c>
      <c r="F725" s="86" t="s">
        <v>1500</v>
      </c>
      <c r="G725" s="242">
        <v>0.12815873015873017</v>
      </c>
      <c r="H725" s="245">
        <v>102.59983531944552</v>
      </c>
    </row>
    <row r="726" spans="1:8">
      <c r="A726" s="86" t="str">
        <v>loc_sub_txt</v>
      </c>
      <c r="B726" s="239">
        <v>725</v>
      </c>
      <c r="C726" s="86" t="s">
        <v>1570</v>
      </c>
      <c r="D726" s="241">
        <f>COUNTIF($C$1:$C726,C726)</f>
        <v>6</v>
      </c>
      <c r="E726" s="241" t="str">
        <f t="shared" si="31"/>
        <v>Submit info to local services, events, news6</v>
      </c>
      <c r="F726" s="86" t="s">
        <v>1502</v>
      </c>
      <c r="G726" s="242">
        <v>8.5650793650793644E-2</v>
      </c>
      <c r="H726" s="245">
        <v>102.03856859102774</v>
      </c>
    </row>
    <row r="727" spans="1:8">
      <c r="A727" s="86" t="str">
        <v>loc_sub_web</v>
      </c>
      <c r="B727" s="239">
        <v>726</v>
      </c>
      <c r="C727" s="86" t="s">
        <v>1570</v>
      </c>
      <c r="D727" s="241">
        <f>COUNTIF($C$1:$C727,C727)</f>
        <v>7</v>
      </c>
      <c r="E727" s="241" t="str">
        <f t="shared" si="31"/>
        <v>Submit info to local services, events, news7</v>
      </c>
      <c r="F727" s="86" t="s">
        <v>1504</v>
      </c>
      <c r="G727" s="242">
        <v>0.28459523809523807</v>
      </c>
      <c r="H727" s="245">
        <v>100.52453413470694</v>
      </c>
    </row>
    <row r="728" spans="1:8">
      <c r="A728" s="86" t="str">
        <v>loc_mark_app</v>
      </c>
      <c r="B728" s="239">
        <v>727</v>
      </c>
      <c r="C728" s="86" t="s">
        <v>1578</v>
      </c>
      <c r="D728" s="241">
        <f>COUNTIF($C$1:$C728,C728)</f>
        <v>1</v>
      </c>
      <c r="E728" s="241" t="str">
        <f t="shared" si="31"/>
        <v>Get info/marketing on local services, events, news1</v>
      </c>
      <c r="F728" s="86" t="s">
        <v>1493</v>
      </c>
      <c r="G728" s="242">
        <v>0.13542857142857143</v>
      </c>
      <c r="H728" s="245">
        <v>102.0824589494698</v>
      </c>
    </row>
    <row r="729" spans="1:8">
      <c r="A729" s="86" t="str">
        <v>loc_mark_call</v>
      </c>
      <c r="B729" s="239">
        <v>728</v>
      </c>
      <c r="C729" s="86" t="s">
        <v>1578</v>
      </c>
      <c r="D729" s="241">
        <f>COUNTIF($C$1:$C729,C729)</f>
        <v>2</v>
      </c>
      <c r="E729" s="241" t="str">
        <f t="shared" si="31"/>
        <v>Get info/marketing on local services, events, news2</v>
      </c>
      <c r="F729" s="86" t="s">
        <v>1495</v>
      </c>
      <c r="G729" s="242">
        <v>0.15878571428571431</v>
      </c>
      <c r="H729" s="245">
        <v>100.54652908711313</v>
      </c>
    </row>
    <row r="730" spans="1:8">
      <c r="A730" s="86" t="str">
        <v>loc_mark_email</v>
      </c>
      <c r="B730" s="239">
        <v>729</v>
      </c>
      <c r="C730" s="86" t="s">
        <v>1578</v>
      </c>
      <c r="D730" s="241">
        <f>COUNTIF($C$1:$C730,C730)</f>
        <v>3</v>
      </c>
      <c r="E730" s="241" t="str">
        <f t="shared" si="31"/>
        <v>Get info/marketing on local services, events, news3</v>
      </c>
      <c r="F730" s="86" t="s">
        <v>1050</v>
      </c>
      <c r="G730" s="242">
        <v>0.33985714285714286</v>
      </c>
      <c r="H730" s="245">
        <v>99.758219186384309</v>
      </c>
    </row>
    <row r="731" spans="1:8">
      <c r="A731" s="86" t="str">
        <v>loc_mark_f2f</v>
      </c>
      <c r="B731" s="239">
        <v>730</v>
      </c>
      <c r="C731" s="86" t="s">
        <v>1578</v>
      </c>
      <c r="D731" s="241">
        <f>COUNTIF($C$1:$C731,C731)</f>
        <v>4</v>
      </c>
      <c r="E731" s="241" t="str">
        <f t="shared" si="31"/>
        <v>Get info/marketing on local services, events, news4</v>
      </c>
      <c r="F731" s="86" t="s">
        <v>1498</v>
      </c>
      <c r="G731" s="242">
        <v>0.13714285714285715</v>
      </c>
      <c r="H731" s="245">
        <v>101.41677827766986</v>
      </c>
    </row>
    <row r="732" spans="1:8">
      <c r="A732" s="86" t="str">
        <v>loc_mark_mail</v>
      </c>
      <c r="B732" s="239">
        <v>731</v>
      </c>
      <c r="C732" s="86" t="s">
        <v>1578</v>
      </c>
      <c r="D732" s="241">
        <f>COUNTIF($C$1:$C732,C732)</f>
        <v>5</v>
      </c>
      <c r="E732" s="241" t="str">
        <f t="shared" si="31"/>
        <v>Get info/marketing on local services, events, news5</v>
      </c>
      <c r="F732" s="86" t="s">
        <v>1500</v>
      </c>
      <c r="G732" s="242">
        <v>0.15634920634920638</v>
      </c>
      <c r="H732" s="245">
        <v>99.267585789878865</v>
      </c>
    </row>
    <row r="733" spans="1:8">
      <c r="A733" s="86" t="str">
        <v>loc_mark_txt</v>
      </c>
      <c r="B733" s="239">
        <v>732</v>
      </c>
      <c r="C733" s="86" t="s">
        <v>1578</v>
      </c>
      <c r="D733" s="241">
        <f>COUNTIF($C$1:$C733,C733)</f>
        <v>6</v>
      </c>
      <c r="E733" s="241" t="str">
        <f t="shared" si="31"/>
        <v>Get info/marketing on local services, events, news6</v>
      </c>
      <c r="F733" s="86" t="s">
        <v>1502</v>
      </c>
      <c r="G733" s="242">
        <v>0.10774603174603176</v>
      </c>
      <c r="H733" s="245">
        <v>102.59134388625877</v>
      </c>
    </row>
    <row r="734" spans="1:8">
      <c r="A734" s="86" t="str">
        <v>loc_mark_web</v>
      </c>
      <c r="B734" s="239">
        <v>733</v>
      </c>
      <c r="C734" s="86" t="s">
        <v>1578</v>
      </c>
      <c r="D734" s="241">
        <f>COUNTIF($C$1:$C734,C734)</f>
        <v>7</v>
      </c>
      <c r="E734" s="241" t="str">
        <f t="shared" si="31"/>
        <v>Get info/marketing on local services, events, news7</v>
      </c>
      <c r="F734" s="86" t="s">
        <v>1504</v>
      </c>
      <c r="G734" s="242">
        <v>0.24346825396825394</v>
      </c>
      <c r="H734" s="245">
        <v>99.171496916223646</v>
      </c>
    </row>
    <row r="735" spans="1:8">
      <c r="A735" s="86" t="str">
        <v>loc_res_app</v>
      </c>
      <c r="B735" s="239">
        <v>734</v>
      </c>
      <c r="C735" s="86" t="s">
        <v>1586</v>
      </c>
      <c r="D735" s="241">
        <f>COUNTIF($C$1:$C735,C735)</f>
        <v>1</v>
      </c>
      <c r="E735" s="241" t="str">
        <f t="shared" si="31"/>
        <v>Research local services, events, news1</v>
      </c>
      <c r="F735" s="86" t="s">
        <v>1493</v>
      </c>
      <c r="G735" s="242">
        <v>0.12087301587301588</v>
      </c>
      <c r="H735" s="245">
        <v>98.164813562726124</v>
      </c>
    </row>
    <row r="736" spans="1:8">
      <c r="A736" s="86" t="str">
        <v>loc_res_call</v>
      </c>
      <c r="B736" s="239">
        <v>735</v>
      </c>
      <c r="C736" s="86" t="s">
        <v>1586</v>
      </c>
      <c r="D736" s="241">
        <f>COUNTIF($C$1:$C736,C736)</f>
        <v>2</v>
      </c>
      <c r="E736" s="241" t="str">
        <f t="shared" si="31"/>
        <v>Research local services, events, news2</v>
      </c>
      <c r="F736" s="86" t="s">
        <v>1495</v>
      </c>
      <c r="G736" s="242">
        <v>0.16045238095238096</v>
      </c>
      <c r="H736" s="245">
        <v>98.043989696954924</v>
      </c>
    </row>
    <row r="737" spans="1:8">
      <c r="A737" s="86" t="str">
        <v>loc_res_email</v>
      </c>
      <c r="B737" s="239">
        <v>736</v>
      </c>
      <c r="C737" s="86" t="s">
        <v>1586</v>
      </c>
      <c r="D737" s="241">
        <f>COUNTIF($C$1:$C737,C737)</f>
        <v>3</v>
      </c>
      <c r="E737" s="241" t="str">
        <f t="shared" si="31"/>
        <v>Research local services, events, news3</v>
      </c>
      <c r="F737" s="86" t="s">
        <v>1050</v>
      </c>
      <c r="G737" s="242">
        <v>0.2487857142857143</v>
      </c>
      <c r="H737" s="245">
        <v>97.412440280958648</v>
      </c>
    </row>
    <row r="738" spans="1:8">
      <c r="A738" s="86" t="str">
        <v>loc_res_f2f</v>
      </c>
      <c r="B738" s="239">
        <v>737</v>
      </c>
      <c r="C738" s="86" t="s">
        <v>1586</v>
      </c>
      <c r="D738" s="241">
        <f>COUNTIF($C$1:$C738,C738)</f>
        <v>4</v>
      </c>
      <c r="E738" s="241" t="str">
        <f t="shared" si="31"/>
        <v>Research local services, events, news4</v>
      </c>
      <c r="F738" s="86" t="s">
        <v>1498</v>
      </c>
      <c r="G738" s="242">
        <v>0.11522222222222221</v>
      </c>
      <c r="H738" s="245">
        <v>101.09733933691425</v>
      </c>
    </row>
    <row r="739" spans="1:8">
      <c r="A739" s="86" t="str">
        <v>loc_res_mail</v>
      </c>
      <c r="B739" s="239">
        <v>738</v>
      </c>
      <c r="C739" s="86" t="s">
        <v>1586</v>
      </c>
      <c r="D739" s="241">
        <f>COUNTIF($C$1:$C739,C739)</f>
        <v>5</v>
      </c>
      <c r="E739" s="241" t="str">
        <f t="shared" si="31"/>
        <v>Research local services, events, news5</v>
      </c>
      <c r="F739" s="86" t="s">
        <v>1500</v>
      </c>
      <c r="G739" s="242">
        <v>7.7047619047619045E-2</v>
      </c>
      <c r="H739" s="245">
        <v>101.63318918807104</v>
      </c>
    </row>
    <row r="740" spans="1:8">
      <c r="A740" s="86" t="str">
        <v>loc_res_txt</v>
      </c>
      <c r="B740" s="239">
        <v>739</v>
      </c>
      <c r="C740" s="86" t="s">
        <v>1586</v>
      </c>
      <c r="D740" s="241">
        <f>COUNTIF($C$1:$C740,C740)</f>
        <v>6</v>
      </c>
      <c r="E740" s="241" t="str">
        <f t="shared" si="31"/>
        <v>Research local services, events, news6</v>
      </c>
      <c r="F740" s="86" t="s">
        <v>1502</v>
      </c>
      <c r="G740" s="242">
        <v>7.0126984126984135E-2</v>
      </c>
      <c r="H740" s="245">
        <v>105.70943190388478</v>
      </c>
    </row>
    <row r="741" spans="1:8">
      <c r="A741" s="86" t="str">
        <v>loc_res_web</v>
      </c>
      <c r="B741" s="239">
        <v>740</v>
      </c>
      <c r="C741" s="86" t="s">
        <v>1586</v>
      </c>
      <c r="D741" s="241">
        <f>COUNTIF($C$1:$C741,C741)</f>
        <v>7</v>
      </c>
      <c r="E741" s="241" t="str">
        <f t="shared" si="31"/>
        <v>Research local services, events, news7</v>
      </c>
      <c r="F741" s="86" t="s">
        <v>1504</v>
      </c>
      <c r="G741" s="242">
        <v>0.30612698412698414</v>
      </c>
      <c r="H741" s="245">
        <v>98.158265176274966</v>
      </c>
    </row>
    <row r="742" spans="1:8">
      <c r="A742" s="86" t="str">
        <v>utl_enqc_app</v>
      </c>
      <c r="B742" s="239">
        <v>741</v>
      </c>
      <c r="C742" s="86" t="s">
        <v>1594</v>
      </c>
      <c r="D742" s="241">
        <f>COUNTIF($C$1:$C742,C742)</f>
        <v>1</v>
      </c>
      <c r="E742" s="241" t="str">
        <f t="shared" si="31"/>
        <v>Make enquiry on utilities1</v>
      </c>
      <c r="F742" s="86" t="s">
        <v>1493</v>
      </c>
      <c r="G742" s="242">
        <v>0.14011904761904759</v>
      </c>
      <c r="H742" s="245">
        <v>99.516601800872635</v>
      </c>
    </row>
    <row r="743" spans="1:8">
      <c r="A743" s="86" t="str">
        <v>utl_enqc_call</v>
      </c>
      <c r="B743" s="239">
        <v>742</v>
      </c>
      <c r="C743" s="86" t="s">
        <v>1594</v>
      </c>
      <c r="D743" s="241">
        <f>COUNTIF($C$1:$C743,C743)</f>
        <v>2</v>
      </c>
      <c r="E743" s="241" t="str">
        <f t="shared" si="31"/>
        <v>Make enquiry on utilities2</v>
      </c>
      <c r="F743" s="86" t="s">
        <v>1495</v>
      </c>
      <c r="G743" s="242">
        <v>0.35653968253968249</v>
      </c>
      <c r="H743" s="245">
        <v>99.404103059213739</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0.19540476190476191</v>
      </c>
      <c r="H745" s="245">
        <v>96.717982718966979</v>
      </c>
    </row>
    <row r="746" spans="1:8">
      <c r="A746" s="86" t="str">
        <v>utl_enqc_mail</v>
      </c>
      <c r="B746" s="239">
        <v>745</v>
      </c>
      <c r="C746" s="86" t="s">
        <v>1594</v>
      </c>
      <c r="D746" s="241">
        <f>COUNTIF($C$1:$C746,C746)</f>
        <v>5</v>
      </c>
      <c r="E746" s="241" t="str">
        <f t="shared" si="31"/>
        <v>Make enquiry on utilities5</v>
      </c>
      <c r="F746" s="86" t="s">
        <v>1500</v>
      </c>
      <c r="G746" s="242">
        <v>0.13507142857142859</v>
      </c>
      <c r="H746" s="245">
        <v>98.464199105749032</v>
      </c>
    </row>
    <row r="747" spans="1:8">
      <c r="A747" s="86" t="str">
        <v>utl_enqc_txt</v>
      </c>
      <c r="B747" s="239">
        <v>746</v>
      </c>
      <c r="C747" s="86" t="s">
        <v>1594</v>
      </c>
      <c r="D747" s="241">
        <f>COUNTIF($C$1:$C747,C747)</f>
        <v>6</v>
      </c>
      <c r="E747" s="241" t="str">
        <f t="shared" si="31"/>
        <v>Make enquiry on utilities6</v>
      </c>
      <c r="F747" s="86" t="s">
        <v>1502</v>
      </c>
      <c r="G747" s="242">
        <v>7.4142857142857149E-2</v>
      </c>
      <c r="H747" s="245">
        <v>99.887443322607368</v>
      </c>
    </row>
    <row r="748" spans="1:8">
      <c r="A748" s="86" t="str">
        <v>utl_enqc_web</v>
      </c>
      <c r="B748" s="239">
        <v>747</v>
      </c>
      <c r="C748" s="86" t="s">
        <v>1594</v>
      </c>
      <c r="D748" s="241">
        <f>COUNTIF($C$1:$C748,C748)</f>
        <v>7</v>
      </c>
      <c r="E748" s="241" t="str">
        <f t="shared" si="31"/>
        <v>Make enquiry on utilities7</v>
      </c>
      <c r="F748" s="86" t="s">
        <v>1504</v>
      </c>
      <c r="G748" s="242">
        <v>0.29412698412698413</v>
      </c>
      <c r="H748" s="245">
        <v>100.68662155913084</v>
      </c>
    </row>
    <row r="749" spans="1:8">
      <c r="A749" s="86" t="str">
        <v>utl_sub_app</v>
      </c>
      <c r="B749" s="239">
        <v>748</v>
      </c>
      <c r="C749" s="86" t="s">
        <v>1602</v>
      </c>
      <c r="D749" s="241">
        <f>COUNTIF($C$1:$C749,C749)</f>
        <v>1</v>
      </c>
      <c r="E749" s="241" t="str">
        <f t="shared" si="31"/>
        <v>Submit info to on utilities1</v>
      </c>
      <c r="F749" s="86" t="s">
        <v>1493</v>
      </c>
      <c r="G749" s="242">
        <v>0.19610317460317458</v>
      </c>
      <c r="H749" s="245">
        <v>101.19752743045242</v>
      </c>
    </row>
    <row r="750" spans="1:8">
      <c r="A750" s="86" t="str">
        <v>utl_sub_call</v>
      </c>
      <c r="B750" s="239">
        <v>749</v>
      </c>
      <c r="C750" s="86" t="s">
        <v>1602</v>
      </c>
      <c r="D750" s="241">
        <f>COUNTIF($C$1:$C750,C750)</f>
        <v>2</v>
      </c>
      <c r="E750" s="241" t="str">
        <f t="shared" si="31"/>
        <v>Submit info to on utilities2</v>
      </c>
      <c r="F750" s="86" t="s">
        <v>1495</v>
      </c>
      <c r="G750" s="242">
        <v>0.25933333333333342</v>
      </c>
      <c r="H750" s="245">
        <v>98.748524953474217</v>
      </c>
    </row>
    <row r="751" spans="1:8">
      <c r="A751" s="86" t="str">
        <v>utl_sub_email</v>
      </c>
      <c r="B751" s="239">
        <v>750</v>
      </c>
      <c r="C751" s="86" t="s">
        <v>1602</v>
      </c>
      <c r="D751" s="241">
        <f>COUNTIF($C$1:$C751,C751)</f>
        <v>3</v>
      </c>
      <c r="E751" s="241" t="str">
        <f t="shared" si="31"/>
        <v>Submit info to on utilities3</v>
      </c>
      <c r="F751" s="86" t="s">
        <v>1050</v>
      </c>
      <c r="G751" s="242">
        <v>0.28390476190476188</v>
      </c>
      <c r="H751" s="245">
        <v>98.900320914321043</v>
      </c>
    </row>
    <row r="752" spans="1:8">
      <c r="A752" s="86" t="str">
        <v>utl_sub_f2f</v>
      </c>
      <c r="B752" s="239">
        <v>751</v>
      </c>
      <c r="C752" s="86" t="s">
        <v>1602</v>
      </c>
      <c r="D752" s="241">
        <f>COUNTIF($C$1:$C752,C752)</f>
        <v>4</v>
      </c>
      <c r="E752" s="241" t="str">
        <f t="shared" si="31"/>
        <v>Submit info to on utilities4</v>
      </c>
      <c r="F752" s="86" t="s">
        <v>1498</v>
      </c>
      <c r="G752" s="242">
        <v>0.18693650793650793</v>
      </c>
      <c r="H752" s="245">
        <v>98.205609909562412</v>
      </c>
    </row>
    <row r="753" spans="1:8">
      <c r="A753" s="86" t="str">
        <v>utl_sub_mail</v>
      </c>
      <c r="B753" s="239">
        <v>752</v>
      </c>
      <c r="C753" s="86" t="s">
        <v>1602</v>
      </c>
      <c r="D753" s="241">
        <f>COUNTIF($C$1:$C753,C753)</f>
        <v>5</v>
      </c>
      <c r="E753" s="241" t="str">
        <f t="shared" si="31"/>
        <v>Submit info to on utilities5</v>
      </c>
      <c r="F753" s="86" t="s">
        <v>1500</v>
      </c>
      <c r="G753" s="242">
        <v>0.12245238095238094</v>
      </c>
      <c r="H753" s="245">
        <v>98.712063470370651</v>
      </c>
    </row>
    <row r="754" spans="1:8">
      <c r="A754" s="86" t="str">
        <v>utl_sub_txt</v>
      </c>
      <c r="B754" s="239">
        <v>753</v>
      </c>
      <c r="C754" s="86" t="s">
        <v>1602</v>
      </c>
      <c r="D754" s="241">
        <f>COUNTIF($C$1:$C754,C754)</f>
        <v>6</v>
      </c>
      <c r="E754" s="241" t="str">
        <f t="shared" si="31"/>
        <v>Submit info to on utilities6</v>
      </c>
      <c r="F754" s="86" t="s">
        <v>1502</v>
      </c>
      <c r="G754" s="242">
        <v>8.0849206349206351E-2</v>
      </c>
      <c r="H754" s="245">
        <v>96.848852967911796</v>
      </c>
    </row>
    <row r="755" spans="1:8">
      <c r="A755" s="86" t="str">
        <v>utl_sub_web</v>
      </c>
      <c r="B755" s="239">
        <v>754</v>
      </c>
      <c r="C755" s="86" t="s">
        <v>1602</v>
      </c>
      <c r="D755" s="241">
        <f>COUNTIF($C$1:$C755,C755)</f>
        <v>7</v>
      </c>
      <c r="E755" s="241" t="str">
        <f t="shared" si="31"/>
        <v>Submit info to on utilities7</v>
      </c>
      <c r="F755" s="86" t="s">
        <v>1504</v>
      </c>
      <c r="G755" s="242">
        <v>0.32876190476190476</v>
      </c>
      <c r="H755" s="245">
        <v>99.570626171559041</v>
      </c>
    </row>
    <row r="756" spans="1:8">
      <c r="A756" s="86" t="str">
        <v>utl_mark_app</v>
      </c>
      <c r="B756" s="239">
        <v>755</v>
      </c>
      <c r="C756" s="86" t="s">
        <v>1610</v>
      </c>
      <c r="D756" s="241">
        <f>COUNTIF($C$1:$C756,C756)</f>
        <v>1</v>
      </c>
      <c r="E756" s="241" t="str">
        <f t="shared" si="31"/>
        <v>Get info/marketing on utilities1</v>
      </c>
      <c r="F756" s="86" t="s">
        <v>1493</v>
      </c>
      <c r="G756" s="242">
        <v>0.15913492063492066</v>
      </c>
      <c r="H756" s="245">
        <v>104.07686193180874</v>
      </c>
    </row>
    <row r="757" spans="1:8">
      <c r="A757" s="86" t="str">
        <v>utl_mark_call</v>
      </c>
      <c r="B757" s="239">
        <v>756</v>
      </c>
      <c r="C757" s="86" t="s">
        <v>1610</v>
      </c>
      <c r="D757" s="241">
        <f>COUNTIF($C$1:$C757,C757)</f>
        <v>2</v>
      </c>
      <c r="E757" s="241" t="str">
        <f t="shared" si="31"/>
        <v>Get info/marketing on utilities2</v>
      </c>
      <c r="F757" s="86" t="s">
        <v>1495</v>
      </c>
      <c r="G757" s="242">
        <v>0.2171349206349206</v>
      </c>
      <c r="H757" s="245">
        <v>100.51486545556789</v>
      </c>
    </row>
    <row r="758" spans="1:8">
      <c r="A758" s="86" t="str">
        <v>utl_mark_email</v>
      </c>
      <c r="B758" s="239">
        <v>757</v>
      </c>
      <c r="C758" s="86" t="s">
        <v>1610</v>
      </c>
      <c r="D758" s="241">
        <f>COUNTIF($C$1:$C758,C758)</f>
        <v>3</v>
      </c>
      <c r="E758" s="241" t="str">
        <f t="shared" si="31"/>
        <v>Get info/marketing on utilities3</v>
      </c>
      <c r="F758" s="86" t="s">
        <v>1050</v>
      </c>
      <c r="G758" s="242">
        <v>0.33341269841269838</v>
      </c>
      <c r="H758" s="245">
        <v>102.04858208892142</v>
      </c>
    </row>
    <row r="759" spans="1:8">
      <c r="A759" s="86" t="str">
        <v>utl_mark_f2f</v>
      </c>
      <c r="B759" s="239">
        <v>758</v>
      </c>
      <c r="C759" s="86" t="s">
        <v>1610</v>
      </c>
      <c r="D759" s="241">
        <f>COUNTIF($C$1:$C759,C759)</f>
        <v>4</v>
      </c>
      <c r="E759" s="241" t="str">
        <f t="shared" si="31"/>
        <v>Get info/marketing on utilities4</v>
      </c>
      <c r="F759" s="86" t="s">
        <v>1498</v>
      </c>
      <c r="G759" s="242">
        <v>0.16157142857142859</v>
      </c>
      <c r="H759" s="245">
        <v>97.057740849352015</v>
      </c>
    </row>
    <row r="760" spans="1:8">
      <c r="A760" s="86" t="str">
        <v>utl_mark_mail</v>
      </c>
      <c r="B760" s="239">
        <v>759</v>
      </c>
      <c r="C760" s="86" t="s">
        <v>1610</v>
      </c>
      <c r="D760" s="241">
        <f>COUNTIF($C$1:$C760,C760)</f>
        <v>5</v>
      </c>
      <c r="E760" s="241" t="str">
        <f t="shared" si="31"/>
        <v>Get info/marketing on utilities5</v>
      </c>
      <c r="F760" s="86" t="s">
        <v>1500</v>
      </c>
      <c r="G760" s="242">
        <v>0.19665079365079366</v>
      </c>
      <c r="H760" s="245">
        <v>101.67246764017084</v>
      </c>
    </row>
    <row r="761" spans="1:8">
      <c r="A761" s="86" t="str">
        <v>utl_mark_txt</v>
      </c>
      <c r="B761" s="239">
        <v>760</v>
      </c>
      <c r="C761" s="86" t="s">
        <v>1610</v>
      </c>
      <c r="D761" s="241">
        <f>COUNTIF($C$1:$C761,C761)</f>
        <v>6</v>
      </c>
      <c r="E761" s="241" t="str">
        <f t="shared" si="31"/>
        <v>Get info/marketing on utilities6</v>
      </c>
      <c r="F761" s="86" t="s">
        <v>1502</v>
      </c>
      <c r="G761" s="242">
        <v>8.384920634920634E-2</v>
      </c>
      <c r="H761" s="245">
        <v>94.622761060868072</v>
      </c>
    </row>
    <row r="762" spans="1:8">
      <c r="A762" s="86" t="str">
        <v>utl_mark_web</v>
      </c>
      <c r="B762" s="239">
        <v>761</v>
      </c>
      <c r="C762" s="86" t="s">
        <v>1610</v>
      </c>
      <c r="D762" s="241">
        <f>COUNTIF($C$1:$C762,C762)</f>
        <v>7</v>
      </c>
      <c r="E762" s="241" t="str">
        <f t="shared" si="31"/>
        <v>Get info/marketing on utilities7</v>
      </c>
      <c r="F762" s="86" t="s">
        <v>1504</v>
      </c>
      <c r="G762" s="242">
        <v>0.31078571428571428</v>
      </c>
      <c r="H762" s="245">
        <v>100.0694061344352</v>
      </c>
    </row>
    <row r="763" spans="1:8">
      <c r="A763" s="86" t="str">
        <v>utl_res_app</v>
      </c>
      <c r="B763" s="239">
        <v>762</v>
      </c>
      <c r="C763" s="86" t="s">
        <v>1618</v>
      </c>
      <c r="D763" s="241">
        <f>COUNTIF($C$1:$C763,C763)</f>
        <v>1</v>
      </c>
      <c r="E763" s="241" t="str">
        <f t="shared" si="31"/>
        <v>Research utilities1</v>
      </c>
      <c r="F763" s="86" t="s">
        <v>1493</v>
      </c>
      <c r="G763" s="242">
        <v>0.1486666666666667</v>
      </c>
      <c r="H763" s="245">
        <v>104.21756753538122</v>
      </c>
    </row>
    <row r="764" spans="1:8">
      <c r="A764" s="86" t="str">
        <v>utl_res_call</v>
      </c>
      <c r="B764" s="239">
        <v>763</v>
      </c>
      <c r="C764" s="86" t="s">
        <v>1618</v>
      </c>
      <c r="D764" s="241">
        <f>COUNTIF($C$1:$C764,C764)</f>
        <v>2</v>
      </c>
      <c r="E764" s="241" t="str">
        <f t="shared" si="31"/>
        <v>Research utilities2</v>
      </c>
      <c r="F764" s="86" t="s">
        <v>1495</v>
      </c>
      <c r="G764" s="242">
        <v>0.22804761904761908</v>
      </c>
      <c r="H764" s="245">
        <v>101.66438652227076</v>
      </c>
    </row>
    <row r="765" spans="1:8">
      <c r="A765" s="86" t="str">
        <v>utl_res_email</v>
      </c>
      <c r="B765" s="239">
        <v>764</v>
      </c>
      <c r="C765" s="86" t="s">
        <v>1618</v>
      </c>
      <c r="D765" s="241">
        <f>COUNTIF($C$1:$C765,C765)</f>
        <v>3</v>
      </c>
      <c r="E765" s="241" t="str">
        <f t="shared" si="31"/>
        <v>Research utilities3</v>
      </c>
      <c r="F765" s="86" t="s">
        <v>1050</v>
      </c>
      <c r="G765" s="242">
        <v>0.22976190476190478</v>
      </c>
      <c r="H765" s="245">
        <v>99.561311798034978</v>
      </c>
    </row>
    <row r="766" spans="1:8">
      <c r="A766" s="86" t="str">
        <v>utl_res_f2f</v>
      </c>
      <c r="B766" s="239">
        <v>765</v>
      </c>
      <c r="C766" s="86" t="s">
        <v>1618</v>
      </c>
      <c r="D766" s="241">
        <f>COUNTIF($C$1:$C766,C766)</f>
        <v>4</v>
      </c>
      <c r="E766" s="241" t="str">
        <f t="shared" si="31"/>
        <v>Research utilities4</v>
      </c>
      <c r="F766" s="86" t="s">
        <v>1498</v>
      </c>
      <c r="G766" s="242">
        <v>0.13165873015873014</v>
      </c>
      <c r="H766" s="245">
        <v>99.65956010615524</v>
      </c>
    </row>
    <row r="767" spans="1:8">
      <c r="A767" s="86" t="str">
        <v>utl_res_mail</v>
      </c>
      <c r="B767" s="239">
        <v>766</v>
      </c>
      <c r="C767" s="86" t="s">
        <v>1618</v>
      </c>
      <c r="D767" s="241">
        <f>COUNTIF($C$1:$C767,C767)</f>
        <v>5</v>
      </c>
      <c r="E767" s="241" t="str">
        <f t="shared" si="31"/>
        <v>Research utilities5</v>
      </c>
      <c r="F767" s="86" t="s">
        <v>1500</v>
      </c>
      <c r="G767" s="242">
        <v>8.0523809523809525E-2</v>
      </c>
      <c r="H767" s="245">
        <v>97.724196691342584</v>
      </c>
    </row>
    <row r="768" spans="1:8">
      <c r="A768" s="86" t="str">
        <v>utl_res_txt</v>
      </c>
      <c r="B768" s="239">
        <v>767</v>
      </c>
      <c r="C768" s="86" t="s">
        <v>1618</v>
      </c>
      <c r="D768" s="241">
        <f>COUNTIF($C$1:$C768,C768)</f>
        <v>6</v>
      </c>
      <c r="E768" s="241" t="str">
        <f t="shared" si="31"/>
        <v>Research utilities6</v>
      </c>
      <c r="F768" s="86" t="s">
        <v>1502</v>
      </c>
      <c r="G768" s="242">
        <v>6.4611111111111105E-2</v>
      </c>
      <c r="H768" s="245">
        <v>95.348585065131815</v>
      </c>
    </row>
    <row r="769" spans="1:8">
      <c r="A769" s="86" t="str">
        <v>utl_res_web</v>
      </c>
      <c r="B769" s="239">
        <v>768</v>
      </c>
      <c r="C769" s="86" t="s">
        <v>1618</v>
      </c>
      <c r="D769" s="241">
        <f>COUNTIF($C$1:$C769,C769)</f>
        <v>7</v>
      </c>
      <c r="E769" s="241" t="str">
        <f t="shared" si="31"/>
        <v>Research utilities7</v>
      </c>
      <c r="F769" s="86" t="s">
        <v>1504</v>
      </c>
      <c r="G769" s="242">
        <v>0.41784920634920641</v>
      </c>
      <c r="H769" s="245">
        <v>99.696097096942196</v>
      </c>
    </row>
    <row r="770" spans="1:8">
      <c r="A770" s="86" t="str">
        <v>retles_enqc_app</v>
      </c>
      <c r="B770" s="239">
        <v>769</v>
      </c>
      <c r="C770" s="86" t="s">
        <v>1626</v>
      </c>
      <c r="D770" s="241">
        <f>COUNTIF($C$1:$C770,C770)</f>
        <v>1</v>
      </c>
      <c r="E770" s="241" t="str">
        <f t="shared" si="31"/>
        <v>Make enquiry on retail and leisure1</v>
      </c>
      <c r="F770" s="86" t="s">
        <v>1493</v>
      </c>
      <c r="G770" s="242">
        <v>0.19725396825396824</v>
      </c>
      <c r="H770" s="245">
        <v>101.33426467512643</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0.40020634920634934</v>
      </c>
      <c r="H771" s="245">
        <v>100.19210102204057</v>
      </c>
    </row>
    <row r="772" spans="1:8">
      <c r="A772" s="86" t="str">
        <v>retles_enqc_eml</v>
      </c>
      <c r="B772" s="239">
        <v>771</v>
      </c>
      <c r="C772" s="86" t="s">
        <v>1626</v>
      </c>
      <c r="D772" s="241">
        <f>COUNTIF($C$1:$C772,C772)</f>
        <v>3</v>
      </c>
      <c r="E772" s="241" t="str">
        <f t="shared" si="32"/>
        <v>Make enquiry on retail and leisure3</v>
      </c>
      <c r="F772" s="86" t="s">
        <v>1050</v>
      </c>
      <c r="G772" s="242">
        <v>0.46126984126984133</v>
      </c>
      <c r="H772" s="245">
        <v>99.81518018463133</v>
      </c>
    </row>
    <row r="773" spans="1:8">
      <c r="A773" s="86" t="str">
        <v>retles_enqc_f2f</v>
      </c>
      <c r="B773" s="239">
        <v>772</v>
      </c>
      <c r="C773" s="86" t="s">
        <v>1626</v>
      </c>
      <c r="D773" s="241">
        <f>COUNTIF($C$1:$C773,C773)</f>
        <v>4</v>
      </c>
      <c r="E773" s="241" t="str">
        <f t="shared" si="32"/>
        <v>Make enquiry on retail and leisure4</v>
      </c>
      <c r="F773" s="86" t="s">
        <v>1498</v>
      </c>
      <c r="G773" s="242">
        <v>0.38922222222222219</v>
      </c>
      <c r="H773" s="245">
        <v>101.50677041439771</v>
      </c>
    </row>
    <row r="774" spans="1:8">
      <c r="A774" s="86" t="str">
        <v>retles_enqc_mail</v>
      </c>
      <c r="B774" s="239">
        <v>773</v>
      </c>
      <c r="C774" s="86" t="s">
        <v>1626</v>
      </c>
      <c r="D774" s="241">
        <f>COUNTIF($C$1:$C774,C774)</f>
        <v>5</v>
      </c>
      <c r="E774" s="241" t="str">
        <f t="shared" si="32"/>
        <v>Make enquiry on retail and leisure5</v>
      </c>
      <c r="F774" s="86" t="s">
        <v>1500</v>
      </c>
      <c r="G774" s="242">
        <v>0.16416666666666668</v>
      </c>
      <c r="H774" s="245">
        <v>99.730946404736244</v>
      </c>
    </row>
    <row r="775" spans="1:8">
      <c r="A775" s="86" t="str">
        <v>retles_enqc_txt</v>
      </c>
      <c r="B775" s="239">
        <v>774</v>
      </c>
      <c r="C775" s="86" t="s">
        <v>1626</v>
      </c>
      <c r="D775" s="241">
        <f>COUNTIF($C$1:$C775,C775)</f>
        <v>6</v>
      </c>
      <c r="E775" s="241" t="str">
        <f t="shared" si="32"/>
        <v>Make enquiry on retail and leisure6</v>
      </c>
      <c r="F775" s="86" t="s">
        <v>1502</v>
      </c>
      <c r="G775" s="242">
        <v>0.10831746031746031</v>
      </c>
      <c r="H775" s="245">
        <v>95.942026092744129</v>
      </c>
    </row>
    <row r="776" spans="1:8">
      <c r="A776" s="86" t="str">
        <v>retles_enqc_web</v>
      </c>
      <c r="B776" s="239">
        <v>775</v>
      </c>
      <c r="C776" s="86" t="s">
        <v>1626</v>
      </c>
      <c r="D776" s="241">
        <f>COUNTIF($C$1:$C776,C776)</f>
        <v>7</v>
      </c>
      <c r="E776" s="241" t="str">
        <f t="shared" si="32"/>
        <v>Make enquiry on retail and leisure7</v>
      </c>
      <c r="F776" s="86" t="s">
        <v>1504</v>
      </c>
      <c r="G776" s="242">
        <v>0.38354761904761903</v>
      </c>
      <c r="H776" s="245">
        <v>98.781550751019523</v>
      </c>
    </row>
    <row r="777" spans="1:8">
      <c r="A777" s="86" t="str">
        <v>retles_sub_app</v>
      </c>
      <c r="B777" s="239">
        <v>776</v>
      </c>
      <c r="C777" s="86" t="s">
        <v>1634</v>
      </c>
      <c r="D777" s="241">
        <f>COUNTIF($C$1:$C777,C777)</f>
        <v>1</v>
      </c>
      <c r="E777" s="241" t="str">
        <f t="shared" si="32"/>
        <v>Submit info to retail and leisure1</v>
      </c>
      <c r="F777" s="86" t="s">
        <v>1493</v>
      </c>
      <c r="G777" s="242">
        <v>0.25457936507936507</v>
      </c>
      <c r="H777" s="245">
        <v>98.449177768318634</v>
      </c>
    </row>
    <row r="778" spans="1:8">
      <c r="A778" s="86" t="str">
        <v>retles_sub_call</v>
      </c>
      <c r="B778" s="239">
        <v>777</v>
      </c>
      <c r="C778" s="86" t="s">
        <v>1634</v>
      </c>
      <c r="D778" s="241">
        <f>COUNTIF($C$1:$C778,C778)</f>
        <v>2</v>
      </c>
      <c r="E778" s="241" t="str">
        <f t="shared" si="32"/>
        <v>Submit info to retail and leisure2</v>
      </c>
      <c r="F778" s="86" t="s">
        <v>1495</v>
      </c>
      <c r="G778" s="242">
        <v>0.37773809523809521</v>
      </c>
      <c r="H778" s="245">
        <v>101.09607957742399</v>
      </c>
    </row>
    <row r="779" spans="1:8">
      <c r="A779" s="86" t="str">
        <v>retles_sub_eml</v>
      </c>
      <c r="B779" s="239">
        <v>778</v>
      </c>
      <c r="C779" s="86" t="s">
        <v>1634</v>
      </c>
      <c r="D779" s="241">
        <f>COUNTIF($C$1:$C779,C779)</f>
        <v>3</v>
      </c>
      <c r="E779" s="241" t="str">
        <f t="shared" si="32"/>
        <v>Submit info to retail and leisure3</v>
      </c>
      <c r="F779" s="86" t="s">
        <v>1050</v>
      </c>
      <c r="G779" s="242">
        <v>0.36995238095238087</v>
      </c>
      <c r="H779" s="245">
        <v>100.37891928368271</v>
      </c>
    </row>
    <row r="780" spans="1:8">
      <c r="A780" s="86" t="str">
        <v>retles_sub_f2f</v>
      </c>
      <c r="B780" s="239">
        <v>779</v>
      </c>
      <c r="C780" s="86" t="s">
        <v>1634</v>
      </c>
      <c r="D780" s="241">
        <f>COUNTIF($C$1:$C780,C780)</f>
        <v>4</v>
      </c>
      <c r="E780" s="241" t="str">
        <f t="shared" si="32"/>
        <v>Submit info to retail and leisure4</v>
      </c>
      <c r="F780" s="86" t="s">
        <v>1498</v>
      </c>
      <c r="G780" s="242">
        <v>0.38926190476190475</v>
      </c>
      <c r="H780" s="245">
        <v>99.073762294635955</v>
      </c>
    </row>
    <row r="781" spans="1:8">
      <c r="A781" s="86" t="str">
        <v>retles_sub_mail</v>
      </c>
      <c r="B781" s="239">
        <v>780</v>
      </c>
      <c r="C781" s="86" t="s">
        <v>1634</v>
      </c>
      <c r="D781" s="241">
        <f>COUNTIF($C$1:$C781,C781)</f>
        <v>5</v>
      </c>
      <c r="E781" s="241" t="str">
        <f t="shared" si="32"/>
        <v>Submit info to retail and leisure5</v>
      </c>
      <c r="F781" s="86" t="s">
        <v>1500</v>
      </c>
      <c r="G781" s="242">
        <v>0.12419841269841271</v>
      </c>
      <c r="H781" s="245">
        <v>97.709258009458082</v>
      </c>
    </row>
    <row r="782" spans="1:8">
      <c r="A782" s="86" t="str">
        <v>retles_sub_txt</v>
      </c>
      <c r="B782" s="239">
        <v>781</v>
      </c>
      <c r="C782" s="86" t="s">
        <v>1634</v>
      </c>
      <c r="D782" s="241">
        <f>COUNTIF($C$1:$C782,C782)</f>
        <v>6</v>
      </c>
      <c r="E782" s="241" t="str">
        <f t="shared" si="32"/>
        <v>Submit info to retail and leisure6</v>
      </c>
      <c r="F782" s="86" t="s">
        <v>1502</v>
      </c>
      <c r="G782" s="242">
        <v>0.11744444444444442</v>
      </c>
      <c r="H782" s="245">
        <v>100.60692120427595</v>
      </c>
    </row>
    <row r="783" spans="1:8">
      <c r="A783" s="86" t="str">
        <v>retles_sub_web</v>
      </c>
      <c r="B783" s="239">
        <v>782</v>
      </c>
      <c r="C783" s="86" t="s">
        <v>1634</v>
      </c>
      <c r="D783" s="241">
        <f>COUNTIF($C$1:$C783,C783)</f>
        <v>7</v>
      </c>
      <c r="E783" s="241" t="str">
        <f t="shared" si="32"/>
        <v>Submit info to retail and leisure7</v>
      </c>
      <c r="F783" s="86" t="s">
        <v>1504</v>
      </c>
      <c r="G783" s="242">
        <v>0.4368650793650794</v>
      </c>
      <c r="H783" s="245">
        <v>99.578224571801456</v>
      </c>
    </row>
    <row r="784" spans="1:8">
      <c r="A784" s="86" t="str">
        <v>retles_mark_app</v>
      </c>
      <c r="B784" s="239">
        <v>783</v>
      </c>
      <c r="C784" s="86" t="s">
        <v>1642</v>
      </c>
      <c r="D784" s="241">
        <f>COUNTIF($C$1:$C784,C784)</f>
        <v>1</v>
      </c>
      <c r="E784" s="241" t="str">
        <f t="shared" si="32"/>
        <v>Get info/marketing on retail and leisure1</v>
      </c>
      <c r="F784" s="86" t="s">
        <v>1493</v>
      </c>
      <c r="G784" s="242">
        <v>0.20729365079365078</v>
      </c>
      <c r="H784" s="245">
        <v>95.133935275491865</v>
      </c>
    </row>
    <row r="785" spans="1:8">
      <c r="A785" s="86" t="str">
        <v>retles_mark_call</v>
      </c>
      <c r="B785" s="239">
        <v>784</v>
      </c>
      <c r="C785" s="86" t="s">
        <v>1642</v>
      </c>
      <c r="D785" s="241">
        <f>COUNTIF($C$1:$C785,C785)</f>
        <v>2</v>
      </c>
      <c r="E785" s="241" t="str">
        <f t="shared" si="32"/>
        <v>Get info/marketing on retail and leisure2</v>
      </c>
      <c r="F785" s="86" t="s">
        <v>1495</v>
      </c>
      <c r="G785" s="242">
        <v>0.22001587301587303</v>
      </c>
      <c r="H785" s="245">
        <v>100.38733091388983</v>
      </c>
    </row>
    <row r="786" spans="1:8">
      <c r="A786" s="86" t="str">
        <v>retles_mark_eml</v>
      </c>
      <c r="B786" s="239">
        <v>785</v>
      </c>
      <c r="C786" s="86" t="s">
        <v>1642</v>
      </c>
      <c r="D786" s="241">
        <f>COUNTIF($C$1:$C786,C786)</f>
        <v>3</v>
      </c>
      <c r="E786" s="241" t="str">
        <f t="shared" si="32"/>
        <v>Get info/marketing on retail and leisure3</v>
      </c>
      <c r="F786" s="86" t="s">
        <v>1050</v>
      </c>
      <c r="G786" s="242">
        <v>0.38678571428571434</v>
      </c>
      <c r="H786" s="245">
        <v>101.1896470066976</v>
      </c>
    </row>
    <row r="787" spans="1:8">
      <c r="A787" s="86" t="str">
        <v>retles_mark_f2f</v>
      </c>
      <c r="B787" s="239">
        <v>786</v>
      </c>
      <c r="C787" s="86" t="s">
        <v>1642</v>
      </c>
      <c r="D787" s="241">
        <f>COUNTIF($C$1:$C787,C787)</f>
        <v>4</v>
      </c>
      <c r="E787" s="241" t="str">
        <f t="shared" si="32"/>
        <v>Get info/marketing on retail and leisure4</v>
      </c>
      <c r="F787" s="86" t="s">
        <v>1498</v>
      </c>
      <c r="G787" s="242">
        <v>0.30418253968253961</v>
      </c>
      <c r="H787" s="245">
        <v>99.773984796852773</v>
      </c>
    </row>
    <row r="788" spans="1:8">
      <c r="A788" s="86" t="str">
        <v>retles_mark_mail</v>
      </c>
      <c r="B788" s="239">
        <v>787</v>
      </c>
      <c r="C788" s="86" t="s">
        <v>1642</v>
      </c>
      <c r="D788" s="241">
        <f>COUNTIF($C$1:$C788,C788)</f>
        <v>5</v>
      </c>
      <c r="E788" s="241" t="str">
        <f t="shared" si="32"/>
        <v>Get info/marketing on retail and leisure5</v>
      </c>
      <c r="F788" s="86" t="s">
        <v>1500</v>
      </c>
      <c r="G788" s="242">
        <v>0.20219047619047617</v>
      </c>
      <c r="H788" s="247">
        <v>99.438376517327697</v>
      </c>
    </row>
    <row r="789" spans="1:8">
      <c r="A789" s="86" t="str">
        <v>retles_mark_txt</v>
      </c>
      <c r="B789" s="239">
        <v>788</v>
      </c>
      <c r="C789" s="86" t="s">
        <v>1642</v>
      </c>
      <c r="D789" s="241">
        <f>COUNTIF($C$1:$C789,C789)</f>
        <v>6</v>
      </c>
      <c r="E789" s="241" t="str">
        <f t="shared" si="32"/>
        <v>Get info/marketing on retail and leisure6</v>
      </c>
      <c r="F789" s="86" t="s">
        <v>1502</v>
      </c>
      <c r="G789" s="242">
        <v>0.1206904761904762</v>
      </c>
      <c r="H789" s="247">
        <v>98.279874688269601</v>
      </c>
    </row>
    <row r="790" spans="1:8">
      <c r="A790" s="86" t="str">
        <v>retles_mark_web</v>
      </c>
      <c r="B790" s="239">
        <v>789</v>
      </c>
      <c r="C790" s="86" t="s">
        <v>1642</v>
      </c>
      <c r="D790" s="241">
        <f>COUNTIF($C$1:$C790,C790)</f>
        <v>7</v>
      </c>
      <c r="E790" s="241" t="str">
        <f t="shared" si="32"/>
        <v>Get info/marketing on retail and leisure7</v>
      </c>
      <c r="F790" s="86" t="s">
        <v>1504</v>
      </c>
      <c r="G790" s="242">
        <v>0.37592857142857133</v>
      </c>
      <c r="H790" s="247">
        <v>99.88842627161219</v>
      </c>
    </row>
    <row r="791" spans="1:8">
      <c r="A791" s="86" t="str">
        <v>retles_res_app</v>
      </c>
      <c r="B791" s="239">
        <v>790</v>
      </c>
      <c r="C791" s="86" t="s">
        <v>1650</v>
      </c>
      <c r="D791" s="241">
        <f>COUNTIF($C$1:$C791,C791)</f>
        <v>1</v>
      </c>
      <c r="E791" s="241" t="str">
        <f t="shared" si="32"/>
        <v>Research retail and leisure1</v>
      </c>
      <c r="F791" s="86" t="s">
        <v>1493</v>
      </c>
      <c r="G791" s="242">
        <v>0.23061904761904767</v>
      </c>
      <c r="H791" s="247">
        <v>98.784401835553197</v>
      </c>
    </row>
    <row r="792" spans="1:8">
      <c r="A792" s="86" t="str">
        <v>retles_res_call</v>
      </c>
      <c r="B792" s="239">
        <v>791</v>
      </c>
      <c r="C792" s="86" t="s">
        <v>1650</v>
      </c>
      <c r="D792" s="241">
        <f>COUNTIF($C$1:$C792,C792)</f>
        <v>2</v>
      </c>
      <c r="E792" s="241" t="str">
        <f t="shared" si="32"/>
        <v>Research retail and leisure2</v>
      </c>
      <c r="F792" s="86" t="s">
        <v>1495</v>
      </c>
      <c r="G792" s="242">
        <v>0.2260952380952381</v>
      </c>
      <c r="H792" s="247">
        <v>100.19283765061896</v>
      </c>
    </row>
    <row r="793" spans="1:8">
      <c r="A793" s="86" t="str">
        <v>retles_res_eml</v>
      </c>
      <c r="B793" s="239">
        <v>792</v>
      </c>
      <c r="C793" s="86" t="s">
        <v>1650</v>
      </c>
      <c r="D793" s="241">
        <f>COUNTIF($C$1:$C793,C793)</f>
        <v>3</v>
      </c>
      <c r="E793" s="241" t="str">
        <f t="shared" si="32"/>
        <v>Research retail and leisure3</v>
      </c>
      <c r="F793" s="86" t="s">
        <v>1050</v>
      </c>
      <c r="G793" s="242">
        <v>0.25860317460317461</v>
      </c>
      <c r="H793" s="247">
        <v>101.06794612115412</v>
      </c>
    </row>
    <row r="794" spans="1:8">
      <c r="A794" s="86" t="str">
        <v>retles_res_f2f</v>
      </c>
      <c r="B794" s="239">
        <v>793</v>
      </c>
      <c r="C794" s="86" t="s">
        <v>1650</v>
      </c>
      <c r="D794" s="241">
        <f>COUNTIF($C$1:$C794,C794)</f>
        <v>4</v>
      </c>
      <c r="E794" s="241" t="str">
        <f t="shared" si="32"/>
        <v>Research retail and leisure4</v>
      </c>
      <c r="F794" s="86" t="s">
        <v>1498</v>
      </c>
      <c r="G794" s="242">
        <v>0.3800873015873017</v>
      </c>
      <c r="H794" s="247">
        <v>99.481382465278173</v>
      </c>
    </row>
    <row r="795" spans="1:8">
      <c r="A795" s="86" t="str">
        <v>retles_res_mail</v>
      </c>
      <c r="B795" s="239">
        <v>794</v>
      </c>
      <c r="C795" s="86" t="s">
        <v>1650</v>
      </c>
      <c r="D795" s="241">
        <f>COUNTIF($C$1:$C795,C795)</f>
        <v>5</v>
      </c>
      <c r="E795" s="241" t="str">
        <f t="shared" si="32"/>
        <v>Research retail and leisure5</v>
      </c>
      <c r="F795" s="86" t="s">
        <v>1500</v>
      </c>
      <c r="G795" s="242">
        <v>9.7214285714285739E-2</v>
      </c>
      <c r="H795" s="247">
        <v>96.179512051946276</v>
      </c>
    </row>
    <row r="796" spans="1:8">
      <c r="A796" s="86" t="str">
        <v>retles_res_txt</v>
      </c>
      <c r="B796" s="240">
        <v>795</v>
      </c>
      <c r="C796" s="86" t="s">
        <v>1650</v>
      </c>
      <c r="D796" s="241">
        <f>COUNTIF($C$1:$C796,C796)</f>
        <v>6</v>
      </c>
      <c r="E796" s="241" t="str">
        <f t="shared" si="32"/>
        <v>Research retail and leisure6</v>
      </c>
      <c r="F796" s="86" t="s">
        <v>1502</v>
      </c>
      <c r="G796" s="244">
        <v>8.5428571428571423E-2</v>
      </c>
      <c r="H796" s="248">
        <v>101.11582772438265</v>
      </c>
    </row>
    <row r="797" spans="1:8">
      <c r="A797" s="86" t="str">
        <v>retles_res_web</v>
      </c>
      <c r="B797" s="1">
        <v>796</v>
      </c>
      <c r="C797" s="86" t="s">
        <v>1650</v>
      </c>
      <c r="D797" s="241">
        <f>COUNTIF($C$1:$C797,C797)</f>
        <v>7</v>
      </c>
      <c r="E797" s="241" t="str">
        <f t="shared" si="32"/>
        <v>Research retail and leisure7</v>
      </c>
      <c r="F797" s="86" t="s">
        <v>1504</v>
      </c>
      <c r="G797" s="68">
        <v>0.50815079365079363</v>
      </c>
      <c r="H797" s="70">
        <v>99.114047277501186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DC416-8DD7-436D-8103-8C3055E2E39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Whitby Park Ward</v>
      </c>
      <c r="C7" s="1" t="str">
        <f>BASE_PROFILE_DESC</f>
        <v>Associated Base - Cheshire West and Chester</v>
      </c>
      <c r="E7" s="1" t="str">
        <f>"Profile Title: "&amp;B7</f>
        <v>Profile Title: Ward: Whitby Park Ward</v>
      </c>
      <c r="F7" s="1" t="str">
        <f>"Base Title: "&amp;C7</f>
        <v>Base Title: Associated Base - Cheshire West and Chester</v>
      </c>
    </row>
    <row r="8" spans="1:6">
      <c r="A8" s="1">
        <v>1</v>
      </c>
      <c r="B8" s="1">
        <v>1</v>
      </c>
      <c r="C8" s="1">
        <v>3787</v>
      </c>
      <c r="D8" s="1">
        <v>1</v>
      </c>
    </row>
    <row r="9" spans="1:6">
      <c r="A9" s="1">
        <v>2</v>
      </c>
      <c r="B9" s="1">
        <v>0</v>
      </c>
      <c r="C9" s="1">
        <v>11136</v>
      </c>
      <c r="D9" s="1">
        <v>2</v>
      </c>
    </row>
    <row r="10" spans="1:6">
      <c r="A10" s="1">
        <v>3</v>
      </c>
      <c r="B10" s="1">
        <v>0</v>
      </c>
      <c r="C10" s="1">
        <v>17099</v>
      </c>
      <c r="D10" s="1">
        <v>3</v>
      </c>
    </row>
    <row r="11" spans="1:6">
      <c r="A11" s="1">
        <v>4</v>
      </c>
      <c r="B11" s="1">
        <v>20</v>
      </c>
      <c r="C11" s="1">
        <v>14210</v>
      </c>
      <c r="D11" s="1">
        <v>4</v>
      </c>
    </row>
    <row r="12" spans="1:6">
      <c r="A12" s="1">
        <v>5</v>
      </c>
      <c r="B12" s="1">
        <v>0</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13</v>
      </c>
      <c r="C16" s="1">
        <v>16337</v>
      </c>
      <c r="D16" s="1">
        <v>9</v>
      </c>
    </row>
    <row r="17" spans="1:4">
      <c r="A17" s="1">
        <v>10</v>
      </c>
      <c r="B17" s="1">
        <v>3</v>
      </c>
      <c r="C17" s="1">
        <v>12048</v>
      </c>
      <c r="D17" s="1">
        <v>10</v>
      </c>
    </row>
    <row r="18" spans="1:4">
      <c r="A18" s="1">
        <v>11</v>
      </c>
      <c r="B18" s="1">
        <v>5</v>
      </c>
      <c r="C18" s="1">
        <v>6926</v>
      </c>
      <c r="D18" s="1">
        <v>11</v>
      </c>
    </row>
    <row r="19" spans="1:4">
      <c r="A19" s="1">
        <v>12</v>
      </c>
      <c r="B19" s="1">
        <v>3</v>
      </c>
      <c r="C19" s="1">
        <v>6282</v>
      </c>
      <c r="D19" s="1">
        <v>12</v>
      </c>
    </row>
    <row r="20" spans="1:4">
      <c r="A20" s="1">
        <v>13</v>
      </c>
      <c r="B20" s="1">
        <v>0</v>
      </c>
      <c r="C20" s="1">
        <v>7412</v>
      </c>
      <c r="D20" s="1">
        <v>13</v>
      </c>
    </row>
    <row r="21" spans="1:4">
      <c r="A21" s="1">
        <v>14</v>
      </c>
      <c r="B21" s="1">
        <v>7</v>
      </c>
      <c r="C21" s="1">
        <v>13105</v>
      </c>
      <c r="D21" s="1">
        <v>14</v>
      </c>
    </row>
    <row r="22" spans="1:4">
      <c r="A22" s="1">
        <v>15</v>
      </c>
      <c r="B22" s="1">
        <v>0</v>
      </c>
      <c r="C22" s="1">
        <v>15117</v>
      </c>
      <c r="D22" s="1">
        <v>15</v>
      </c>
    </row>
    <row r="23" spans="1:4">
      <c r="A23" s="1">
        <v>16</v>
      </c>
      <c r="B23" s="1">
        <v>21</v>
      </c>
      <c r="C23" s="1">
        <v>22417</v>
      </c>
      <c r="D23" s="1">
        <v>16</v>
      </c>
    </row>
    <row r="24" spans="1:4">
      <c r="A24" s="1">
        <v>17</v>
      </c>
      <c r="B24" s="1">
        <v>24</v>
      </c>
      <c r="C24" s="1">
        <v>26453</v>
      </c>
      <c r="D24" s="1">
        <v>17</v>
      </c>
    </row>
    <row r="25" spans="1:4">
      <c r="A25" s="1">
        <v>18</v>
      </c>
      <c r="B25" s="1">
        <v>0</v>
      </c>
      <c r="C25" s="1">
        <v>106</v>
      </c>
      <c r="D25" s="1">
        <v>18</v>
      </c>
    </row>
    <row r="26" spans="1:4">
      <c r="A26" s="1">
        <v>19</v>
      </c>
      <c r="B26" s="1">
        <v>1</v>
      </c>
      <c r="C26" s="1">
        <v>48853</v>
      </c>
      <c r="D26" s="1">
        <v>19</v>
      </c>
    </row>
    <row r="27" spans="1:4">
      <c r="A27" s="1">
        <v>20</v>
      </c>
      <c r="B27" s="1">
        <v>17</v>
      </c>
      <c r="C27" s="1">
        <v>25084</v>
      </c>
      <c r="D27" s="1">
        <v>20</v>
      </c>
    </row>
    <row r="28" spans="1:4">
      <c r="A28" s="1">
        <v>21</v>
      </c>
      <c r="B28" s="1">
        <v>3</v>
      </c>
      <c r="C28" s="1">
        <v>5253</v>
      </c>
      <c r="D28" s="1">
        <v>21</v>
      </c>
    </row>
    <row r="29" spans="1:4">
      <c r="A29" s="1">
        <v>22</v>
      </c>
      <c r="B29" s="1">
        <v>0</v>
      </c>
      <c r="C29" s="1">
        <v>1307</v>
      </c>
      <c r="D29" s="1">
        <v>22</v>
      </c>
    </row>
    <row r="30" spans="1:4">
      <c r="A30" s="1">
        <v>23</v>
      </c>
      <c r="B30" s="1">
        <v>5</v>
      </c>
      <c r="C30" s="1">
        <v>15264</v>
      </c>
      <c r="D30" s="1">
        <v>23</v>
      </c>
    </row>
    <row r="31" spans="1:4">
      <c r="A31" s="1">
        <v>24</v>
      </c>
      <c r="B31" s="1">
        <v>0</v>
      </c>
      <c r="C31" s="1">
        <v>30382</v>
      </c>
      <c r="D31" s="1">
        <v>24</v>
      </c>
    </row>
    <row r="32" spans="1:4">
      <c r="A32" s="1">
        <v>25</v>
      </c>
      <c r="B32" s="1">
        <v>3</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128</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E9BDD5A1-A8FC-4B8E-BF63-C3902A2767A5}"/>
</file>

<file path=customXml/itemProps2.xml><?xml version="1.0" encoding="utf-8"?>
<ds:datastoreItem xmlns:ds="http://schemas.openxmlformats.org/officeDocument/2006/customXml" ds:itemID="{A8715731-B62A-4C9A-AB27-604EE79DFF73}"/>
</file>

<file path=customXml/itemProps3.xml><?xml version="1.0" encoding="utf-8"?>
<ds:datastoreItem xmlns:ds="http://schemas.openxmlformats.org/officeDocument/2006/customXml" ds:itemID="{2B275F01-33CB-4C45-A9C5-51C537810C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Whitby Park Wellbeing Ward Profile</dc:title>
  <dc:creator>HUXLEY, Lee</dc:creator>
  <cp:lastModifiedBy>HUXLEY, Lee</cp:lastModifiedBy>
  <dcterms:created xsi:type="dcterms:W3CDTF">2022-07-27T09:06:40Z</dcterms:created>
  <dcterms:modified xsi:type="dcterms:W3CDTF">2022-07-27T09:09:05Z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