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A1B2DF1A-233C-4EA1-B765-8175D7D0C0DB}" xr6:coauthVersionLast="47" xr6:coauthVersionMax="47" xr10:uidLastSave="{8955F306-F837-40CA-AA75-15759DF6BBFB}"/>
  <bookViews>
    <workbookView xWindow="1900" yWindow="1900" windowWidth="14400" windowHeight="7360" xr2:uid="{4B6A759C-5E59-4E06-8380-7E4C4899C827}"/>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E626" i="14"/>
  <c r="D626" i="14"/>
  <c r="D625" i="14"/>
  <c r="E625" i="14" s="1"/>
  <c r="E624" i="14"/>
  <c r="D624" i="14"/>
  <c r="D623" i="14"/>
  <c r="E623" i="14" s="1"/>
  <c r="E622" i="14"/>
  <c r="D622" i="14"/>
  <c r="D621" i="14"/>
  <c r="E621" i="14" s="1"/>
  <c r="E620" i="14"/>
  <c r="D620" i="14"/>
  <c r="D619" i="14"/>
  <c r="E619" i="14" s="1"/>
  <c r="E618" i="14"/>
  <c r="D618" i="14"/>
  <c r="D617" i="14"/>
  <c r="E617" i="14" s="1"/>
  <c r="E616" i="14"/>
  <c r="D616" i="14"/>
  <c r="D615" i="14"/>
  <c r="E615" i="14" s="1"/>
  <c r="E614" i="14"/>
  <c r="D614" i="14"/>
  <c r="D613" i="14"/>
  <c r="E613" i="14" s="1"/>
  <c r="E612" i="14"/>
  <c r="D612" i="14"/>
  <c r="D611" i="14"/>
  <c r="E611" i="14" s="1"/>
  <c r="E610" i="14"/>
  <c r="D610" i="14"/>
  <c r="D609" i="14"/>
  <c r="E609" i="14" s="1"/>
  <c r="E608" i="14"/>
  <c r="D608" i="14"/>
  <c r="D607" i="14"/>
  <c r="E607" i="14" s="1"/>
  <c r="E606" i="14"/>
  <c r="D606" i="14"/>
  <c r="D605" i="14"/>
  <c r="E605" i="14" s="1"/>
  <c r="E604" i="14"/>
  <c r="D604" i="14"/>
  <c r="D603" i="14"/>
  <c r="E603" i="14" s="1"/>
  <c r="E602" i="14"/>
  <c r="D602" i="14"/>
  <c r="D601" i="14"/>
  <c r="E601" i="14" s="1"/>
  <c r="E600" i="14"/>
  <c r="D600" i="14"/>
  <c r="D599" i="14"/>
  <c r="E599" i="14" s="1"/>
  <c r="E598" i="14"/>
  <c r="D598" i="14"/>
  <c r="D597" i="14"/>
  <c r="E597" i="14" s="1"/>
  <c r="E596" i="14"/>
  <c r="D596" i="14"/>
  <c r="D595" i="14"/>
  <c r="E595" i="14" s="1"/>
  <c r="E594" i="14"/>
  <c r="D594" i="14"/>
  <c r="D593" i="14"/>
  <c r="E593" i="14" s="1"/>
  <c r="E592" i="14"/>
  <c r="D592" i="14"/>
  <c r="D591" i="14"/>
  <c r="E591" i="14" s="1"/>
  <c r="D590" i="14"/>
  <c r="E590" i="14" s="1"/>
  <c r="D589" i="14"/>
  <c r="E589" i="14" s="1"/>
  <c r="D588" i="14"/>
  <c r="E588" i="14" s="1"/>
  <c r="D587" i="14"/>
  <c r="E587" i="14" s="1"/>
  <c r="D586" i="14"/>
  <c r="E586" i="14" s="1"/>
  <c r="E585" i="14"/>
  <c r="D585" i="14"/>
  <c r="D584" i="14"/>
  <c r="E584" i="14" s="1"/>
  <c r="D583" i="14"/>
  <c r="E583" i="14" s="1"/>
  <c r="D582" i="14"/>
  <c r="E582" i="14" s="1"/>
  <c r="D581" i="14"/>
  <c r="E581" i="14" s="1"/>
  <c r="D580" i="14"/>
  <c r="E580" i="14" s="1"/>
  <c r="D579" i="14"/>
  <c r="E579" i="14" s="1"/>
  <c r="D578" i="14"/>
  <c r="E578" i="14" s="1"/>
  <c r="E577" i="14"/>
  <c r="D577" i="14"/>
  <c r="D576" i="14"/>
  <c r="E576" i="14" s="1"/>
  <c r="D575" i="14"/>
  <c r="E575" i="14" s="1"/>
  <c r="D574" i="14"/>
  <c r="E574" i="14" s="1"/>
  <c r="D573" i="14"/>
  <c r="E573" i="14" s="1"/>
  <c r="D572" i="14"/>
  <c r="E572" i="14" s="1"/>
  <c r="D571" i="14"/>
  <c r="E571" i="14" s="1"/>
  <c r="D570" i="14"/>
  <c r="E570" i="14" s="1"/>
  <c r="E569" i="14"/>
  <c r="D569" i="14"/>
  <c r="D568" i="14"/>
  <c r="E568" i="14" s="1"/>
  <c r="D567" i="14"/>
  <c r="E567" i="14" s="1"/>
  <c r="D566" i="14"/>
  <c r="E566" i="14" s="1"/>
  <c r="D565" i="14"/>
  <c r="E565" i="14" s="1"/>
  <c r="D564" i="14"/>
  <c r="E564" i="14" s="1"/>
  <c r="D563" i="14"/>
  <c r="E563" i="14" s="1"/>
  <c r="D562" i="14"/>
  <c r="E562" i="14" s="1"/>
  <c r="E561" i="14"/>
  <c r="D561" i="14"/>
  <c r="D560" i="14"/>
  <c r="E560" i="14" s="1"/>
  <c r="D559" i="14"/>
  <c r="E559" i="14" s="1"/>
  <c r="D558" i="14"/>
  <c r="E558" i="14" s="1"/>
  <c r="D557" i="14"/>
  <c r="E557" i="14" s="1"/>
  <c r="D556" i="14"/>
  <c r="E556" i="14" s="1"/>
  <c r="D555" i="14"/>
  <c r="E555" i="14" s="1"/>
  <c r="D554" i="14"/>
  <c r="E554" i="14" s="1"/>
  <c r="E553" i="14"/>
  <c r="D553" i="14"/>
  <c r="D552" i="14"/>
  <c r="E552" i="14" s="1"/>
  <c r="D551" i="14"/>
  <c r="E551" i="14" s="1"/>
  <c r="D550" i="14"/>
  <c r="E550" i="14" s="1"/>
  <c r="D549" i="14"/>
  <c r="E549" i="14" s="1"/>
  <c r="D548" i="14"/>
  <c r="E548" i="14" s="1"/>
  <c r="E547" i="14"/>
  <c r="D547" i="14"/>
  <c r="D546" i="14"/>
  <c r="E546" i="14" s="1"/>
  <c r="E545" i="14"/>
  <c r="D545" i="14"/>
  <c r="D544" i="14"/>
  <c r="E544" i="14" s="1"/>
  <c r="D543" i="14"/>
  <c r="E543" i="14" s="1"/>
  <c r="D542" i="14"/>
  <c r="E542" i="14" s="1"/>
  <c r="D541" i="14"/>
  <c r="E541" i="14" s="1"/>
  <c r="D540" i="14"/>
  <c r="E540" i="14" s="1"/>
  <c r="E539" i="14"/>
  <c r="D539" i="14"/>
  <c r="D538" i="14"/>
  <c r="E538" i="14" s="1"/>
  <c r="E537" i="14"/>
  <c r="D537" i="14"/>
  <c r="D536" i="14"/>
  <c r="E536" i="14" s="1"/>
  <c r="D535" i="14"/>
  <c r="E535" i="14" s="1"/>
  <c r="D534" i="14"/>
  <c r="E534" i="14" s="1"/>
  <c r="D533" i="14"/>
  <c r="E533" i="14" s="1"/>
  <c r="D532" i="14"/>
  <c r="E532" i="14" s="1"/>
  <c r="E531" i="14"/>
  <c r="D531" i="14"/>
  <c r="D530" i="14"/>
  <c r="E530" i="14" s="1"/>
  <c r="E529" i="14"/>
  <c r="D529" i="14"/>
  <c r="D528" i="14"/>
  <c r="E528" i="14" s="1"/>
  <c r="D527" i="14"/>
  <c r="E527" i="14" s="1"/>
  <c r="D526" i="14"/>
  <c r="E526" i="14" s="1"/>
  <c r="D525" i="14"/>
  <c r="E525" i="14" s="1"/>
  <c r="D524" i="14"/>
  <c r="E524" i="14" s="1"/>
  <c r="E523" i="14"/>
  <c r="D523" i="14"/>
  <c r="D522" i="14"/>
  <c r="E522" i="14" s="1"/>
  <c r="E521" i="14"/>
  <c r="D521" i="14"/>
  <c r="D520" i="14"/>
  <c r="E520" i="14" s="1"/>
  <c r="D519" i="14"/>
  <c r="E519" i="14" s="1"/>
  <c r="D518" i="14"/>
  <c r="E518" i="14" s="1"/>
  <c r="D517" i="14"/>
  <c r="E517" i="14" s="1"/>
  <c r="D516" i="14"/>
  <c r="E516" i="14" s="1"/>
  <c r="E515" i="14"/>
  <c r="D515" i="14"/>
  <c r="D514" i="14"/>
  <c r="E514" i="14" s="1"/>
  <c r="E513" i="14"/>
  <c r="D513" i="14"/>
  <c r="D512" i="14"/>
  <c r="E512" i="14" s="1"/>
  <c r="D511" i="14"/>
  <c r="E511" i="14" s="1"/>
  <c r="D510" i="14"/>
  <c r="E510" i="14" s="1"/>
  <c r="D509" i="14"/>
  <c r="E509" i="14" s="1"/>
  <c r="D508" i="14"/>
  <c r="E508" i="14" s="1"/>
  <c r="E507" i="14"/>
  <c r="D507" i="14"/>
  <c r="D506" i="14"/>
  <c r="E506" i="14" s="1"/>
  <c r="E505" i="14"/>
  <c r="D505" i="14"/>
  <c r="D504" i="14"/>
  <c r="E504" i="14" s="1"/>
  <c r="D503" i="14"/>
  <c r="E503" i="14" s="1"/>
  <c r="D502" i="14"/>
  <c r="E502" i="14" s="1"/>
  <c r="D501" i="14"/>
  <c r="E501" i="14" s="1"/>
  <c r="D500" i="14"/>
  <c r="E500" i="14" s="1"/>
  <c r="E499" i="14"/>
  <c r="D499" i="14"/>
  <c r="D498" i="14"/>
  <c r="E498" i="14" s="1"/>
  <c r="E497" i="14"/>
  <c r="D497" i="14"/>
  <c r="D496" i="14"/>
  <c r="E496" i="14" s="1"/>
  <c r="D495" i="14"/>
  <c r="E495" i="14" s="1"/>
  <c r="D494" i="14"/>
  <c r="E494" i="14" s="1"/>
  <c r="D493" i="14"/>
  <c r="E493" i="14" s="1"/>
  <c r="D492" i="14"/>
  <c r="E492" i="14" s="1"/>
  <c r="E491" i="14"/>
  <c r="D491" i="14"/>
  <c r="D490" i="14"/>
  <c r="E490" i="14" s="1"/>
  <c r="E489" i="14"/>
  <c r="D489" i="14"/>
  <c r="D488" i="14"/>
  <c r="E488" i="14" s="1"/>
  <c r="D487" i="14"/>
  <c r="E487" i="14" s="1"/>
  <c r="D486" i="14"/>
  <c r="E486" i="14" s="1"/>
  <c r="D485" i="14"/>
  <c r="E485" i="14" s="1"/>
  <c r="D484" i="14"/>
  <c r="E484" i="14" s="1"/>
  <c r="E483" i="14"/>
  <c r="D483" i="14"/>
  <c r="D482" i="14"/>
  <c r="E482" i="14" s="1"/>
  <c r="E481" i="14"/>
  <c r="D481" i="14"/>
  <c r="D480" i="14"/>
  <c r="E480" i="14" s="1"/>
  <c r="D479" i="14"/>
  <c r="E479" i="14" s="1"/>
  <c r="D478" i="14"/>
  <c r="E478" i="14" s="1"/>
  <c r="D477" i="14"/>
  <c r="E477" i="14" s="1"/>
  <c r="D476" i="14"/>
  <c r="E476" i="14" s="1"/>
  <c r="E475" i="14"/>
  <c r="D475" i="14"/>
  <c r="D474" i="14"/>
  <c r="E474" i="14" s="1"/>
  <c r="E473" i="14"/>
  <c r="D473" i="14"/>
  <c r="D472" i="14"/>
  <c r="E472" i="14" s="1"/>
  <c r="D471" i="14"/>
  <c r="E471" i="14" s="1"/>
  <c r="D470" i="14"/>
  <c r="E470" i="14" s="1"/>
  <c r="D469" i="14"/>
  <c r="E469" i="14" s="1"/>
  <c r="D468" i="14"/>
  <c r="E468" i="14" s="1"/>
  <c r="E467" i="14"/>
  <c r="D467" i="14"/>
  <c r="D466" i="14"/>
  <c r="E466" i="14" s="1"/>
  <c r="E465" i="14"/>
  <c r="D465" i="14"/>
  <c r="D464" i="14"/>
  <c r="E464" i="14" s="1"/>
  <c r="D463" i="14"/>
  <c r="E463" i="14" s="1"/>
  <c r="D462" i="14"/>
  <c r="E462" i="14" s="1"/>
  <c r="D461" i="14"/>
  <c r="E461" i="14" s="1"/>
  <c r="D460" i="14"/>
  <c r="E460" i="14" s="1"/>
  <c r="E459" i="14"/>
  <c r="D459" i="14"/>
  <c r="D458" i="14"/>
  <c r="E458" i="14" s="1"/>
  <c r="E457" i="14"/>
  <c r="D457" i="14"/>
  <c r="D456" i="14"/>
  <c r="E456" i="14" s="1"/>
  <c r="D455" i="14"/>
  <c r="E455" i="14" s="1"/>
  <c r="D454" i="14"/>
  <c r="E454" i="14" s="1"/>
  <c r="D453" i="14"/>
  <c r="E453" i="14" s="1"/>
  <c r="D452" i="14"/>
  <c r="E452" i="14" s="1"/>
  <c r="E451" i="14"/>
  <c r="D451" i="14"/>
  <c r="D450" i="14"/>
  <c r="E450" i="14" s="1"/>
  <c r="E449" i="14"/>
  <c r="D449" i="14"/>
  <c r="D448" i="14"/>
  <c r="E448" i="14" s="1"/>
  <c r="D447" i="14"/>
  <c r="E447" i="14" s="1"/>
  <c r="D446" i="14"/>
  <c r="E446" i="14" s="1"/>
  <c r="D445" i="14"/>
  <c r="E445" i="14" s="1"/>
  <c r="D444" i="14"/>
  <c r="E444" i="14" s="1"/>
  <c r="E443" i="14"/>
  <c r="D443" i="14"/>
  <c r="D442" i="14"/>
  <c r="E442" i="14" s="1"/>
  <c r="E441" i="14"/>
  <c r="D441" i="14"/>
  <c r="D440" i="14"/>
  <c r="E440" i="14" s="1"/>
  <c r="D439" i="14"/>
  <c r="E439" i="14" s="1"/>
  <c r="D438" i="14"/>
  <c r="E438" i="14" s="1"/>
  <c r="D437" i="14"/>
  <c r="E437" i="14" s="1"/>
  <c r="D436" i="14"/>
  <c r="E436" i="14" s="1"/>
  <c r="E435" i="14"/>
  <c r="D435" i="14"/>
  <c r="D434" i="14"/>
  <c r="E434" i="14" s="1"/>
  <c r="E433" i="14"/>
  <c r="D433" i="14"/>
  <c r="D432" i="14"/>
  <c r="E432" i="14" s="1"/>
  <c r="D431" i="14"/>
  <c r="E431" i="14" s="1"/>
  <c r="D430" i="14"/>
  <c r="E430" i="14" s="1"/>
  <c r="D429" i="14"/>
  <c r="E429" i="14" s="1"/>
  <c r="D428" i="14"/>
  <c r="E428" i="14" s="1"/>
  <c r="E427" i="14"/>
  <c r="D427" i="14"/>
  <c r="D426" i="14"/>
  <c r="E426" i="14" s="1"/>
  <c r="E425" i="14"/>
  <c r="D425" i="14"/>
  <c r="D424" i="14"/>
  <c r="E424" i="14" s="1"/>
  <c r="D423" i="14"/>
  <c r="E423" i="14" s="1"/>
  <c r="D422" i="14"/>
  <c r="E422" i="14" s="1"/>
  <c r="D421" i="14"/>
  <c r="E421" i="14" s="1"/>
  <c r="D420" i="14"/>
  <c r="E420" i="14" s="1"/>
  <c r="E419" i="14"/>
  <c r="D419" i="14"/>
  <c r="D418" i="14"/>
  <c r="E418" i="14" s="1"/>
  <c r="D417" i="14"/>
  <c r="E417" i="14" s="1"/>
  <c r="D416" i="14"/>
  <c r="E416" i="14" s="1"/>
  <c r="D415" i="14"/>
  <c r="E415" i="14" s="1"/>
  <c r="D414" i="14"/>
  <c r="E414" i="14" s="1"/>
  <c r="D413" i="14"/>
  <c r="E413" i="14" s="1"/>
  <c r="D412" i="14"/>
  <c r="E412" i="14" s="1"/>
  <c r="E411" i="14"/>
  <c r="D411" i="14"/>
  <c r="D410" i="14"/>
  <c r="E410" i="14" s="1"/>
  <c r="D409" i="14"/>
  <c r="E409" i="14" s="1"/>
  <c r="D408" i="14"/>
  <c r="E408" i="14" s="1"/>
  <c r="D407" i="14"/>
  <c r="E407" i="14" s="1"/>
  <c r="D406" i="14"/>
  <c r="E406" i="14" s="1"/>
  <c r="D405" i="14"/>
  <c r="E405" i="14" s="1"/>
  <c r="D404" i="14"/>
  <c r="E404" i="14" s="1"/>
  <c r="E403" i="14"/>
  <c r="D403" i="14"/>
  <c r="D402" i="14"/>
  <c r="E402" i="14" s="1"/>
  <c r="D401" i="14"/>
  <c r="E401" i="14" s="1"/>
  <c r="D400" i="14"/>
  <c r="E400" i="14" s="1"/>
  <c r="D399" i="14"/>
  <c r="E399" i="14" s="1"/>
  <c r="D398" i="14"/>
  <c r="E398" i="14" s="1"/>
  <c r="D397" i="14"/>
  <c r="E397" i="14" s="1"/>
  <c r="D396" i="14"/>
  <c r="E396" i="14" s="1"/>
  <c r="E395" i="14"/>
  <c r="D395" i="14"/>
  <c r="D394" i="14"/>
  <c r="E394" i="14" s="1"/>
  <c r="D393" i="14"/>
  <c r="E393" i="14" s="1"/>
  <c r="D392" i="14"/>
  <c r="E392" i="14" s="1"/>
  <c r="D391" i="14"/>
  <c r="E391" i="14" s="1"/>
  <c r="D390" i="14"/>
  <c r="E390" i="14" s="1"/>
  <c r="D389" i="14"/>
  <c r="E389" i="14" s="1"/>
  <c r="D388" i="14"/>
  <c r="E388" i="14" s="1"/>
  <c r="E387" i="14"/>
  <c r="D387" i="14"/>
  <c r="D386" i="14"/>
  <c r="E386" i="14" s="1"/>
  <c r="D385" i="14"/>
  <c r="E385" i="14" s="1"/>
  <c r="D384" i="14"/>
  <c r="E384" i="14" s="1"/>
  <c r="D383" i="14"/>
  <c r="E383" i="14" s="1"/>
  <c r="D382" i="14"/>
  <c r="E382" i="14" s="1"/>
  <c r="D381" i="14"/>
  <c r="E381" i="14" s="1"/>
  <c r="D380" i="14"/>
  <c r="E380" i="14" s="1"/>
  <c r="E379" i="14"/>
  <c r="D379" i="14"/>
  <c r="D378" i="14"/>
  <c r="E378" i="14" s="1"/>
  <c r="D377" i="14"/>
  <c r="E377" i="14" s="1"/>
  <c r="D376" i="14"/>
  <c r="E376" i="14" s="1"/>
  <c r="D375" i="14"/>
  <c r="E375" i="14" s="1"/>
  <c r="D374" i="14"/>
  <c r="E374" i="14" s="1"/>
  <c r="D373" i="14"/>
  <c r="E373" i="14" s="1"/>
  <c r="D372" i="14"/>
  <c r="E372" i="14" s="1"/>
  <c r="E371" i="14"/>
  <c r="D371" i="14"/>
  <c r="D370" i="14"/>
  <c r="E370" i="14" s="1"/>
  <c r="D369" i="14"/>
  <c r="E369" i="14" s="1"/>
  <c r="D368" i="14"/>
  <c r="E368" i="14" s="1"/>
  <c r="D367" i="14"/>
  <c r="E367" i="14" s="1"/>
  <c r="D366" i="14"/>
  <c r="E366" i="14" s="1"/>
  <c r="D365" i="14"/>
  <c r="E365" i="14" s="1"/>
  <c r="D364" i="14"/>
  <c r="E364" i="14" s="1"/>
  <c r="E363" i="14"/>
  <c r="D363" i="14"/>
  <c r="D362" i="14"/>
  <c r="E362" i="14" s="1"/>
  <c r="D361" i="14"/>
  <c r="E361" i="14" s="1"/>
  <c r="D360" i="14"/>
  <c r="E360" i="14" s="1"/>
  <c r="D359" i="14"/>
  <c r="E359" i="14" s="1"/>
  <c r="D358" i="14"/>
  <c r="E358" i="14" s="1"/>
  <c r="D357" i="14"/>
  <c r="E357" i="14" s="1"/>
  <c r="D356" i="14"/>
  <c r="E356" i="14" s="1"/>
  <c r="E355" i="14"/>
  <c r="D355" i="14"/>
  <c r="D354" i="14"/>
  <c r="E354" i="14" s="1"/>
  <c r="D353" i="14"/>
  <c r="E353" i="14" s="1"/>
  <c r="D352" i="14"/>
  <c r="E352" i="14" s="1"/>
  <c r="D351" i="14"/>
  <c r="E351" i="14" s="1"/>
  <c r="D350" i="14"/>
  <c r="E350" i="14" s="1"/>
  <c r="D349" i="14"/>
  <c r="E349" i="14" s="1"/>
  <c r="D348" i="14"/>
  <c r="E348" i="14" s="1"/>
  <c r="E347" i="14"/>
  <c r="D347" i="14"/>
  <c r="D346" i="14"/>
  <c r="E346" i="14" s="1"/>
  <c r="D345" i="14"/>
  <c r="E345" i="14" s="1"/>
  <c r="D344" i="14"/>
  <c r="E344" i="14" s="1"/>
  <c r="D343" i="14"/>
  <c r="E343" i="14" s="1"/>
  <c r="D342" i="14"/>
  <c r="E342" i="14" s="1"/>
  <c r="D341" i="14"/>
  <c r="E341" i="14" s="1"/>
  <c r="D340" i="14"/>
  <c r="E340" i="14" s="1"/>
  <c r="E339" i="14"/>
  <c r="D339" i="14"/>
  <c r="D338" i="14"/>
  <c r="E338" i="14" s="1"/>
  <c r="D337" i="14"/>
  <c r="E337" i="14" s="1"/>
  <c r="D336" i="14"/>
  <c r="E336" i="14" s="1"/>
  <c r="D335" i="14"/>
  <c r="E335" i="14" s="1"/>
  <c r="D334" i="14"/>
  <c r="E334" i="14" s="1"/>
  <c r="D333" i="14"/>
  <c r="E333" i="14" s="1"/>
  <c r="D332" i="14"/>
  <c r="E332" i="14" s="1"/>
  <c r="E331" i="14"/>
  <c r="D331" i="14"/>
  <c r="D330" i="14"/>
  <c r="E330" i="14" s="1"/>
  <c r="D329" i="14"/>
  <c r="E329" i="14" s="1"/>
  <c r="D328" i="14"/>
  <c r="E328" i="14" s="1"/>
  <c r="D327" i="14"/>
  <c r="E327" i="14" s="1"/>
  <c r="D326" i="14"/>
  <c r="E326" i="14" s="1"/>
  <c r="D325" i="14"/>
  <c r="E325" i="14" s="1"/>
  <c r="D324" i="14"/>
  <c r="E324" i="14" s="1"/>
  <c r="E323" i="14"/>
  <c r="D323" i="14"/>
  <c r="D322" i="14"/>
  <c r="E322" i="14" s="1"/>
  <c r="D321" i="14"/>
  <c r="E321" i="14" s="1"/>
  <c r="D320" i="14"/>
  <c r="E320" i="14" s="1"/>
  <c r="D319" i="14"/>
  <c r="E319" i="14" s="1"/>
  <c r="D318" i="14"/>
  <c r="E318" i="14" s="1"/>
  <c r="D317" i="14"/>
  <c r="E317" i="14" s="1"/>
  <c r="D316" i="14"/>
  <c r="E316" i="14" s="1"/>
  <c r="E315" i="14"/>
  <c r="D315" i="14"/>
  <c r="D314" i="14"/>
  <c r="E314" i="14" s="1"/>
  <c r="D313" i="14"/>
  <c r="E313" i="14" s="1"/>
  <c r="D312" i="14"/>
  <c r="E312" i="14" s="1"/>
  <c r="D311" i="14"/>
  <c r="E311" i="14" s="1"/>
  <c r="D310" i="14"/>
  <c r="E310" i="14" s="1"/>
  <c r="D309" i="14"/>
  <c r="E309" i="14" s="1"/>
  <c r="D308" i="14"/>
  <c r="E308" i="14" s="1"/>
  <c r="E307" i="14"/>
  <c r="D307" i="14"/>
  <c r="D306" i="14"/>
  <c r="E306" i="14" s="1"/>
  <c r="D305" i="14"/>
  <c r="E305" i="14" s="1"/>
  <c r="D304" i="14"/>
  <c r="E304" i="14" s="1"/>
  <c r="D303" i="14"/>
  <c r="E303" i="14" s="1"/>
  <c r="D302" i="14"/>
  <c r="E302" i="14" s="1"/>
  <c r="D301" i="14"/>
  <c r="E301" i="14" s="1"/>
  <c r="D300" i="14"/>
  <c r="E300" i="14" s="1"/>
  <c r="E299" i="14"/>
  <c r="D299" i="14"/>
  <c r="D298" i="14"/>
  <c r="E298" i="14" s="1"/>
  <c r="D297" i="14"/>
  <c r="E297" i="14" s="1"/>
  <c r="D296" i="14"/>
  <c r="E296" i="14" s="1"/>
  <c r="D295" i="14"/>
  <c r="E295" i="14" s="1"/>
  <c r="D294" i="14"/>
  <c r="E294" i="14" s="1"/>
  <c r="D293" i="14"/>
  <c r="E293" i="14" s="1"/>
  <c r="D292" i="14"/>
  <c r="E292" i="14" s="1"/>
  <c r="E291" i="14"/>
  <c r="D291" i="14"/>
  <c r="D290" i="14"/>
  <c r="E290" i="14" s="1"/>
  <c r="D289" i="14"/>
  <c r="E289" i="14" s="1"/>
  <c r="D288" i="14"/>
  <c r="E288" i="14" s="1"/>
  <c r="D287" i="14"/>
  <c r="E287" i="14" s="1"/>
  <c r="D286" i="14"/>
  <c r="E286" i="14" s="1"/>
  <c r="D285" i="14"/>
  <c r="E285" i="14" s="1"/>
  <c r="D284" i="14"/>
  <c r="E284" i="14" s="1"/>
  <c r="E283" i="14"/>
  <c r="D283" i="14"/>
  <c r="D282" i="14"/>
  <c r="E282" i="14" s="1"/>
  <c r="D281" i="14"/>
  <c r="E281" i="14" s="1"/>
  <c r="D280" i="14"/>
  <c r="E280" i="14" s="1"/>
  <c r="D279" i="14"/>
  <c r="E279" i="14" s="1"/>
  <c r="D278" i="14"/>
  <c r="E278" i="14" s="1"/>
  <c r="D277" i="14"/>
  <c r="E277" i="14" s="1"/>
  <c r="D276" i="14"/>
  <c r="E276" i="14" s="1"/>
  <c r="E275" i="14"/>
  <c r="D275" i="14"/>
  <c r="D274" i="14"/>
  <c r="E274" i="14" s="1"/>
  <c r="D273" i="14"/>
  <c r="E273" i="14" s="1"/>
  <c r="D272" i="14"/>
  <c r="E272" i="14" s="1"/>
  <c r="D271" i="14"/>
  <c r="E271" i="14" s="1"/>
  <c r="D270" i="14"/>
  <c r="E270" i="14" s="1"/>
  <c r="D269" i="14"/>
  <c r="E269" i="14" s="1"/>
  <c r="D268" i="14"/>
  <c r="E268" i="14" s="1"/>
  <c r="E267" i="14"/>
  <c r="D267" i="14"/>
  <c r="D266" i="14"/>
  <c r="E266" i="14" s="1"/>
  <c r="D265" i="14"/>
  <c r="E265" i="14" s="1"/>
  <c r="D264" i="14"/>
  <c r="E264" i="14" s="1"/>
  <c r="D263" i="14"/>
  <c r="E263" i="14" s="1"/>
  <c r="D262" i="14"/>
  <c r="E262" i="14" s="1"/>
  <c r="D261" i="14"/>
  <c r="E261" i="14" s="1"/>
  <c r="D260" i="14"/>
  <c r="E260" i="14" s="1"/>
  <c r="E259" i="14"/>
  <c r="D259" i="14"/>
  <c r="D258" i="14"/>
  <c r="E258" i="14" s="1"/>
  <c r="D257" i="14"/>
  <c r="E257" i="14" s="1"/>
  <c r="D256" i="14"/>
  <c r="E256" i="14" s="1"/>
  <c r="D255" i="14"/>
  <c r="E255" i="14" s="1"/>
  <c r="D254" i="14"/>
  <c r="E254" i="14" s="1"/>
  <c r="D253" i="14"/>
  <c r="E253" i="14" s="1"/>
  <c r="D252" i="14"/>
  <c r="E252" i="14" s="1"/>
  <c r="E251" i="14"/>
  <c r="D251" i="14"/>
  <c r="D250" i="14"/>
  <c r="E250" i="14" s="1"/>
  <c r="E249" i="14"/>
  <c r="D249" i="14"/>
  <c r="D248" i="14"/>
  <c r="E248" i="14" s="1"/>
  <c r="E247" i="14"/>
  <c r="D247" i="14"/>
  <c r="D246" i="14"/>
  <c r="E246" i="14" s="1"/>
  <c r="E245" i="14"/>
  <c r="D245" i="14"/>
  <c r="D244" i="14"/>
  <c r="E244" i="14" s="1"/>
  <c r="E243" i="14"/>
  <c r="D243" i="14"/>
  <c r="D242" i="14"/>
  <c r="E242" i="14" s="1"/>
  <c r="E241" i="14"/>
  <c r="D241" i="14"/>
  <c r="D240" i="14"/>
  <c r="E240" i="14" s="1"/>
  <c r="E239" i="14"/>
  <c r="D239" i="14"/>
  <c r="D238" i="14"/>
  <c r="E238" i="14" s="1"/>
  <c r="E237" i="14"/>
  <c r="D237" i="14"/>
  <c r="D236" i="14"/>
  <c r="E236" i="14" s="1"/>
  <c r="E235" i="14"/>
  <c r="D235" i="14"/>
  <c r="D234" i="14"/>
  <c r="E234" i="14" s="1"/>
  <c r="E233" i="14"/>
  <c r="D233" i="14"/>
  <c r="D232" i="14"/>
  <c r="E232" i="14" s="1"/>
  <c r="E231" i="14"/>
  <c r="D231" i="14"/>
  <c r="D230" i="14"/>
  <c r="E230" i="14" s="1"/>
  <c r="E229" i="14"/>
  <c r="D229" i="14"/>
  <c r="D228" i="14"/>
  <c r="E228" i="14" s="1"/>
  <c r="E227" i="14"/>
  <c r="D227" i="14"/>
  <c r="D226" i="14"/>
  <c r="E226" i="14" s="1"/>
  <c r="D225" i="14"/>
  <c r="E225" i="14" s="1"/>
  <c r="D224" i="14"/>
  <c r="E224" i="14" s="1"/>
  <c r="D223" i="14"/>
  <c r="E223" i="14" s="1"/>
  <c r="D222" i="14"/>
  <c r="E222" i="14" s="1"/>
  <c r="E221" i="14"/>
  <c r="D221" i="14"/>
  <c r="D220" i="14"/>
  <c r="E220" i="14" s="1"/>
  <c r="E219" i="14"/>
  <c r="D219" i="14"/>
  <c r="D218" i="14"/>
  <c r="E218" i="14" s="1"/>
  <c r="E217" i="14"/>
  <c r="D217" i="14"/>
  <c r="D216" i="14"/>
  <c r="E216" i="14" s="1"/>
  <c r="D215" i="14"/>
  <c r="E215" i="14" s="1"/>
  <c r="D214" i="14"/>
  <c r="E214" i="14" s="1"/>
  <c r="E213" i="14"/>
  <c r="D213" i="14"/>
  <c r="D212" i="14"/>
  <c r="E212" i="14" s="1"/>
  <c r="E211" i="14"/>
  <c r="D211" i="14"/>
  <c r="D210" i="14"/>
  <c r="E210" i="14" s="1"/>
  <c r="D209" i="14"/>
  <c r="E209" i="14" s="1"/>
  <c r="D208" i="14"/>
  <c r="E208" i="14" s="1"/>
  <c r="D207" i="14"/>
  <c r="E207" i="14" s="1"/>
  <c r="D206" i="14"/>
  <c r="E206" i="14" s="1"/>
  <c r="E205" i="14"/>
  <c r="D205" i="14"/>
  <c r="D204" i="14"/>
  <c r="E204" i="14" s="1"/>
  <c r="E203" i="14"/>
  <c r="D203" i="14"/>
  <c r="D202" i="14"/>
  <c r="E202" i="14" s="1"/>
  <c r="E201" i="14"/>
  <c r="D201" i="14"/>
  <c r="D200" i="14"/>
  <c r="E200" i="14" s="1"/>
  <c r="E199" i="14"/>
  <c r="D199" i="14"/>
  <c r="D198" i="14"/>
  <c r="E198" i="14" s="1"/>
  <c r="E197" i="14"/>
  <c r="D197" i="14"/>
  <c r="D196" i="14"/>
  <c r="E196" i="14" s="1"/>
  <c r="E195" i="14"/>
  <c r="D195" i="14"/>
  <c r="D194" i="14"/>
  <c r="E194" i="14" s="1"/>
  <c r="E193" i="14"/>
  <c r="D193" i="14"/>
  <c r="D192" i="14"/>
  <c r="E192" i="14" s="1"/>
  <c r="E191" i="14"/>
  <c r="D191" i="14"/>
  <c r="D190" i="14"/>
  <c r="E190" i="14" s="1"/>
  <c r="E189" i="14"/>
  <c r="D189" i="14"/>
  <c r="D188" i="14"/>
  <c r="E188" i="14" s="1"/>
  <c r="E187" i="14"/>
  <c r="D187" i="14"/>
  <c r="D186" i="14"/>
  <c r="E186" i="14" s="1"/>
  <c r="E185" i="14"/>
  <c r="D185" i="14"/>
  <c r="D184" i="14"/>
  <c r="E184" i="14" s="1"/>
  <c r="E183" i="14"/>
  <c r="D183" i="14"/>
  <c r="D182" i="14"/>
  <c r="E182" i="14" s="1"/>
  <c r="E181" i="14"/>
  <c r="D181" i="14"/>
  <c r="D180" i="14"/>
  <c r="E180" i="14" s="1"/>
  <c r="D179" i="14"/>
  <c r="E179" i="14" s="1"/>
  <c r="D178" i="14"/>
  <c r="E178" i="14" s="1"/>
  <c r="D177" i="14"/>
  <c r="E177" i="14" s="1"/>
  <c r="D176" i="14"/>
  <c r="E176" i="14" s="1"/>
  <c r="E175" i="14"/>
  <c r="D175" i="14"/>
  <c r="D174" i="14"/>
  <c r="E174" i="14" s="1"/>
  <c r="E173" i="14"/>
  <c r="D173" i="14"/>
  <c r="D172" i="14"/>
  <c r="E172" i="14" s="1"/>
  <c r="E171" i="14"/>
  <c r="D171" i="14"/>
  <c r="D170" i="14"/>
  <c r="E170" i="14" s="1"/>
  <c r="D169" i="14"/>
  <c r="E169" i="14" s="1"/>
  <c r="D168" i="14"/>
  <c r="E168" i="14" s="1"/>
  <c r="E167" i="14"/>
  <c r="D167" i="14"/>
  <c r="D166" i="14"/>
  <c r="E166" i="14" s="1"/>
  <c r="E165" i="14"/>
  <c r="D165" i="14"/>
  <c r="D164" i="14"/>
  <c r="E164" i="14" s="1"/>
  <c r="D163" i="14"/>
  <c r="E163" i="14" s="1"/>
  <c r="D162" i="14"/>
  <c r="E162" i="14" s="1"/>
  <c r="D161" i="14"/>
  <c r="E161" i="14" s="1"/>
  <c r="D160" i="14"/>
  <c r="E160" i="14" s="1"/>
  <c r="E159" i="14"/>
  <c r="D159" i="14"/>
  <c r="D158" i="14"/>
  <c r="E158" i="14" s="1"/>
  <c r="D157" i="14"/>
  <c r="E157" i="14" s="1"/>
  <c r="D156" i="14"/>
  <c r="E156" i="14" s="1"/>
  <c r="D155" i="14"/>
  <c r="E155" i="14" s="1"/>
  <c r="D154" i="14"/>
  <c r="E154" i="14" s="1"/>
  <c r="D153" i="14"/>
  <c r="E153" i="14" s="1"/>
  <c r="D152" i="14"/>
  <c r="E152" i="14" s="1"/>
  <c r="E151" i="14"/>
  <c r="D151" i="14"/>
  <c r="D150" i="14"/>
  <c r="E150" i="14" s="1"/>
  <c r="D149" i="14"/>
  <c r="E149" i="14" s="1"/>
  <c r="D148" i="14"/>
  <c r="E148" i="14" s="1"/>
  <c r="E147" i="14"/>
  <c r="D147" i="14"/>
  <c r="D146" i="14"/>
  <c r="E146" i="14" s="1"/>
  <c r="D145" i="14"/>
  <c r="E145" i="14" s="1"/>
  <c r="D144" i="14"/>
  <c r="E144" i="14" s="1"/>
  <c r="E143" i="14"/>
  <c r="D143" i="14"/>
  <c r="D142" i="14"/>
  <c r="E142" i="14" s="1"/>
  <c r="E141" i="14"/>
  <c r="D141" i="14"/>
  <c r="D140" i="14"/>
  <c r="E140" i="14" s="1"/>
  <c r="E139" i="14"/>
  <c r="D139" i="14"/>
  <c r="D138" i="14"/>
  <c r="E138" i="14" s="1"/>
  <c r="D137" i="14"/>
  <c r="E137" i="14" s="1"/>
  <c r="D136" i="14"/>
  <c r="E136" i="14" s="1"/>
  <c r="E135" i="14"/>
  <c r="D135" i="14"/>
  <c r="D134" i="14"/>
  <c r="E134" i="14" s="1"/>
  <c r="E133" i="14"/>
  <c r="D133" i="14"/>
  <c r="D132" i="14"/>
  <c r="E132" i="14" s="1"/>
  <c r="D131" i="14"/>
  <c r="E131" i="14" s="1"/>
  <c r="D130" i="14"/>
  <c r="E130" i="14" s="1"/>
  <c r="D129" i="14"/>
  <c r="E129" i="14" s="1"/>
  <c r="D128" i="14"/>
  <c r="E128" i="14" s="1"/>
  <c r="E127" i="14"/>
  <c r="D127" i="14"/>
  <c r="D126" i="14"/>
  <c r="E126" i="14" s="1"/>
  <c r="D125" i="14"/>
  <c r="E125" i="14" s="1"/>
  <c r="D124" i="14"/>
  <c r="E124" i="14" s="1"/>
  <c r="D123" i="14"/>
  <c r="E123" i="14" s="1"/>
  <c r="D122" i="14"/>
  <c r="E122" i="14" s="1"/>
  <c r="D121" i="14"/>
  <c r="E121" i="14" s="1"/>
  <c r="D120" i="14"/>
  <c r="E120" i="14" s="1"/>
  <c r="E119" i="14"/>
  <c r="D119" i="14"/>
  <c r="D118" i="14"/>
  <c r="E118" i="14" s="1"/>
  <c r="D117" i="14"/>
  <c r="E117" i="14" s="1"/>
  <c r="D116" i="14"/>
  <c r="E116" i="14" s="1"/>
  <c r="E115" i="14"/>
  <c r="D115" i="14"/>
  <c r="D114" i="14"/>
  <c r="E114" i="14" s="1"/>
  <c r="D113" i="14"/>
  <c r="E113" i="14" s="1"/>
  <c r="D112" i="14"/>
  <c r="E112" i="14" s="1"/>
  <c r="E111" i="14"/>
  <c r="D111" i="14"/>
  <c r="D110" i="14"/>
  <c r="E110" i="14" s="1"/>
  <c r="E109" i="14"/>
  <c r="D109" i="14"/>
  <c r="D108" i="14"/>
  <c r="E108" i="14" s="1"/>
  <c r="E107" i="14"/>
  <c r="D107" i="14"/>
  <c r="D106" i="14"/>
  <c r="E106" i="14" s="1"/>
  <c r="D105" i="14"/>
  <c r="E105" i="14" s="1"/>
  <c r="D104" i="14"/>
  <c r="E104" i="14" s="1"/>
  <c r="E103" i="14"/>
  <c r="D103" i="14"/>
  <c r="D102" i="14"/>
  <c r="E102" i="14" s="1"/>
  <c r="E101" i="14"/>
  <c r="D101" i="14"/>
  <c r="D100" i="14"/>
  <c r="E100" i="14" s="1"/>
  <c r="D99" i="14"/>
  <c r="E99" i="14" s="1"/>
  <c r="E98" i="14"/>
  <c r="D98" i="14"/>
  <c r="J97" i="14"/>
  <c r="E97" i="14"/>
  <c r="D97" i="14"/>
  <c r="J96" i="14"/>
  <c r="D96" i="14"/>
  <c r="E96" i="14" s="1"/>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E21" i="14"/>
  <c r="D21" i="14"/>
  <c r="J20" i="14"/>
  <c r="D20" i="14"/>
  <c r="E20" i="14" s="1"/>
  <c r="J19" i="14"/>
  <c r="D19" i="14"/>
  <c r="E19" i="14" s="1"/>
  <c r="J18" i="14"/>
  <c r="E18" i="14"/>
  <c r="D18" i="14"/>
  <c r="J17" i="14"/>
  <c r="D17" i="14"/>
  <c r="E17" i="14" s="1"/>
  <c r="AH16" i="14"/>
  <c r="AF16" i="14"/>
  <c r="AD16" i="14"/>
  <c r="J16" i="14"/>
  <c r="D16" i="14"/>
  <c r="E16" i="14" s="1"/>
  <c r="J15" i="14"/>
  <c r="D15" i="14"/>
  <c r="E15" i="14" s="1"/>
  <c r="J14" i="14"/>
  <c r="E14" i="14"/>
  <c r="D14" i="14"/>
  <c r="J13" i="14"/>
  <c r="E13" i="14"/>
  <c r="D13" i="14"/>
  <c r="J12" i="14"/>
  <c r="D12" i="14"/>
  <c r="E12" i="14" s="1"/>
  <c r="J11" i="14"/>
  <c r="D11" i="14"/>
  <c r="E11" i="14" s="1"/>
  <c r="J10" i="14"/>
  <c r="E10" i="14"/>
  <c r="D10" i="14"/>
  <c r="J9" i="14"/>
  <c r="E9" i="14"/>
  <c r="D9" i="14"/>
  <c r="J8" i="14"/>
  <c r="D8" i="14"/>
  <c r="E8" i="14" s="1"/>
  <c r="J7" i="14"/>
  <c r="D7" i="14"/>
  <c r="E7" i="14" s="1"/>
  <c r="J6" i="14"/>
  <c r="E6" i="14"/>
  <c r="D6" i="14"/>
  <c r="J5" i="14"/>
  <c r="E5" i="14"/>
  <c r="D5" i="14"/>
  <c r="J4" i="14"/>
  <c r="D4" i="14"/>
  <c r="E4" i="14" s="1"/>
  <c r="J3" i="14"/>
  <c r="D3" i="14"/>
  <c r="E3" i="14" s="1"/>
  <c r="Y2" i="14"/>
  <c r="X2" i="14"/>
  <c r="W2" i="14"/>
  <c r="R2" i="14" a="1"/>
  <c r="R2" i="14" s="1"/>
  <c r="Q2" i="14" s="1" a="1"/>
  <c r="Q2" i="14" s="1"/>
  <c r="N2" i="14" a="1"/>
  <c r="O88" i="14" s="1"/>
  <c r="K2" i="14"/>
  <c r="K2" i="14" a="1"/>
  <c r="J2" i="14"/>
  <c r="H2" i="14" a="1"/>
  <c r="H2" i="14" s="1"/>
  <c r="G2" i="14"/>
  <c r="G2" i="14" a="1"/>
  <c r="D2" i="14"/>
  <c r="E2" i="14" s="1"/>
  <c r="AF74" i="14" s="1"/>
  <c r="A2" i="14" a="1"/>
  <c r="A2" i="14" s="1"/>
  <c r="B2" i="14" s="1" a="1"/>
  <c r="B2" i="14" s="1"/>
  <c r="AB48" i="12"/>
  <c r="N53" i="11"/>
  <c r="G49" i="11"/>
  <c r="I49" i="11" s="1"/>
  <c r="E49" i="11"/>
  <c r="G48" i="11"/>
  <c r="I48" i="11" s="1"/>
  <c r="E48" i="11"/>
  <c r="G47" i="11"/>
  <c r="E47" i="11"/>
  <c r="I47" i="11" s="1"/>
  <c r="P46" i="11"/>
  <c r="P45" i="11"/>
  <c r="G44" i="11"/>
  <c r="E44" i="11"/>
  <c r="I44" i="11" s="1"/>
  <c r="G43" i="11"/>
  <c r="I43" i="11" s="1"/>
  <c r="E43" i="11"/>
  <c r="G42" i="11"/>
  <c r="I42" i="11" s="1"/>
  <c r="E42" i="11"/>
  <c r="G41" i="11"/>
  <c r="E41" i="11"/>
  <c r="I41" i="11" s="1"/>
  <c r="G40" i="11"/>
  <c r="E40" i="11"/>
  <c r="I40" i="11" s="1"/>
  <c r="G39" i="11"/>
  <c r="I39" i="11" s="1"/>
  <c r="E39" i="11"/>
  <c r="G38" i="11"/>
  <c r="I38" i="11" s="1"/>
  <c r="E38" i="11"/>
  <c r="P37" i="11"/>
  <c r="P36" i="11"/>
  <c r="G35" i="11"/>
  <c r="E35" i="11"/>
  <c r="I35" i="11" s="1"/>
  <c r="G34" i="11"/>
  <c r="E34" i="11"/>
  <c r="I34" i="11" s="1"/>
  <c r="G33" i="11"/>
  <c r="I33" i="11" s="1"/>
  <c r="E33" i="11"/>
  <c r="G32" i="11"/>
  <c r="I32" i="11" s="1"/>
  <c r="E32" i="11"/>
  <c r="G31" i="11"/>
  <c r="E31" i="11"/>
  <c r="I31" i="11" s="1"/>
  <c r="P30" i="11"/>
  <c r="P29" i="11"/>
  <c r="G28" i="11"/>
  <c r="E28" i="11"/>
  <c r="I28" i="11" s="1"/>
  <c r="G27" i="11"/>
  <c r="I27" i="11" s="1"/>
  <c r="E27" i="11"/>
  <c r="G26" i="11"/>
  <c r="I26" i="11" s="1"/>
  <c r="E26" i="11"/>
  <c r="G25" i="11"/>
  <c r="E25" i="11"/>
  <c r="I25" i="11" s="1"/>
  <c r="G24" i="11"/>
  <c r="E24" i="11"/>
  <c r="I24" i="11" s="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E72" i="8"/>
  <c r="D72" i="8"/>
  <c r="F72" i="8" s="1"/>
  <c r="C72" i="8"/>
  <c r="B72" i="8"/>
  <c r="F71" i="8"/>
  <c r="E71" i="8"/>
  <c r="D71" i="8"/>
  <c r="C71" i="8"/>
  <c r="B71" i="8"/>
  <c r="F70" i="8"/>
  <c r="D70" i="8"/>
  <c r="C70" i="8"/>
  <c r="E70" i="8" s="1"/>
  <c r="B70" i="8"/>
  <c r="D69" i="8"/>
  <c r="F69" i="8" s="1"/>
  <c r="C69" i="8"/>
  <c r="E69" i="8" s="1"/>
  <c r="B69" i="8"/>
  <c r="E68" i="8"/>
  <c r="D68" i="8"/>
  <c r="F68" i="8" s="1"/>
  <c r="C68" i="8"/>
  <c r="B68" i="8"/>
  <c r="F67" i="8"/>
  <c r="E67" i="8"/>
  <c r="D67" i="8"/>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c r="AE804" i="6" a="1"/>
  <c r="AD804" i="6" a="1"/>
  <c r="AD804" i="6" s="1"/>
  <c r="AC804" i="6" a="1"/>
  <c r="AC804" i="6" s="1"/>
  <c r="AB804" i="6" a="1"/>
  <c r="AB804" i="6" s="1"/>
  <c r="AA804" i="6" a="1"/>
  <c r="AA804" i="6" s="1"/>
  <c r="Z804" i="6" a="1"/>
  <c r="Z804" i="6" s="1"/>
  <c r="Y804" i="6" a="1"/>
  <c r="Y804" i="6" s="1"/>
  <c r="X804" i="6" a="1"/>
  <c r="X804" i="6" s="1"/>
  <c r="W804" i="6" a="1"/>
  <c r="W804" i="6" s="1"/>
  <c r="V804" i="6" a="1"/>
  <c r="V804" i="6" s="1"/>
  <c r="U804" i="6"/>
  <c r="U804" i="6" a="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c r="AC803" i="6" a="1"/>
  <c r="AB803" i="6" a="1"/>
  <c r="AB803" i="6" s="1"/>
  <c r="AA803" i="6" a="1"/>
  <c r="AA803" i="6" s="1"/>
  <c r="Z803" i="6" a="1"/>
  <c r="Z803" i="6" s="1"/>
  <c r="Y803" i="6" a="1"/>
  <c r="Y803" i="6" s="1"/>
  <c r="X803" i="6" a="1"/>
  <c r="X803" i="6" s="1"/>
  <c r="W803" i="6" a="1"/>
  <c r="W803" i="6" s="1"/>
  <c r="V803" i="6" a="1"/>
  <c r="V803" i="6" s="1"/>
  <c r="U803" i="6"/>
  <c r="U803" i="6" a="1"/>
  <c r="T803" i="6" a="1"/>
  <c r="T803" i="6" s="1"/>
  <c r="S803" i="6" a="1"/>
  <c r="S803" i="6" s="1"/>
  <c r="R803" i="6" a="1"/>
  <c r="R803" i="6" s="1"/>
  <c r="Q803" i="6" a="1"/>
  <c r="Q803" i="6" s="1"/>
  <c r="P803" i="6" a="1"/>
  <c r="P803" i="6" s="1"/>
  <c r="O803" i="6" a="1"/>
  <c r="O803" i="6" s="1"/>
  <c r="N803" i="6" a="1"/>
  <c r="N803" i="6" s="1"/>
  <c r="M803" i="6"/>
  <c r="M803" i="6" a="1"/>
  <c r="L803" i="6" a="1"/>
  <c r="L803" i="6" s="1"/>
  <c r="K803" i="6" a="1"/>
  <c r="K803" i="6" s="1"/>
  <c r="AI802" i="6" a="1"/>
  <c r="AI802" i="6" s="1"/>
  <c r="AH802" i="6" a="1"/>
  <c r="AH802" i="6" s="1"/>
  <c r="AG802" i="6"/>
  <c r="AG802" i="6" a="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c r="S802" i="6" a="1"/>
  <c r="R802" i="6" a="1"/>
  <c r="R802" i="6" s="1"/>
  <c r="Q802" i="6" a="1"/>
  <c r="Q802" i="6" s="1"/>
  <c r="P802" i="6" a="1"/>
  <c r="P802" i="6" s="1"/>
  <c r="O802" i="6" a="1"/>
  <c r="O802" i="6" s="1"/>
  <c r="N802" i="6" a="1"/>
  <c r="N802" i="6" s="1"/>
  <c r="M802" i="6" a="1"/>
  <c r="M802" i="6" s="1"/>
  <c r="L802" i="6" a="1"/>
  <c r="L802" i="6" s="1"/>
  <c r="K802" i="6"/>
  <c r="K802" i="6" a="1"/>
  <c r="AI801" i="6"/>
  <c r="AI801" i="6" a="1"/>
  <c r="AH801" i="6" a="1"/>
  <c r="AH801" i="6" s="1"/>
  <c r="AG801" i="6" a="1"/>
  <c r="AG801" i="6" s="1"/>
  <c r="AF801" i="6" a="1"/>
  <c r="AF801" i="6" s="1"/>
  <c r="AE801" i="6" a="1"/>
  <c r="AE801" i="6" s="1"/>
  <c r="AD801" i="6" a="1"/>
  <c r="AD801" i="6" s="1"/>
  <c r="AC801" i="6" a="1"/>
  <c r="AC801" i="6" s="1"/>
  <c r="AB801" i="6" a="1"/>
  <c r="AB801" i="6" s="1"/>
  <c r="AA801" i="6"/>
  <c r="AA801" i="6" a="1"/>
  <c r="Z801" i="6" a="1"/>
  <c r="Z801" i="6" s="1"/>
  <c r="Y801" i="6" a="1"/>
  <c r="Y801" i="6" s="1"/>
  <c r="X801" i="6" a="1"/>
  <c r="X801" i="6" s="1"/>
  <c r="W801" i="6" a="1"/>
  <c r="W801" i="6" s="1"/>
  <c r="V801" i="6" a="1"/>
  <c r="V801" i="6" s="1"/>
  <c r="U801" i="6" a="1"/>
  <c r="U801" i="6" s="1"/>
  <c r="T801" i="6" a="1"/>
  <c r="T801" i="6" s="1"/>
  <c r="S801" i="6"/>
  <c r="S801" i="6" a="1"/>
  <c r="R801" i="6" a="1"/>
  <c r="R801" i="6" s="1"/>
  <c r="Q801" i="6" a="1"/>
  <c r="Q801" i="6" s="1"/>
  <c r="P801" i="6" a="1"/>
  <c r="P801" i="6" s="1"/>
  <c r="O801" i="6" a="1"/>
  <c r="O801" i="6" s="1"/>
  <c r="N801" i="6" a="1"/>
  <c r="N801" i="6" s="1"/>
  <c r="M801" i="6" a="1"/>
  <c r="M801" i="6" s="1"/>
  <c r="L801" i="6" a="1"/>
  <c r="L801" i="6" s="1"/>
  <c r="K801" i="6"/>
  <c r="K801" i="6" a="1"/>
  <c r="AI800" i="6"/>
  <c r="AI800" i="6" a="1"/>
  <c r="AH800" i="6" a="1"/>
  <c r="AH800" i="6" s="1"/>
  <c r="AG800" i="6" a="1"/>
  <c r="AG800" i="6" s="1"/>
  <c r="AF800" i="6" a="1"/>
  <c r="AF800" i="6" s="1"/>
  <c r="AE800" i="6" a="1"/>
  <c r="AE800" i="6" s="1"/>
  <c r="AD800" i="6" a="1"/>
  <c r="AD800" i="6" s="1"/>
  <c r="AC800" i="6" a="1"/>
  <c r="AC800" i="6" s="1"/>
  <c r="AB800" i="6" a="1"/>
  <c r="AB800" i="6" s="1"/>
  <c r="AA800" i="6"/>
  <c r="AA800" i="6" a="1"/>
  <c r="Z800" i="6" a="1"/>
  <c r="Z800" i="6" s="1"/>
  <c r="Y800" i="6" a="1"/>
  <c r="Y800" i="6" s="1"/>
  <c r="X800" i="6" a="1"/>
  <c r="X800" i="6" s="1"/>
  <c r="W800" i="6" a="1"/>
  <c r="W800" i="6" s="1"/>
  <c r="V800" i="6" a="1"/>
  <c r="V800" i="6" s="1"/>
  <c r="U800" i="6" a="1"/>
  <c r="U800" i="6" s="1"/>
  <c r="T800" i="6" a="1"/>
  <c r="T800" i="6" s="1"/>
  <c r="S800" i="6"/>
  <c r="S800" i="6" a="1"/>
  <c r="R800" i="6" a="1"/>
  <c r="R800" i="6" s="1"/>
  <c r="Q800" i="6" a="1"/>
  <c r="Q800" i="6" s="1"/>
  <c r="P800" i="6" a="1"/>
  <c r="P800" i="6" s="1"/>
  <c r="O800" i="6" a="1"/>
  <c r="O800" i="6" s="1"/>
  <c r="N800" i="6" a="1"/>
  <c r="N800" i="6" s="1"/>
  <c r="M800" i="6" a="1"/>
  <c r="M800" i="6" s="1"/>
  <c r="L800" i="6" a="1"/>
  <c r="L800" i="6" s="1"/>
  <c r="K800" i="6"/>
  <c r="K800" i="6" a="1"/>
  <c r="AI799" i="6"/>
  <c r="AI799" i="6" a="1"/>
  <c r="AH799" i="6" a="1"/>
  <c r="AH799" i="6" s="1"/>
  <c r="AG799" i="6" a="1"/>
  <c r="AG799" i="6" s="1"/>
  <c r="AF799" i="6" a="1"/>
  <c r="AF799" i="6" s="1"/>
  <c r="AE799" i="6" a="1"/>
  <c r="AE799" i="6" s="1"/>
  <c r="AD799" i="6" a="1"/>
  <c r="AD799" i="6" s="1"/>
  <c r="AC799" i="6" a="1"/>
  <c r="AC799" i="6" s="1"/>
  <c r="AB799" i="6" a="1"/>
  <c r="AB799" i="6" s="1"/>
  <c r="AA799" i="6"/>
  <c r="AA799" i="6" a="1"/>
  <c r="Z799" i="6" a="1"/>
  <c r="Z799" i="6" s="1"/>
  <c r="Y799" i="6" a="1"/>
  <c r="Y799" i="6" s="1"/>
  <c r="X799" i="6" a="1"/>
  <c r="X799" i="6" s="1"/>
  <c r="W799" i="6" a="1"/>
  <c r="W799" i="6" s="1"/>
  <c r="V799" i="6" a="1"/>
  <c r="V799" i="6" s="1"/>
  <c r="U799" i="6" a="1"/>
  <c r="U799" i="6" s="1"/>
  <c r="T799" i="6" a="1"/>
  <c r="T799" i="6" s="1"/>
  <c r="S799" i="6"/>
  <c r="S799" i="6" a="1"/>
  <c r="R799" i="6" a="1"/>
  <c r="R799" i="6" s="1"/>
  <c r="Q799" i="6" a="1"/>
  <c r="Q799" i="6" s="1"/>
  <c r="P799" i="6" a="1"/>
  <c r="P799" i="6" s="1"/>
  <c r="O799" i="6" a="1"/>
  <c r="O799" i="6" s="1"/>
  <c r="N799" i="6" a="1"/>
  <c r="N799" i="6" s="1"/>
  <c r="M799" i="6" a="1"/>
  <c r="M799" i="6" s="1"/>
  <c r="L799" i="6" a="1"/>
  <c r="L799" i="6" s="1"/>
  <c r="K799" i="6"/>
  <c r="K799" i="6" a="1"/>
  <c r="AI798" i="6"/>
  <c r="AI798" i="6" a="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c r="L787" i="6" a="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c r="Q781" i="6" a="1"/>
  <c r="P781" i="6" a="1"/>
  <c r="P781" i="6" s="1"/>
  <c r="O781" i="6" a="1"/>
  <c r="O781" i="6" s="1"/>
  <c r="N781" i="6" a="1"/>
  <c r="N781" i="6" s="1"/>
  <c r="M781" i="6" a="1"/>
  <c r="M781" i="6" s="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c r="Q780" i="6" a="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c r="AC779" i="6" a="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c r="M779" i="6" a="1"/>
  <c r="L779" i="6" a="1"/>
  <c r="L779" i="6" s="1"/>
  <c r="K779" i="6" a="1"/>
  <c r="K779" i="6" s="1"/>
  <c r="AI778" i="6" a="1"/>
  <c r="AI778" i="6" s="1"/>
  <c r="AH778" i="6" a="1"/>
  <c r="AH778" i="6" s="1"/>
  <c r="AG778" i="6"/>
  <c r="AG778" i="6" a="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c r="Q778" i="6" a="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c r="AC777" i="6" a="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c r="M777" i="6" a="1"/>
  <c r="L777" i="6" a="1"/>
  <c r="L777" i="6" s="1"/>
  <c r="K777" i="6" a="1"/>
  <c r="K777" i="6" s="1"/>
  <c r="AI776" i="6" a="1"/>
  <c r="AI776" i="6" s="1"/>
  <c r="AH776" i="6" a="1"/>
  <c r="AH776" i="6" s="1"/>
  <c r="AG776" i="6"/>
  <c r="AG776" i="6" a="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c r="Q776" i="6" a="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c r="AC775" i="6" a="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c r="M775" i="6" a="1"/>
  <c r="L775" i="6" a="1"/>
  <c r="L775" i="6" s="1"/>
  <c r="K775" i="6" a="1"/>
  <c r="K775" i="6" s="1"/>
  <c r="AI774" i="6" a="1"/>
  <c r="AI774" i="6" s="1"/>
  <c r="AH774" i="6" a="1"/>
  <c r="AH774" i="6" s="1"/>
  <c r="AG774" i="6"/>
  <c r="AG774" i="6" a="1"/>
  <c r="AF774" i="6" a="1"/>
  <c r="AF774" i="6" s="1"/>
  <c r="AE774" i="6" a="1"/>
  <c r="AE774" i="6" s="1"/>
  <c r="AD774" i="6" a="1"/>
  <c r="AD774" i="6" s="1"/>
  <c r="AC774" i="6" a="1"/>
  <c r="AC774" i="6" s="1"/>
  <c r="AB774" i="6" a="1"/>
  <c r="AB774" i="6" s="1"/>
  <c r="AA774" i="6" a="1"/>
  <c r="AA774" i="6" s="1"/>
  <c r="Z774" i="6" a="1"/>
  <c r="Z774" i="6" s="1"/>
  <c r="Y774" i="6"/>
  <c r="Y774" i="6" a="1"/>
  <c r="X774" i="6" a="1"/>
  <c r="X774" i="6" s="1"/>
  <c r="W774" i="6" a="1"/>
  <c r="W774" i="6" s="1"/>
  <c r="V774" i="6" a="1"/>
  <c r="V774" i="6" s="1"/>
  <c r="U774" i="6" a="1"/>
  <c r="U774" i="6" s="1"/>
  <c r="T774" i="6" a="1"/>
  <c r="T774" i="6" s="1"/>
  <c r="S774" i="6" a="1"/>
  <c r="S774" i="6" s="1"/>
  <c r="R774" i="6" a="1"/>
  <c r="R774" i="6" s="1"/>
  <c r="Q774" i="6"/>
  <c r="Q774" i="6" a="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c r="AC773" i="6" a="1"/>
  <c r="AB773" i="6" a="1"/>
  <c r="AB773" i="6" s="1"/>
  <c r="AA773" i="6" a="1"/>
  <c r="AA773" i="6" s="1"/>
  <c r="Z773" i="6" a="1"/>
  <c r="Z773" i="6" s="1"/>
  <c r="Y773" i="6" a="1"/>
  <c r="Y773" i="6" s="1"/>
  <c r="X773" i="6" a="1"/>
  <c r="X773" i="6" s="1"/>
  <c r="W773" i="6" a="1"/>
  <c r="W773" i="6" s="1"/>
  <c r="V773" i="6" a="1"/>
  <c r="V773" i="6" s="1"/>
  <c r="U773" i="6"/>
  <c r="U773" i="6" a="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c r="AC772" i="6" a="1"/>
  <c r="AB772" i="6" a="1"/>
  <c r="AB772" i="6" s="1"/>
  <c r="AA772" i="6" a="1"/>
  <c r="AA772" i="6" s="1"/>
  <c r="Z772" i="6" a="1"/>
  <c r="Z772" i="6" s="1"/>
  <c r="Y772" i="6" a="1"/>
  <c r="Y772" i="6" s="1"/>
  <c r="X772" i="6" a="1"/>
  <c r="X772" i="6" s="1"/>
  <c r="W772" i="6" a="1"/>
  <c r="W772" i="6" s="1"/>
  <c r="V772" i="6" a="1"/>
  <c r="V772" i="6" s="1"/>
  <c r="U772" i="6"/>
  <c r="U772" i="6" a="1"/>
  <c r="T772" i="6" a="1"/>
  <c r="T772" i="6" s="1"/>
  <c r="S772" i="6" a="1"/>
  <c r="S772" i="6" s="1"/>
  <c r="R772" i="6" a="1"/>
  <c r="R772" i="6" s="1"/>
  <c r="Q772" i="6" a="1"/>
  <c r="Q772" i="6" s="1"/>
  <c r="P772" i="6" a="1"/>
  <c r="P772" i="6" s="1"/>
  <c r="O772" i="6" a="1"/>
  <c r="O772" i="6" s="1"/>
  <c r="N772" i="6" a="1"/>
  <c r="N772" i="6" s="1"/>
  <c r="M772" i="6"/>
  <c r="M772" i="6" a="1"/>
  <c r="L772" i="6" a="1"/>
  <c r="L772" i="6" s="1"/>
  <c r="K772" i="6" a="1"/>
  <c r="K772" i="6" s="1"/>
  <c r="AI771" i="6" a="1"/>
  <c r="AI771" i="6" s="1"/>
  <c r="AH771" i="6" a="1"/>
  <c r="AH771" i="6" s="1"/>
  <c r="AG771" i="6"/>
  <c r="AG771" i="6" a="1"/>
  <c r="AF771" i="6" a="1"/>
  <c r="AF771" i="6" s="1"/>
  <c r="AE771" i="6" a="1"/>
  <c r="AE771" i="6" s="1"/>
  <c r="AD771" i="6" a="1"/>
  <c r="AD771" i="6" s="1"/>
  <c r="AC771" i="6" a="1"/>
  <c r="AC771" i="6" s="1"/>
  <c r="AB771" i="6" a="1"/>
  <c r="AB771" i="6" s="1"/>
  <c r="AA771" i="6" a="1"/>
  <c r="AA771" i="6" s="1"/>
  <c r="Z771" i="6" a="1"/>
  <c r="Z771" i="6" s="1"/>
  <c r="Y771" i="6"/>
  <c r="Y771" i="6" a="1"/>
  <c r="X771" i="6" a="1"/>
  <c r="X771" i="6" s="1"/>
  <c r="W771" i="6" a="1"/>
  <c r="W771" i="6" s="1"/>
  <c r="V771" i="6" a="1"/>
  <c r="V771" i="6" s="1"/>
  <c r="U771" i="6" a="1"/>
  <c r="U771" i="6" s="1"/>
  <c r="T771" i="6" a="1"/>
  <c r="T771" i="6" s="1"/>
  <c r="S771" i="6" a="1"/>
  <c r="S771" i="6" s="1"/>
  <c r="R771" i="6" a="1"/>
  <c r="R771" i="6" s="1"/>
  <c r="Q771" i="6"/>
  <c r="Q771" i="6" a="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c r="AC770" i="6" a="1"/>
  <c r="AB770" i="6" a="1"/>
  <c r="AB770" i="6" s="1"/>
  <c r="AA770" i="6" a="1"/>
  <c r="AA770" i="6" s="1"/>
  <c r="Z770" i="6" a="1"/>
  <c r="Z770" i="6" s="1"/>
  <c r="Y770" i="6" a="1"/>
  <c r="Y770" i="6" s="1"/>
  <c r="X770" i="6" a="1"/>
  <c r="X770" i="6" s="1"/>
  <c r="W770" i="6" a="1"/>
  <c r="W770" i="6" s="1"/>
  <c r="V770" i="6" a="1"/>
  <c r="V770" i="6" s="1"/>
  <c r="U770" i="6"/>
  <c r="U770" i="6" a="1"/>
  <c r="T770" i="6" a="1"/>
  <c r="T770" i="6" s="1"/>
  <c r="S770" i="6" a="1"/>
  <c r="S770" i="6" s="1"/>
  <c r="R770" i="6" a="1"/>
  <c r="R770" i="6" s="1"/>
  <c r="Q770" i="6" a="1"/>
  <c r="Q770" i="6" s="1"/>
  <c r="P770" i="6" a="1"/>
  <c r="P770" i="6" s="1"/>
  <c r="O770" i="6" a="1"/>
  <c r="O770" i="6" s="1"/>
  <c r="N770" i="6" a="1"/>
  <c r="N770" i="6" s="1"/>
  <c r="M770" i="6"/>
  <c r="M770" i="6" a="1"/>
  <c r="L770" i="6" a="1"/>
  <c r="L770" i="6" s="1"/>
  <c r="K770" i="6" a="1"/>
  <c r="K770" i="6" s="1"/>
  <c r="AI769" i="6" a="1"/>
  <c r="AI769" i="6" s="1"/>
  <c r="AH769" i="6" a="1"/>
  <c r="AH769" i="6" s="1"/>
  <c r="AG769" i="6"/>
  <c r="AG769" i="6" a="1"/>
  <c r="AF769" i="6" a="1"/>
  <c r="AF769" i="6" s="1"/>
  <c r="AE769" i="6" a="1"/>
  <c r="AE769" i="6" s="1"/>
  <c r="AD769" i="6" a="1"/>
  <c r="AD769" i="6" s="1"/>
  <c r="AC769" i="6" a="1"/>
  <c r="AC769" i="6" s="1"/>
  <c r="AB769" i="6" a="1"/>
  <c r="AB769" i="6" s="1"/>
  <c r="AA769" i="6" a="1"/>
  <c r="AA769" i="6" s="1"/>
  <c r="Z769" i="6" a="1"/>
  <c r="Z769" i="6" s="1"/>
  <c r="Y769" i="6"/>
  <c r="Y769" i="6" a="1"/>
  <c r="X769" i="6" a="1"/>
  <c r="X769" i="6" s="1"/>
  <c r="W769" i="6" a="1"/>
  <c r="W769" i="6" s="1"/>
  <c r="V769" i="6" a="1"/>
  <c r="V769" i="6" s="1"/>
  <c r="U769" i="6"/>
  <c r="U769" i="6" a="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c r="Z749" i="6" a="1"/>
  <c r="Y749" i="6" a="1"/>
  <c r="Y749" i="6" s="1"/>
  <c r="X749" i="6" a="1"/>
  <c r="X749" i="6" s="1"/>
  <c r="W749" i="6" a="1"/>
  <c r="W749" i="6" s="1"/>
  <c r="V749" i="6" a="1"/>
  <c r="V749" i="6" s="1"/>
  <c r="U749" i="6" a="1"/>
  <c r="U749" i="6" s="1"/>
  <c r="T749" i="6" a="1"/>
  <c r="T749" i="6" s="1"/>
  <c r="S749" i="6" a="1"/>
  <c r="S749" i="6" s="1"/>
  <c r="R749" i="6"/>
  <c r="R749" i="6" a="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c r="AD748" i="6" a="1"/>
  <c r="AC748" i="6" a="1"/>
  <c r="AC748" i="6" s="1"/>
  <c r="AB748" i="6" a="1"/>
  <c r="AB748" i="6" s="1"/>
  <c r="AA748" i="6" a="1"/>
  <c r="AA748" i="6" s="1"/>
  <c r="Z748" i="6" a="1"/>
  <c r="Z748" i="6" s="1"/>
  <c r="Y748" i="6" a="1"/>
  <c r="Y748" i="6" s="1"/>
  <c r="X748" i="6" a="1"/>
  <c r="X748" i="6" s="1"/>
  <c r="W748" i="6" a="1"/>
  <c r="W748" i="6" s="1"/>
  <c r="V748" i="6"/>
  <c r="V748" i="6" a="1"/>
  <c r="U748" i="6" a="1"/>
  <c r="U748" i="6" s="1"/>
  <c r="T748" i="6" a="1"/>
  <c r="T748" i="6" s="1"/>
  <c r="S748" i="6" a="1"/>
  <c r="S748" i="6" s="1"/>
  <c r="R748" i="6" a="1"/>
  <c r="R748" i="6" s="1"/>
  <c r="Q748" i="6" a="1"/>
  <c r="Q748" i="6" s="1"/>
  <c r="P748" i="6" a="1"/>
  <c r="P748" i="6" s="1"/>
  <c r="O748" i="6" a="1"/>
  <c r="O748" i="6" s="1"/>
  <c r="N748" i="6"/>
  <c r="N748" i="6" a="1"/>
  <c r="M748" i="6" a="1"/>
  <c r="M748" i="6" s="1"/>
  <c r="L748" i="6" a="1"/>
  <c r="L748" i="6" s="1"/>
  <c r="K748" i="6" a="1"/>
  <c r="K748" i="6" s="1"/>
  <c r="AI747" i="6" a="1"/>
  <c r="AI747" i="6" s="1"/>
  <c r="AH747" i="6"/>
  <c r="AH747" i="6" a="1"/>
  <c r="AG747" i="6" a="1"/>
  <c r="AG747" i="6" s="1"/>
  <c r="AF747" i="6" a="1"/>
  <c r="AF747" i="6" s="1"/>
  <c r="AE747" i="6" a="1"/>
  <c r="AE747" i="6" s="1"/>
  <c r="AD747" i="6" a="1"/>
  <c r="AD747" i="6" s="1"/>
  <c r="AC747" i="6" a="1"/>
  <c r="AC747" i="6" s="1"/>
  <c r="AB747" i="6" a="1"/>
  <c r="AB747" i="6" s="1"/>
  <c r="AA747" i="6" a="1"/>
  <c r="AA747" i="6" s="1"/>
  <c r="Z747" i="6"/>
  <c r="Z747" i="6" a="1"/>
  <c r="Y747" i="6" a="1"/>
  <c r="Y747" i="6" s="1"/>
  <c r="X747" i="6" a="1"/>
  <c r="X747" i="6" s="1"/>
  <c r="W747" i="6" a="1"/>
  <c r="W747" i="6" s="1"/>
  <c r="V747" i="6" a="1"/>
  <c r="V747" i="6" s="1"/>
  <c r="U747" i="6" a="1"/>
  <c r="U747" i="6" s="1"/>
  <c r="T747" i="6" a="1"/>
  <c r="T747" i="6" s="1"/>
  <c r="S747" i="6" a="1"/>
  <c r="S747" i="6" s="1"/>
  <c r="R747" i="6"/>
  <c r="R747" i="6" a="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c r="AD746" i="6" a="1"/>
  <c r="AC746" i="6" a="1"/>
  <c r="AC746" i="6" s="1"/>
  <c r="AB746" i="6" a="1"/>
  <c r="AB746" i="6" s="1"/>
  <c r="AA746" i="6" a="1"/>
  <c r="AA746" i="6" s="1"/>
  <c r="Z746" i="6" a="1"/>
  <c r="Z746" i="6" s="1"/>
  <c r="Y746" i="6" a="1"/>
  <c r="Y746" i="6" s="1"/>
  <c r="X746" i="6" a="1"/>
  <c r="X746" i="6" s="1"/>
  <c r="W746" i="6" a="1"/>
  <c r="W746" i="6" s="1"/>
  <c r="V746" i="6"/>
  <c r="V746" i="6" a="1"/>
  <c r="U746" i="6" a="1"/>
  <c r="U746" i="6" s="1"/>
  <c r="T746" i="6" a="1"/>
  <c r="T746" i="6" s="1"/>
  <c r="S746" i="6" a="1"/>
  <c r="S746" i="6" s="1"/>
  <c r="R746" i="6" a="1"/>
  <c r="R746" i="6" s="1"/>
  <c r="Q746" i="6" a="1"/>
  <c r="Q746" i="6" s="1"/>
  <c r="P746" i="6" a="1"/>
  <c r="P746" i="6" s="1"/>
  <c r="O746" i="6" a="1"/>
  <c r="O746" i="6" s="1"/>
  <c r="N746" i="6"/>
  <c r="N746" i="6" a="1"/>
  <c r="M746" i="6" a="1"/>
  <c r="M746" i="6" s="1"/>
  <c r="L746" i="6" a="1"/>
  <c r="L746" i="6" s="1"/>
  <c r="K746" i="6" a="1"/>
  <c r="K746" i="6" s="1"/>
  <c r="AI745" i="6" a="1"/>
  <c r="AI745" i="6" s="1"/>
  <c r="AH745" i="6"/>
  <c r="AH745" i="6" a="1"/>
  <c r="AG745" i="6" a="1"/>
  <c r="AG745" i="6" s="1"/>
  <c r="AF745" i="6" a="1"/>
  <c r="AF745" i="6" s="1"/>
  <c r="AE745" i="6" a="1"/>
  <c r="AE745" i="6" s="1"/>
  <c r="AD745" i="6" a="1"/>
  <c r="AD745" i="6" s="1"/>
  <c r="AC745" i="6" a="1"/>
  <c r="AC745" i="6" s="1"/>
  <c r="AB745" i="6" a="1"/>
  <c r="AB745" i="6" s="1"/>
  <c r="AA745" i="6" a="1"/>
  <c r="AA745" i="6" s="1"/>
  <c r="Z745" i="6"/>
  <c r="Z745" i="6" a="1"/>
  <c r="Y745" i="6" a="1"/>
  <c r="Y745" i="6" s="1"/>
  <c r="X745" i="6" a="1"/>
  <c r="X745" i="6" s="1"/>
  <c r="W745" i="6" a="1"/>
  <c r="W745" i="6" s="1"/>
  <c r="V745" i="6" a="1"/>
  <c r="V745" i="6" s="1"/>
  <c r="U745" i="6" a="1"/>
  <c r="U745" i="6" s="1"/>
  <c r="T745" i="6" a="1"/>
  <c r="T745" i="6" s="1"/>
  <c r="S745" i="6" a="1"/>
  <c r="S745" i="6" s="1"/>
  <c r="R745" i="6"/>
  <c r="R745" i="6" a="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c r="AD744" i="6" a="1"/>
  <c r="AC744" i="6" a="1"/>
  <c r="AC744" i="6" s="1"/>
  <c r="AB744" i="6" a="1"/>
  <c r="AB744" i="6" s="1"/>
  <c r="AA744" i="6" a="1"/>
  <c r="AA744" i="6" s="1"/>
  <c r="Z744" i="6" a="1"/>
  <c r="Z744" i="6" s="1"/>
  <c r="Y744" i="6" a="1"/>
  <c r="Y744" i="6" s="1"/>
  <c r="X744" i="6" a="1"/>
  <c r="X744" i="6" s="1"/>
  <c r="W744" i="6" a="1"/>
  <c r="W744" i="6" s="1"/>
  <c r="V744" i="6"/>
  <c r="V744" i="6" a="1"/>
  <c r="U744" i="6" a="1"/>
  <c r="U744" i="6" s="1"/>
  <c r="T744" i="6" a="1"/>
  <c r="T744" i="6" s="1"/>
  <c r="S744" i="6" a="1"/>
  <c r="S744" i="6" s="1"/>
  <c r="R744" i="6" a="1"/>
  <c r="R744" i="6" s="1"/>
  <c r="Q744" i="6" a="1"/>
  <c r="Q744" i="6" s="1"/>
  <c r="P744" i="6" a="1"/>
  <c r="P744" i="6" s="1"/>
  <c r="O744" i="6" a="1"/>
  <c r="O744" i="6" s="1"/>
  <c r="N744" i="6"/>
  <c r="N744" i="6" a="1"/>
  <c r="M744" i="6" a="1"/>
  <c r="M744" i="6" s="1"/>
  <c r="L744" i="6" a="1"/>
  <c r="L744" i="6" s="1"/>
  <c r="K744" i="6" a="1"/>
  <c r="K744" i="6" s="1"/>
  <c r="AI743" i="6" a="1"/>
  <c r="AI743" i="6" s="1"/>
  <c r="AH743" i="6"/>
  <c r="AH743" i="6" a="1"/>
  <c r="AG743" i="6" a="1"/>
  <c r="AG743" i="6" s="1"/>
  <c r="AF743" i="6" a="1"/>
  <c r="AF743" i="6" s="1"/>
  <c r="AE743" i="6" a="1"/>
  <c r="AE743" i="6" s="1"/>
  <c r="AD743" i="6" a="1"/>
  <c r="AD743" i="6" s="1"/>
  <c r="AC743" i="6" a="1"/>
  <c r="AC743" i="6" s="1"/>
  <c r="AB743" i="6" a="1"/>
  <c r="AB743" i="6" s="1"/>
  <c r="AA743" i="6" a="1"/>
  <c r="AA743" i="6" s="1"/>
  <c r="Z743" i="6"/>
  <c r="Z743" i="6" a="1"/>
  <c r="Y743" i="6" a="1"/>
  <c r="Y743" i="6" s="1"/>
  <c r="X743" i="6" a="1"/>
  <c r="X743" i="6" s="1"/>
  <c r="W743" i="6" a="1"/>
  <c r="W743" i="6" s="1"/>
  <c r="V743" i="6" a="1"/>
  <c r="V743" i="6" s="1"/>
  <c r="U743" i="6" a="1"/>
  <c r="U743" i="6" s="1"/>
  <c r="T743" i="6" a="1"/>
  <c r="T743" i="6" s="1"/>
  <c r="S743" i="6" a="1"/>
  <c r="S743" i="6" s="1"/>
  <c r="R743" i="6"/>
  <c r="R743" i="6" a="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c r="AD742" i="6" a="1"/>
  <c r="AC742" i="6" a="1"/>
  <c r="AC742" i="6" s="1"/>
  <c r="AB742" i="6" a="1"/>
  <c r="AB742" i="6" s="1"/>
  <c r="AA742" i="6" a="1"/>
  <c r="AA742" i="6" s="1"/>
  <c r="Z742" i="6" a="1"/>
  <c r="Z742" i="6" s="1"/>
  <c r="Y742" i="6" a="1"/>
  <c r="Y742" i="6" s="1"/>
  <c r="X742" i="6" a="1"/>
  <c r="X742" i="6" s="1"/>
  <c r="W742" i="6" a="1"/>
  <c r="W742" i="6" s="1"/>
  <c r="V742" i="6"/>
  <c r="V742" i="6" a="1"/>
  <c r="U742" i="6" a="1"/>
  <c r="U742" i="6" s="1"/>
  <c r="T742" i="6" a="1"/>
  <c r="T742" i="6" s="1"/>
  <c r="S742" i="6" a="1"/>
  <c r="S742" i="6" s="1"/>
  <c r="R742" i="6" a="1"/>
  <c r="R742" i="6" s="1"/>
  <c r="Q742" i="6" a="1"/>
  <c r="Q742" i="6" s="1"/>
  <c r="P742" i="6" a="1"/>
  <c r="P742" i="6" s="1"/>
  <c r="O742" i="6" a="1"/>
  <c r="O742" i="6" s="1"/>
  <c r="N742" i="6"/>
  <c r="N742" i="6" a="1"/>
  <c r="M742" i="6" a="1"/>
  <c r="M742" i="6" s="1"/>
  <c r="L742" i="6" a="1"/>
  <c r="L742" i="6" s="1"/>
  <c r="K742" i="6" a="1"/>
  <c r="K742" i="6" s="1"/>
  <c r="AI741" i="6" a="1"/>
  <c r="AI741" i="6" s="1"/>
  <c r="AH741" i="6"/>
  <c r="AH741" i="6" a="1"/>
  <c r="AG741" i="6" a="1"/>
  <c r="AG741" i="6" s="1"/>
  <c r="AF741" i="6" a="1"/>
  <c r="AF741" i="6" s="1"/>
  <c r="AE741" i="6" a="1"/>
  <c r="AE741" i="6" s="1"/>
  <c r="AD741" i="6" a="1"/>
  <c r="AD741" i="6" s="1"/>
  <c r="AC741" i="6" a="1"/>
  <c r="AC741" i="6" s="1"/>
  <c r="AB741" i="6" a="1"/>
  <c r="AB741" i="6" s="1"/>
  <c r="AA741" i="6" a="1"/>
  <c r="AA741" i="6" s="1"/>
  <c r="Z741" i="6"/>
  <c r="Z741" i="6" a="1"/>
  <c r="Y741" i="6" a="1"/>
  <c r="Y741" i="6" s="1"/>
  <c r="X741" i="6" a="1"/>
  <c r="X741" i="6" s="1"/>
  <c r="W741" i="6" a="1"/>
  <c r="W741" i="6" s="1"/>
  <c r="V741" i="6" a="1"/>
  <c r="V741" i="6" s="1"/>
  <c r="U741" i="6" a="1"/>
  <c r="U741" i="6" s="1"/>
  <c r="T741" i="6" a="1"/>
  <c r="T741" i="6" s="1"/>
  <c r="S741" i="6" a="1"/>
  <c r="S741" i="6" s="1"/>
  <c r="R741" i="6"/>
  <c r="R741" i="6" a="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c r="AD740" i="6" a="1"/>
  <c r="AC740" i="6" a="1"/>
  <c r="AC740" i="6" s="1"/>
  <c r="AB740" i="6" a="1"/>
  <c r="AB740" i="6" s="1"/>
  <c r="AA740" i="6" a="1"/>
  <c r="AA740" i="6" s="1"/>
  <c r="Z740" i="6" a="1"/>
  <c r="Z740" i="6" s="1"/>
  <c r="Y740" i="6" a="1"/>
  <c r="Y740" i="6" s="1"/>
  <c r="X740" i="6" a="1"/>
  <c r="X740" i="6" s="1"/>
  <c r="W740" i="6" a="1"/>
  <c r="W740" i="6" s="1"/>
  <c r="V740" i="6"/>
  <c r="V740" i="6" a="1"/>
  <c r="U740" i="6" a="1"/>
  <c r="U740" i="6" s="1"/>
  <c r="T740" i="6" a="1"/>
  <c r="T740" i="6" s="1"/>
  <c r="S740" i="6" a="1"/>
  <c r="S740" i="6" s="1"/>
  <c r="R740" i="6" a="1"/>
  <c r="R740" i="6" s="1"/>
  <c r="Q740" i="6" a="1"/>
  <c r="Q740" i="6" s="1"/>
  <c r="P740" i="6" a="1"/>
  <c r="P740" i="6" s="1"/>
  <c r="O740" i="6" a="1"/>
  <c r="O740" i="6" s="1"/>
  <c r="N740" i="6"/>
  <c r="N740" i="6" a="1"/>
  <c r="M740" i="6" a="1"/>
  <c r="M740" i="6" s="1"/>
  <c r="L740" i="6" a="1"/>
  <c r="L740" i="6" s="1"/>
  <c r="K740" i="6" a="1"/>
  <c r="K740" i="6" s="1"/>
  <c r="AI739" i="6" a="1"/>
  <c r="AI739" i="6" s="1"/>
  <c r="AH739" i="6"/>
  <c r="AH739" i="6" a="1"/>
  <c r="AG739" i="6" a="1"/>
  <c r="AG739" i="6" s="1"/>
  <c r="AF739" i="6" a="1"/>
  <c r="AF739" i="6" s="1"/>
  <c r="AE739" i="6" a="1"/>
  <c r="AE739" i="6" s="1"/>
  <c r="AD739" i="6" a="1"/>
  <c r="AD739" i="6" s="1"/>
  <c r="AC739" i="6" a="1"/>
  <c r="AC739" i="6" s="1"/>
  <c r="AB739" i="6" a="1"/>
  <c r="AB739" i="6" s="1"/>
  <c r="AA739" i="6" a="1"/>
  <c r="AA739" i="6" s="1"/>
  <c r="Z739" i="6"/>
  <c r="Z739" i="6" a="1"/>
  <c r="Y739" i="6" a="1"/>
  <c r="Y739" i="6" s="1"/>
  <c r="X739" i="6" a="1"/>
  <c r="X739" i="6" s="1"/>
  <c r="W739" i="6" a="1"/>
  <c r="W739" i="6" s="1"/>
  <c r="V739" i="6" a="1"/>
  <c r="V739" i="6" s="1"/>
  <c r="U739" i="6" a="1"/>
  <c r="U739" i="6" s="1"/>
  <c r="T739" i="6" a="1"/>
  <c r="T739" i="6" s="1"/>
  <c r="S739" i="6" a="1"/>
  <c r="S739" i="6" s="1"/>
  <c r="R739" i="6"/>
  <c r="R739" i="6" a="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c r="AB738" i="6" a="1"/>
  <c r="AA738" i="6" a="1"/>
  <c r="AA738" i="6" s="1"/>
  <c r="Z738" i="6" a="1"/>
  <c r="Z738" i="6" s="1"/>
  <c r="Y738" i="6" a="1"/>
  <c r="Y738" i="6" s="1"/>
  <c r="X738" i="6" a="1"/>
  <c r="X738" i="6" s="1"/>
  <c r="W738" i="6" a="1"/>
  <c r="W738" i="6" s="1"/>
  <c r="V738" i="6" a="1"/>
  <c r="V738" i="6" s="1"/>
  <c r="U738" i="6" a="1"/>
  <c r="U738" i="6" s="1"/>
  <c r="T738" i="6"/>
  <c r="T738" i="6" a="1"/>
  <c r="S738" i="6" a="1"/>
  <c r="S738" i="6" s="1"/>
  <c r="R738" i="6" a="1"/>
  <c r="R738" i="6" s="1"/>
  <c r="Q738" i="6" a="1"/>
  <c r="Q738" i="6" s="1"/>
  <c r="P738" i="6" a="1"/>
  <c r="P738" i="6" s="1"/>
  <c r="O738" i="6" a="1"/>
  <c r="O738" i="6" s="1"/>
  <c r="N738" i="6" a="1"/>
  <c r="N738" i="6" s="1"/>
  <c r="M738" i="6" a="1"/>
  <c r="M738" i="6" s="1"/>
  <c r="L738" i="6"/>
  <c r="L738" i="6" a="1"/>
  <c r="K738" i="6" a="1"/>
  <c r="K738" i="6" s="1"/>
  <c r="AI737" i="6" a="1"/>
  <c r="AI737" i="6" s="1"/>
  <c r="AH737" i="6"/>
  <c r="AH737" i="6" a="1"/>
  <c r="AG737" i="6" a="1"/>
  <c r="AG737" i="6" s="1"/>
  <c r="AF737" i="6" a="1"/>
  <c r="AF737" i="6" s="1"/>
  <c r="AE737" i="6" a="1"/>
  <c r="AE737" i="6" s="1"/>
  <c r="AD737" i="6" a="1"/>
  <c r="AD737" i="6" s="1"/>
  <c r="AC737" i="6" a="1"/>
  <c r="AC737" i="6" s="1"/>
  <c r="AB737" i="6" a="1"/>
  <c r="AB737" i="6" s="1"/>
  <c r="AA737" i="6" a="1"/>
  <c r="AA737" i="6" s="1"/>
  <c r="Z737" i="6"/>
  <c r="Z737" i="6" a="1"/>
  <c r="Y737" i="6" a="1"/>
  <c r="Y737" i="6" s="1"/>
  <c r="X737" i="6" a="1"/>
  <c r="X737" i="6" s="1"/>
  <c r="W737" i="6" a="1"/>
  <c r="W737" i="6" s="1"/>
  <c r="V737" i="6" a="1"/>
  <c r="V737" i="6" s="1"/>
  <c r="U737" i="6" a="1"/>
  <c r="U737" i="6" s="1"/>
  <c r="T737" i="6" a="1"/>
  <c r="T737" i="6" s="1"/>
  <c r="S737" i="6" a="1"/>
  <c r="S737" i="6" s="1"/>
  <c r="R737" i="6"/>
  <c r="R737" i="6" a="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c r="AB736" i="6" a="1"/>
  <c r="AA736" i="6" a="1"/>
  <c r="AA736" i="6" s="1"/>
  <c r="Z736" i="6" a="1"/>
  <c r="Z736" i="6" s="1"/>
  <c r="Y736" i="6" a="1"/>
  <c r="Y736" i="6" s="1"/>
  <c r="X736" i="6" a="1"/>
  <c r="X736" i="6" s="1"/>
  <c r="W736" i="6" a="1"/>
  <c r="W736" i="6" s="1"/>
  <c r="V736" i="6" a="1"/>
  <c r="V736" i="6" s="1"/>
  <c r="U736" i="6" a="1"/>
  <c r="U736" i="6" s="1"/>
  <c r="T736" i="6"/>
  <c r="T736" i="6" a="1"/>
  <c r="S736" i="6" a="1"/>
  <c r="S736" i="6" s="1"/>
  <c r="R736" i="6" a="1"/>
  <c r="R736" i="6" s="1"/>
  <c r="Q736" i="6" a="1"/>
  <c r="Q736" i="6" s="1"/>
  <c r="P736" i="6" a="1"/>
  <c r="P736" i="6" s="1"/>
  <c r="O736" i="6" a="1"/>
  <c r="O736" i="6" s="1"/>
  <c r="N736" i="6" a="1"/>
  <c r="N736" i="6" s="1"/>
  <c r="M736" i="6" a="1"/>
  <c r="M736" i="6" s="1"/>
  <c r="L736" i="6"/>
  <c r="L736" i="6" a="1"/>
  <c r="K736" i="6" a="1"/>
  <c r="K736" i="6" s="1"/>
  <c r="AI735" i="6" a="1"/>
  <c r="AI735" i="6" s="1"/>
  <c r="AH735" i="6" a="1"/>
  <c r="AH735" i="6" s="1"/>
  <c r="AG735" i="6"/>
  <c r="AG735" i="6" a="1"/>
  <c r="AF735" i="6" a="1"/>
  <c r="AF735" i="6" s="1"/>
  <c r="AE735" i="6" a="1"/>
  <c r="AE735" i="6" s="1"/>
  <c r="AD735" i="6" a="1"/>
  <c r="AD735" i="6" s="1"/>
  <c r="AC735" i="6"/>
  <c r="AC735" i="6" a="1"/>
  <c r="AB735" i="6" a="1"/>
  <c r="AB735" i="6" s="1"/>
  <c r="AA735" i="6" a="1"/>
  <c r="AA735" i="6" s="1"/>
  <c r="Z735" i="6" a="1"/>
  <c r="Z735" i="6" s="1"/>
  <c r="Y735" i="6"/>
  <c r="Y735" i="6" a="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c r="AH725" i="6" a="1"/>
  <c r="AG725" i="6" a="1"/>
  <c r="AG725" i="6" s="1"/>
  <c r="AF725" i="6" a="1"/>
  <c r="AF725" i="6" s="1"/>
  <c r="AE725" i="6" a="1"/>
  <c r="AE725" i="6" s="1"/>
  <c r="AD725" i="6" a="1"/>
  <c r="AD725" i="6" s="1"/>
  <c r="AC725" i="6" a="1"/>
  <c r="AC725" i="6" s="1"/>
  <c r="AB725" i="6" a="1"/>
  <c r="AB725" i="6" s="1"/>
  <c r="AA725" i="6" a="1"/>
  <c r="AA725" i="6" s="1"/>
  <c r="Z725" i="6"/>
  <c r="Z725" i="6" a="1"/>
  <c r="Y725" i="6" a="1"/>
  <c r="Y725" i="6" s="1"/>
  <c r="X725" i="6" a="1"/>
  <c r="X725" i="6" s="1"/>
  <c r="W725" i="6" a="1"/>
  <c r="W725" i="6" s="1"/>
  <c r="V725" i="6"/>
  <c r="V725" i="6" a="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c r="AB700" i="6" a="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c r="L700" i="6" a="1"/>
  <c r="K700" i="6" a="1"/>
  <c r="K700" i="6" s="1"/>
  <c r="AI699" i="6" a="1"/>
  <c r="AI699" i="6" s="1"/>
  <c r="AH699" i="6" a="1"/>
  <c r="AH699" i="6" s="1"/>
  <c r="AG699" i="6" a="1"/>
  <c r="AG699" i="6" s="1"/>
  <c r="AF699" i="6"/>
  <c r="AF699" i="6" a="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c r="P699" i="6" a="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c r="AB698" i="6" a="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c r="AF697" i="6" a="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c r="AB696" i="6" a="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c r="AF695" i="6" a="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c r="AB694" i="6" a="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c r="AF693" i="6" a="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c r="AB692" i="6" a="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c r="AF691" i="6" a="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c r="AB690" i="6" a="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c r="AF689" i="6" a="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c r="AH688" i="6" a="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c r="T688" i="6" a="1"/>
  <c r="S688" i="6" a="1"/>
  <c r="S688" i="6" s="1"/>
  <c r="R688" i="6"/>
  <c r="R688" i="6" a="1"/>
  <c r="Q688" i="6" a="1"/>
  <c r="Q688" i="6" s="1"/>
  <c r="P688" i="6" a="1"/>
  <c r="P688" i="6" s="1"/>
  <c r="O688" i="6"/>
  <c r="O688" i="6" a="1"/>
  <c r="N688" i="6" a="1"/>
  <c r="N688" i="6" s="1"/>
  <c r="M688" i="6" a="1"/>
  <c r="M688" i="6" s="1"/>
  <c r="L688" i="6" a="1"/>
  <c r="L688" i="6" s="1"/>
  <c r="K688" i="6" a="1"/>
  <c r="K688" i="6" s="1"/>
  <c r="AI687" i="6"/>
  <c r="AI687" i="6" a="1"/>
  <c r="AH687" i="6" a="1"/>
  <c r="AH687" i="6" s="1"/>
  <c r="AG687" i="6" a="1"/>
  <c r="AG687" i="6" s="1"/>
  <c r="AF687" i="6" a="1"/>
  <c r="AF687" i="6" s="1"/>
  <c r="AE687" i="6" a="1"/>
  <c r="AE687" i="6" s="1"/>
  <c r="AD687" i="6" a="1"/>
  <c r="AD687" i="6" s="1"/>
  <c r="AC687" i="6"/>
  <c r="AC687" i="6" a="1"/>
  <c r="AB687" i="6" a="1"/>
  <c r="AB687" i="6" s="1"/>
  <c r="AA687" i="6"/>
  <c r="AA687" i="6" a="1"/>
  <c r="Z687" i="6" a="1"/>
  <c r="Z687" i="6" s="1"/>
  <c r="Y687" i="6" a="1"/>
  <c r="Y687" i="6" s="1"/>
  <c r="X687" i="6" a="1"/>
  <c r="X687" i="6" s="1"/>
  <c r="W687" i="6" a="1"/>
  <c r="W687" i="6" s="1"/>
  <c r="V687" i="6" a="1"/>
  <c r="V687" i="6" s="1"/>
  <c r="U687" i="6"/>
  <c r="U687" i="6" a="1"/>
  <c r="T687" i="6" a="1"/>
  <c r="T687" i="6" s="1"/>
  <c r="S687" i="6"/>
  <c r="S687" i="6" a="1"/>
  <c r="R687" i="6" a="1"/>
  <c r="R687" i="6" s="1"/>
  <c r="Q687" i="6" a="1"/>
  <c r="Q687" i="6" s="1"/>
  <c r="P687" i="6" a="1"/>
  <c r="P687" i="6" s="1"/>
  <c r="O687" i="6" a="1"/>
  <c r="O687" i="6" s="1"/>
  <c r="N687" i="6" a="1"/>
  <c r="N687" i="6" s="1"/>
  <c r="M687" i="6"/>
  <c r="M687" i="6" a="1"/>
  <c r="L687" i="6" a="1"/>
  <c r="L687" i="6" s="1"/>
  <c r="K687" i="6" a="1"/>
  <c r="K687" i="6" s="1"/>
  <c r="AI686" i="6" a="1"/>
  <c r="AI686" i="6" s="1"/>
  <c r="AH686" i="6" a="1"/>
  <c r="AH686" i="6" s="1"/>
  <c r="AG686" i="6" a="1"/>
  <c r="AG686" i="6" s="1"/>
  <c r="AF686" i="6" a="1"/>
  <c r="AF686" i="6" s="1"/>
  <c r="AE686" i="6" a="1"/>
  <c r="AE686" i="6" s="1"/>
  <c r="AD686" i="6" a="1"/>
  <c r="AD686" i="6" s="1"/>
  <c r="AC686" i="6"/>
  <c r="AC686" i="6" a="1"/>
  <c r="AB686" i="6" a="1"/>
  <c r="AB686" i="6" s="1"/>
  <c r="AA686" i="6" a="1"/>
  <c r="AA686" i="6" s="1"/>
  <c r="Z686" i="6" a="1"/>
  <c r="Z686" i="6" s="1"/>
  <c r="Y686" i="6"/>
  <c r="Y686" i="6" a="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c r="M686" i="6" a="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c r="Y685" i="6" a="1"/>
  <c r="X685" i="6" a="1"/>
  <c r="X685" i="6" s="1"/>
  <c r="W685" i="6" a="1"/>
  <c r="W685" i="6" s="1"/>
  <c r="V685" i="6" a="1"/>
  <c r="V685" i="6" s="1"/>
  <c r="U685" i="6"/>
  <c r="U685" i="6" a="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c r="AG684" i="6" a="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c r="U684" i="6" a="1"/>
  <c r="T684" i="6" a="1"/>
  <c r="T684" i="6" s="1"/>
  <c r="S684" i="6" a="1"/>
  <c r="S684" i="6" s="1"/>
  <c r="R684" i="6" a="1"/>
  <c r="R684" i="6" s="1"/>
  <c r="Q684" i="6"/>
  <c r="Q684" i="6" a="1"/>
  <c r="P684" i="6" a="1"/>
  <c r="P684" i="6" s="1"/>
  <c r="O684" i="6" a="1"/>
  <c r="O684" i="6" s="1"/>
  <c r="N684" i="6" a="1"/>
  <c r="N684" i="6" s="1"/>
  <c r="M684" i="6" a="1"/>
  <c r="M684" i="6" s="1"/>
  <c r="L684" i="6" a="1"/>
  <c r="L684" i="6" s="1"/>
  <c r="K684" i="6" a="1"/>
  <c r="K684" i="6" s="1"/>
  <c r="AI683" i="6" a="1"/>
  <c r="AI683" i="6" s="1"/>
  <c r="AH683" i="6" a="1"/>
  <c r="AH683" i="6" s="1"/>
  <c r="AG683" i="6"/>
  <c r="AG683" i="6" a="1"/>
  <c r="AF683" i="6" a="1"/>
  <c r="AF683" i="6" s="1"/>
  <c r="AE683" i="6" a="1"/>
  <c r="AE683" i="6" s="1"/>
  <c r="AD683" i="6" a="1"/>
  <c r="AD683" i="6" s="1"/>
  <c r="AC683" i="6"/>
  <c r="AC683" i="6" a="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c r="Q683" i="6" a="1"/>
  <c r="P683" i="6" a="1"/>
  <c r="P683" i="6" s="1"/>
  <c r="O683" i="6" a="1"/>
  <c r="O683" i="6" s="1"/>
  <c r="N683" i="6" a="1"/>
  <c r="N683" i="6" s="1"/>
  <c r="M683" i="6"/>
  <c r="M683" i="6" a="1"/>
  <c r="L683" i="6" a="1"/>
  <c r="L683" i="6" s="1"/>
  <c r="K683" i="6" a="1"/>
  <c r="K683" i="6" s="1"/>
  <c r="AI682" i="6" a="1"/>
  <c r="AI682" i="6" s="1"/>
  <c r="AH682" i="6" a="1"/>
  <c r="AH682" i="6" s="1"/>
  <c r="AG682" i="6" a="1"/>
  <c r="AG682" i="6" s="1"/>
  <c r="AF682" i="6" a="1"/>
  <c r="AF682" i="6" s="1"/>
  <c r="AE682" i="6" a="1"/>
  <c r="AE682" i="6" s="1"/>
  <c r="AD682" i="6" a="1"/>
  <c r="AD682" i="6" s="1"/>
  <c r="AC682" i="6"/>
  <c r="AC682" i="6" a="1"/>
  <c r="AB682" i="6" a="1"/>
  <c r="AB682" i="6" s="1"/>
  <c r="AA682" i="6" a="1"/>
  <c r="AA682" i="6" s="1"/>
  <c r="Z682" i="6" a="1"/>
  <c r="Z682" i="6" s="1"/>
  <c r="Y682" i="6"/>
  <c r="Y682" i="6" a="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c r="M682" i="6" a="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c r="Y681" i="6" a="1"/>
  <c r="X681" i="6" a="1"/>
  <c r="X681" i="6" s="1"/>
  <c r="W681" i="6" a="1"/>
  <c r="W681" i="6" s="1"/>
  <c r="V681" i="6" a="1"/>
  <c r="V681" i="6" s="1"/>
  <c r="U681" i="6"/>
  <c r="U681" i="6" a="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c r="AH658" i="6" a="1"/>
  <c r="AG658" i="6" a="1"/>
  <c r="AG658" i="6" s="1"/>
  <c r="AF658" i="6"/>
  <c r="AF658" i="6" a="1"/>
  <c r="AE658" i="6" a="1"/>
  <c r="AE658" i="6" s="1"/>
  <c r="AD658" i="6"/>
  <c r="AD658" i="6" a="1"/>
  <c r="AC658" i="6" a="1"/>
  <c r="AC658" i="6" s="1"/>
  <c r="AB658" i="6"/>
  <c r="AB658" i="6" a="1"/>
  <c r="AA658" i="6" a="1"/>
  <c r="AA658" i="6" s="1"/>
  <c r="Z658" i="6"/>
  <c r="Z658" i="6" a="1"/>
  <c r="Y658" i="6" a="1"/>
  <c r="Y658" i="6" s="1"/>
  <c r="X658" i="6" a="1"/>
  <c r="X658" i="6" s="1"/>
  <c r="W658" i="6" a="1"/>
  <c r="W658" i="6" s="1"/>
  <c r="V658" i="6" a="1"/>
  <c r="V658" i="6" s="1"/>
  <c r="U658" i="6"/>
  <c r="U658" i="6" a="1"/>
  <c r="T658" i="6" a="1"/>
  <c r="T658" i="6" s="1"/>
  <c r="S658" i="6"/>
  <c r="S658" i="6" a="1"/>
  <c r="R658" i="6" a="1"/>
  <c r="R658" i="6" s="1"/>
  <c r="Q658" i="6" a="1"/>
  <c r="Q658" i="6" s="1"/>
  <c r="P658" i="6" a="1"/>
  <c r="P658" i="6" s="1"/>
  <c r="O658" i="6" a="1"/>
  <c r="O658" i="6" s="1"/>
  <c r="N658" i="6" a="1"/>
  <c r="N658" i="6" s="1"/>
  <c r="M658" i="6"/>
  <c r="M658" i="6" a="1"/>
  <c r="L658" i="6" a="1"/>
  <c r="L658" i="6" s="1"/>
  <c r="K658" i="6"/>
  <c r="K658" i="6" a="1"/>
  <c r="AI657" i="6" a="1"/>
  <c r="AI657" i="6" s="1"/>
  <c r="AH657" i="6" a="1"/>
  <c r="AH657" i="6" s="1"/>
  <c r="AG657" i="6"/>
  <c r="AG657" i="6" a="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c r="AH610" i="6" a="1"/>
  <c r="AG610" i="6" a="1"/>
  <c r="AG610" i="6" s="1"/>
  <c r="AF610" i="6"/>
  <c r="AF610" i="6" a="1"/>
  <c r="AE610" i="6" a="1"/>
  <c r="AE610" i="6" s="1"/>
  <c r="AD610" i="6" a="1"/>
  <c r="AD610" i="6" s="1"/>
  <c r="AC610" i="6" a="1"/>
  <c r="AC610" i="6" s="1"/>
  <c r="AB610" i="6"/>
  <c r="AB610" i="6" a="1"/>
  <c r="AA610" i="6" a="1"/>
  <c r="AA610" i="6" s="1"/>
  <c r="Z610" i="6"/>
  <c r="Z610" i="6" a="1"/>
  <c r="Y610" i="6" a="1"/>
  <c r="Y610" i="6" s="1"/>
  <c r="X610" i="6"/>
  <c r="X610" i="6" a="1"/>
  <c r="W610" i="6" a="1"/>
  <c r="W610" i="6" s="1"/>
  <c r="V610" i="6" a="1"/>
  <c r="V610" i="6" s="1"/>
  <c r="U610" i="6" a="1"/>
  <c r="U610" i="6" s="1"/>
  <c r="T610" i="6"/>
  <c r="T610" i="6" a="1"/>
  <c r="S610" i="6" a="1"/>
  <c r="S610" i="6" s="1"/>
  <c r="R610" i="6"/>
  <c r="R610" i="6" a="1"/>
  <c r="Q610" i="6" a="1"/>
  <c r="Q610" i="6" s="1"/>
  <c r="P610" i="6"/>
  <c r="P610" i="6" a="1"/>
  <c r="O610" i="6" a="1"/>
  <c r="O610" i="6" s="1"/>
  <c r="N610" i="6" a="1"/>
  <c r="N610" i="6" s="1"/>
  <c r="M610" i="6" a="1"/>
  <c r="M610" i="6" s="1"/>
  <c r="L610" i="6"/>
  <c r="L610" i="6" a="1"/>
  <c r="K610" i="6" a="1"/>
  <c r="K610" i="6" s="1"/>
  <c r="AI609" i="6" a="1"/>
  <c r="AI609" i="6" s="1"/>
  <c r="AH609" i="6"/>
  <c r="AH609" i="6" a="1"/>
  <c r="AG609" i="6" a="1"/>
  <c r="AG609" i="6" s="1"/>
  <c r="AF609" i="6"/>
  <c r="AF609" i="6" a="1"/>
  <c r="AE609" i="6" a="1"/>
  <c r="AE609" i="6" s="1"/>
  <c r="AD609" i="6"/>
  <c r="AD609" i="6" a="1"/>
  <c r="AC609" i="6" a="1"/>
  <c r="AC609" i="6" s="1"/>
  <c r="AB609" i="6" a="1"/>
  <c r="AB609" i="6" s="1"/>
  <c r="AA609" i="6" a="1"/>
  <c r="AA609" i="6" s="1"/>
  <c r="Z609" i="6"/>
  <c r="Z609" i="6" a="1"/>
  <c r="Y609" i="6" a="1"/>
  <c r="Y609" i="6" s="1"/>
  <c r="X609" i="6"/>
  <c r="X609" i="6" a="1"/>
  <c r="W609" i="6" a="1"/>
  <c r="W609" i="6" s="1"/>
  <c r="V609" i="6"/>
  <c r="V609" i="6" a="1"/>
  <c r="U609" i="6" a="1"/>
  <c r="U609" i="6" s="1"/>
  <c r="T609" i="6" a="1"/>
  <c r="T609" i="6" s="1"/>
  <c r="S609" i="6" a="1"/>
  <c r="S609" i="6" s="1"/>
  <c r="R609" i="6"/>
  <c r="R609" i="6" a="1"/>
  <c r="Q609" i="6" a="1"/>
  <c r="Q609" i="6" s="1"/>
  <c r="P609" i="6"/>
  <c r="P609" i="6" a="1"/>
  <c r="O609" i="6" a="1"/>
  <c r="O609" i="6" s="1"/>
  <c r="N609" i="6"/>
  <c r="N609" i="6" a="1"/>
  <c r="M609" i="6" a="1"/>
  <c r="M609" i="6" s="1"/>
  <c r="L609" i="6" a="1"/>
  <c r="L609" i="6" s="1"/>
  <c r="K609" i="6" a="1"/>
  <c r="K609" i="6" s="1"/>
  <c r="AI608" i="6" a="1"/>
  <c r="AI608" i="6" s="1"/>
  <c r="AH608" i="6" a="1"/>
  <c r="AH608" i="6" s="1"/>
  <c r="AG608" i="6" a="1"/>
  <c r="AG608" i="6" s="1"/>
  <c r="AF608" i="6"/>
  <c r="AF608" i="6" a="1"/>
  <c r="AE608" i="6" a="1"/>
  <c r="AE608" i="6" s="1"/>
  <c r="AD608" i="6"/>
  <c r="AD608" i="6" a="1"/>
  <c r="AC608" i="6" a="1"/>
  <c r="AC608" i="6" s="1"/>
  <c r="AB608" i="6"/>
  <c r="AB608" i="6" a="1"/>
  <c r="AA608" i="6" a="1"/>
  <c r="AA608" i="6" s="1"/>
  <c r="Z608" i="6" a="1"/>
  <c r="Z608" i="6" s="1"/>
  <c r="Y608" i="6" a="1"/>
  <c r="Y608" i="6" s="1"/>
  <c r="X608" i="6"/>
  <c r="X608" i="6" a="1"/>
  <c r="W608" i="6" a="1"/>
  <c r="W608" i="6" s="1"/>
  <c r="V608" i="6"/>
  <c r="V608" i="6" a="1"/>
  <c r="U608" i="6" a="1"/>
  <c r="U608" i="6" s="1"/>
  <c r="T608" i="6"/>
  <c r="T608" i="6" a="1"/>
  <c r="S608" i="6" a="1"/>
  <c r="S608" i="6" s="1"/>
  <c r="R608" i="6" a="1"/>
  <c r="R608" i="6" s="1"/>
  <c r="Q608" i="6" a="1"/>
  <c r="Q608" i="6" s="1"/>
  <c r="P608" i="6"/>
  <c r="P608" i="6" a="1"/>
  <c r="O608" i="6" a="1"/>
  <c r="O608" i="6" s="1"/>
  <c r="N608" i="6"/>
  <c r="N608" i="6" a="1"/>
  <c r="M608" i="6" a="1"/>
  <c r="M608" i="6" s="1"/>
  <c r="L608" i="6"/>
  <c r="L608" i="6" a="1"/>
  <c r="K608" i="6" a="1"/>
  <c r="K608" i="6" s="1"/>
  <c r="AI607" i="6" a="1"/>
  <c r="AI607" i="6" s="1"/>
  <c r="AH607" i="6"/>
  <c r="AH607" i="6" a="1"/>
  <c r="AG607" i="6" a="1"/>
  <c r="AG607" i="6" s="1"/>
  <c r="AF607" i="6" a="1"/>
  <c r="AF607" i="6" s="1"/>
  <c r="AE607" i="6" a="1"/>
  <c r="AE607" i="6" s="1"/>
  <c r="AD607" i="6"/>
  <c r="AD607" i="6" a="1"/>
  <c r="AC607" i="6" a="1"/>
  <c r="AC607" i="6" s="1"/>
  <c r="AB607" i="6"/>
  <c r="AB607" i="6" a="1"/>
  <c r="AA607" i="6" a="1"/>
  <c r="AA607" i="6" s="1"/>
  <c r="Z607" i="6"/>
  <c r="Z607" i="6" a="1"/>
  <c r="Y607" i="6" a="1"/>
  <c r="Y607" i="6" s="1"/>
  <c r="X607" i="6" a="1"/>
  <c r="X607" i="6" s="1"/>
  <c r="W607" i="6" a="1"/>
  <c r="W607" i="6" s="1"/>
  <c r="V607" i="6"/>
  <c r="V607" i="6" a="1"/>
  <c r="U607" i="6" a="1"/>
  <c r="U607" i="6" s="1"/>
  <c r="T607" i="6"/>
  <c r="T607" i="6" a="1"/>
  <c r="S607" i="6" a="1"/>
  <c r="S607" i="6" s="1"/>
  <c r="R607" i="6"/>
  <c r="R607" i="6" a="1"/>
  <c r="Q607" i="6" a="1"/>
  <c r="Q607" i="6" s="1"/>
  <c r="P607" i="6" a="1"/>
  <c r="P607" i="6" s="1"/>
  <c r="O607" i="6" a="1"/>
  <c r="O607" i="6" s="1"/>
  <c r="N607" i="6"/>
  <c r="N607" i="6" a="1"/>
  <c r="M607" i="6" a="1"/>
  <c r="M607" i="6" s="1"/>
  <c r="L607" i="6"/>
  <c r="L607" i="6" a="1"/>
  <c r="K607" i="6" a="1"/>
  <c r="K607" i="6" s="1"/>
  <c r="AI606" i="6" a="1"/>
  <c r="AI606" i="6" s="1"/>
  <c r="AH606" i="6"/>
  <c r="AH606" i="6" a="1"/>
  <c r="AG606" i="6" a="1"/>
  <c r="AG606" i="6" s="1"/>
  <c r="AF606" i="6"/>
  <c r="AF606" i="6" a="1"/>
  <c r="AE606" i="6" a="1"/>
  <c r="AE606" i="6" s="1"/>
  <c r="AD606" i="6" a="1"/>
  <c r="AD606" i="6" s="1"/>
  <c r="AC606" i="6" a="1"/>
  <c r="AC606" i="6" s="1"/>
  <c r="AB606" i="6"/>
  <c r="AB606" i="6" a="1"/>
  <c r="AA606" i="6" a="1"/>
  <c r="AA606" i="6" s="1"/>
  <c r="Z606" i="6"/>
  <c r="Z606" i="6" a="1"/>
  <c r="Y606" i="6" a="1"/>
  <c r="Y606" i="6" s="1"/>
  <c r="X606" i="6"/>
  <c r="X606" i="6" a="1"/>
  <c r="W606" i="6" a="1"/>
  <c r="W606" i="6" s="1"/>
  <c r="V606" i="6" a="1"/>
  <c r="V606" i="6" s="1"/>
  <c r="U606" i="6" a="1"/>
  <c r="U606" i="6" s="1"/>
  <c r="T606" i="6"/>
  <c r="T606" i="6" a="1"/>
  <c r="S606" i="6" a="1"/>
  <c r="S606" i="6" s="1"/>
  <c r="R606" i="6"/>
  <c r="R606" i="6" a="1"/>
  <c r="Q606" i="6" a="1"/>
  <c r="Q606" i="6" s="1"/>
  <c r="P606" i="6"/>
  <c r="P606" i="6" a="1"/>
  <c r="O606" i="6" a="1"/>
  <c r="O606" i="6" s="1"/>
  <c r="N606" i="6" a="1"/>
  <c r="N606" i="6" s="1"/>
  <c r="M606" i="6" a="1"/>
  <c r="M606" i="6" s="1"/>
  <c r="L606" i="6"/>
  <c r="L606" i="6" a="1"/>
  <c r="K606" i="6" a="1"/>
  <c r="K606" i="6" s="1"/>
  <c r="AI605" i="6" a="1"/>
  <c r="AI605" i="6" s="1"/>
  <c r="AH605" i="6"/>
  <c r="AH605" i="6" a="1"/>
  <c r="AG605" i="6" a="1"/>
  <c r="AG605" i="6" s="1"/>
  <c r="AF605" i="6"/>
  <c r="AF605" i="6" a="1"/>
  <c r="AE605" i="6" a="1"/>
  <c r="AE605" i="6" s="1"/>
  <c r="AD605" i="6"/>
  <c r="AD605" i="6" a="1"/>
  <c r="AC605" i="6" a="1"/>
  <c r="AC605" i="6" s="1"/>
  <c r="AB605" i="6" a="1"/>
  <c r="AB605" i="6" s="1"/>
  <c r="AA605" i="6" a="1"/>
  <c r="AA605" i="6" s="1"/>
  <c r="Z605" i="6"/>
  <c r="Z605" i="6" a="1"/>
  <c r="Y605" i="6" a="1"/>
  <c r="Y605" i="6" s="1"/>
  <c r="X605" i="6"/>
  <c r="X605" i="6" a="1"/>
  <c r="W605" i="6" a="1"/>
  <c r="W605" i="6" s="1"/>
  <c r="V605" i="6"/>
  <c r="V605" i="6" a="1"/>
  <c r="U605" i="6" a="1"/>
  <c r="U605" i="6" s="1"/>
  <c r="T605" i="6" a="1"/>
  <c r="T605" i="6" s="1"/>
  <c r="S605" i="6" a="1"/>
  <c r="S605" i="6" s="1"/>
  <c r="R605" i="6"/>
  <c r="R605" i="6" a="1"/>
  <c r="Q605" i="6" a="1"/>
  <c r="Q605" i="6" s="1"/>
  <c r="P605" i="6"/>
  <c r="P605" i="6" a="1"/>
  <c r="O605" i="6" a="1"/>
  <c r="O605" i="6" s="1"/>
  <c r="N605" i="6"/>
  <c r="N605" i="6" a="1"/>
  <c r="M605" i="6" a="1"/>
  <c r="M605" i="6" s="1"/>
  <c r="L605" i="6" a="1"/>
  <c r="L605" i="6" s="1"/>
  <c r="K605" i="6" a="1"/>
  <c r="K605" i="6" s="1"/>
  <c r="AI604" i="6" a="1"/>
  <c r="AI604" i="6" s="1"/>
  <c r="AH604" i="6" a="1"/>
  <c r="AH604" i="6" s="1"/>
  <c r="AG604" i="6" a="1"/>
  <c r="AG604" i="6" s="1"/>
  <c r="AF604" i="6"/>
  <c r="AF604" i="6" a="1"/>
  <c r="AE604" i="6" a="1"/>
  <c r="AE604" i="6" s="1"/>
  <c r="AD604" i="6"/>
  <c r="AD604" i="6" a="1"/>
  <c r="AC604" i="6" a="1"/>
  <c r="AC604" i="6" s="1"/>
  <c r="AB604" i="6"/>
  <c r="AB604" i="6" a="1"/>
  <c r="AA604" i="6" a="1"/>
  <c r="AA604" i="6" s="1"/>
  <c r="Z604" i="6" a="1"/>
  <c r="Z604" i="6" s="1"/>
  <c r="Y604" i="6" a="1"/>
  <c r="Y604" i="6" s="1"/>
  <c r="X604" i="6"/>
  <c r="X604" i="6" a="1"/>
  <c r="W604" i="6" a="1"/>
  <c r="W604" i="6" s="1"/>
  <c r="V604" i="6"/>
  <c r="V604" i="6" a="1"/>
  <c r="U604" i="6" a="1"/>
  <c r="U604" i="6" s="1"/>
  <c r="T604" i="6" a="1"/>
  <c r="T604" i="6" s="1"/>
  <c r="S604" i="6" a="1"/>
  <c r="S604" i="6" s="1"/>
  <c r="R604" i="6"/>
  <c r="R604" i="6" a="1"/>
  <c r="Q604" i="6" a="1"/>
  <c r="Q604" i="6" s="1"/>
  <c r="P604" i="6" a="1"/>
  <c r="P604" i="6" s="1"/>
  <c r="O604" i="6" a="1"/>
  <c r="O604" i="6" s="1"/>
  <c r="N604" i="6" a="1"/>
  <c r="N604" i="6" s="1"/>
  <c r="M604" i="6" a="1"/>
  <c r="M604" i="6" s="1"/>
  <c r="L604" i="6" a="1"/>
  <c r="L604" i="6" s="1"/>
  <c r="K604" i="6" a="1"/>
  <c r="K604" i="6" s="1"/>
  <c r="AI603" i="6" a="1"/>
  <c r="AI603" i="6" s="1"/>
  <c r="AH603" i="6"/>
  <c r="AH603" i="6" a="1"/>
  <c r="AG603" i="6" a="1"/>
  <c r="AG603" i="6" s="1"/>
  <c r="AF603" i="6" a="1"/>
  <c r="AF603" i="6" s="1"/>
  <c r="AE603" i="6" a="1"/>
  <c r="AE603" i="6" s="1"/>
  <c r="AD603" i="6"/>
  <c r="AD603" i="6" a="1"/>
  <c r="AC603" i="6" a="1"/>
  <c r="AC603" i="6" s="1"/>
  <c r="AB603" i="6" a="1"/>
  <c r="AB603" i="6" s="1"/>
  <c r="AA603" i="6" a="1"/>
  <c r="AA603" i="6" s="1"/>
  <c r="Z603" i="6" a="1"/>
  <c r="Z603" i="6" s="1"/>
  <c r="Y603" i="6" a="1"/>
  <c r="Y603" i="6" s="1"/>
  <c r="X603" i="6" a="1"/>
  <c r="X603" i="6" s="1"/>
  <c r="W603" i="6" a="1"/>
  <c r="W603" i="6" s="1"/>
  <c r="V603" i="6"/>
  <c r="V603" i="6" a="1"/>
  <c r="U603" i="6" a="1"/>
  <c r="U603" i="6" s="1"/>
  <c r="T603" i="6" a="1"/>
  <c r="T603" i="6" s="1"/>
  <c r="S603" i="6" a="1"/>
  <c r="S603" i="6" s="1"/>
  <c r="R603" i="6"/>
  <c r="R603" i="6" a="1"/>
  <c r="Q603" i="6" a="1"/>
  <c r="Q603" i="6" s="1"/>
  <c r="P603" i="6" a="1"/>
  <c r="P603" i="6" s="1"/>
  <c r="O603" i="6" a="1"/>
  <c r="O603" i="6" s="1"/>
  <c r="N603" i="6"/>
  <c r="N603" i="6" a="1"/>
  <c r="M603" i="6" a="1"/>
  <c r="M603" i="6" s="1"/>
  <c r="L603" i="6" a="1"/>
  <c r="L603" i="6" s="1"/>
  <c r="K603" i="6" a="1"/>
  <c r="K603" i="6" s="1"/>
  <c r="AI602" i="6" a="1"/>
  <c r="AI602" i="6" s="1"/>
  <c r="AH602" i="6"/>
  <c r="AH602" i="6" a="1"/>
  <c r="AG602" i="6" a="1"/>
  <c r="AG602" i="6" s="1"/>
  <c r="AF602" i="6" a="1"/>
  <c r="AF602" i="6" s="1"/>
  <c r="AE602" i="6" a="1"/>
  <c r="AE602" i="6" s="1"/>
  <c r="AD602" i="6"/>
  <c r="AD602" i="6" a="1"/>
  <c r="AC602" i="6" a="1"/>
  <c r="AC602" i="6" s="1"/>
  <c r="AB602" i="6" a="1"/>
  <c r="AB602" i="6" s="1"/>
  <c r="AA602" i="6" a="1"/>
  <c r="AA602" i="6" s="1"/>
  <c r="Z602" i="6"/>
  <c r="Z602" i="6" a="1"/>
  <c r="Y602" i="6" a="1"/>
  <c r="Y602" i="6" s="1"/>
  <c r="X602" i="6" a="1"/>
  <c r="X602" i="6" s="1"/>
  <c r="W602" i="6" a="1"/>
  <c r="W602" i="6" s="1"/>
  <c r="V602" i="6" a="1"/>
  <c r="V602" i="6" s="1"/>
  <c r="U602" i="6" a="1"/>
  <c r="U602" i="6" s="1"/>
  <c r="T602" i="6" a="1"/>
  <c r="T602" i="6" s="1"/>
  <c r="S602" i="6" a="1"/>
  <c r="S602" i="6" s="1"/>
  <c r="R602" i="6"/>
  <c r="R602" i="6" a="1"/>
  <c r="Q602" i="6" a="1"/>
  <c r="Q602" i="6" s="1"/>
  <c r="P602" i="6" a="1"/>
  <c r="P602" i="6" s="1"/>
  <c r="O602" i="6" a="1"/>
  <c r="O602" i="6" s="1"/>
  <c r="N602" i="6"/>
  <c r="N602" i="6" a="1"/>
  <c r="M602" i="6" a="1"/>
  <c r="M602" i="6" s="1"/>
  <c r="L602" i="6" a="1"/>
  <c r="L602" i="6" s="1"/>
  <c r="K602" i="6" a="1"/>
  <c r="K602" i="6" s="1"/>
  <c r="AI601" i="6" a="1"/>
  <c r="AI601" i="6" s="1"/>
  <c r="AH601" i="6" a="1"/>
  <c r="AH601" i="6" s="1"/>
  <c r="AG601" i="6" a="1"/>
  <c r="AG601" i="6" s="1"/>
  <c r="AF601" i="6" a="1"/>
  <c r="AF601" i="6" s="1"/>
  <c r="AE601" i="6" a="1"/>
  <c r="AE601" i="6" s="1"/>
  <c r="AD601" i="6"/>
  <c r="AD601" i="6" a="1"/>
  <c r="AC601" i="6" a="1"/>
  <c r="AC601" i="6" s="1"/>
  <c r="AB601" i="6" a="1"/>
  <c r="AB601" i="6" s="1"/>
  <c r="AA601" i="6" a="1"/>
  <c r="AA601" i="6" s="1"/>
  <c r="Z601" i="6"/>
  <c r="Z601" i="6" a="1"/>
  <c r="Y601" i="6" a="1"/>
  <c r="Y601" i="6" s="1"/>
  <c r="X601" i="6" a="1"/>
  <c r="X601" i="6" s="1"/>
  <c r="W601" i="6" a="1"/>
  <c r="W601" i="6" s="1"/>
  <c r="V601" i="6"/>
  <c r="V601" i="6" a="1"/>
  <c r="U601" i="6" a="1"/>
  <c r="U601" i="6" s="1"/>
  <c r="T601" i="6" a="1"/>
  <c r="T601" i="6" s="1"/>
  <c r="S601" i="6" a="1"/>
  <c r="S601" i="6" s="1"/>
  <c r="R601" i="6" a="1"/>
  <c r="R601" i="6" s="1"/>
  <c r="Q601" i="6" a="1"/>
  <c r="Q601" i="6" s="1"/>
  <c r="P601" i="6" a="1"/>
  <c r="P601" i="6" s="1"/>
  <c r="O601" i="6" a="1"/>
  <c r="O601" i="6" s="1"/>
  <c r="N601" i="6"/>
  <c r="N601" i="6" a="1"/>
  <c r="M601" i="6" a="1"/>
  <c r="M601" i="6" s="1"/>
  <c r="L601" i="6" a="1"/>
  <c r="L601" i="6" s="1"/>
  <c r="K601" i="6" a="1"/>
  <c r="K601" i="6" s="1"/>
  <c r="AI600" i="6" a="1"/>
  <c r="AI600" i="6" s="1"/>
  <c r="AH600" i="6"/>
  <c r="AH600" i="6" a="1"/>
  <c r="AG600" i="6" a="1"/>
  <c r="AG600" i="6" s="1"/>
  <c r="AF600" i="6" a="1"/>
  <c r="AF600" i="6" s="1"/>
  <c r="AE600" i="6" a="1"/>
  <c r="AE600" i="6" s="1"/>
  <c r="AD600" i="6" a="1"/>
  <c r="AD600" i="6" s="1"/>
  <c r="AC600" i="6" a="1"/>
  <c r="AC600" i="6" s="1"/>
  <c r="AB600" i="6" a="1"/>
  <c r="AB600" i="6" s="1"/>
  <c r="AA600" i="6" a="1"/>
  <c r="AA600" i="6" s="1"/>
  <c r="Z600" i="6"/>
  <c r="Z600" i="6" a="1"/>
  <c r="Y600" i="6" a="1"/>
  <c r="Y600" i="6" s="1"/>
  <c r="X600" i="6" a="1"/>
  <c r="X600" i="6" s="1"/>
  <c r="W600" i="6" a="1"/>
  <c r="W600" i="6" s="1"/>
  <c r="V600" i="6"/>
  <c r="V600" i="6" a="1"/>
  <c r="U600" i="6" a="1"/>
  <c r="U600" i="6" s="1"/>
  <c r="T600" i="6" a="1"/>
  <c r="T600" i="6" s="1"/>
  <c r="S600" i="6" a="1"/>
  <c r="S600" i="6" s="1"/>
  <c r="R600" i="6"/>
  <c r="R600" i="6" a="1"/>
  <c r="Q600" i="6" a="1"/>
  <c r="Q600" i="6" s="1"/>
  <c r="P600" i="6" a="1"/>
  <c r="P600" i="6" s="1"/>
  <c r="O600" i="6" a="1"/>
  <c r="O600" i="6" s="1"/>
  <c r="N600" i="6" a="1"/>
  <c r="N600" i="6" s="1"/>
  <c r="M600" i="6" a="1"/>
  <c r="M600" i="6" s="1"/>
  <c r="L600" i="6" a="1"/>
  <c r="L600" i="6" s="1"/>
  <c r="K600" i="6" a="1"/>
  <c r="K600" i="6" s="1"/>
  <c r="AI599" i="6" a="1"/>
  <c r="AI599" i="6" s="1"/>
  <c r="AH599" i="6"/>
  <c r="AH599" i="6" a="1"/>
  <c r="AG599" i="6" a="1"/>
  <c r="AG599" i="6" s="1"/>
  <c r="AF599" i="6" a="1"/>
  <c r="AF599" i="6" s="1"/>
  <c r="AE599" i="6" a="1"/>
  <c r="AE599" i="6" s="1"/>
  <c r="AD599" i="6"/>
  <c r="AD599" i="6" a="1"/>
  <c r="AC599" i="6" a="1"/>
  <c r="AC599" i="6" s="1"/>
  <c r="AB599" i="6" a="1"/>
  <c r="AB599" i="6" s="1"/>
  <c r="AA599" i="6" a="1"/>
  <c r="AA599" i="6" s="1"/>
  <c r="Z599" i="6" a="1"/>
  <c r="Z599" i="6" s="1"/>
  <c r="Y599" i="6" a="1"/>
  <c r="Y599" i="6" s="1"/>
  <c r="X599" i="6" a="1"/>
  <c r="X599" i="6" s="1"/>
  <c r="W599" i="6" a="1"/>
  <c r="W599" i="6" s="1"/>
  <c r="V599" i="6"/>
  <c r="V599" i="6" a="1"/>
  <c r="U599" i="6" a="1"/>
  <c r="U599" i="6" s="1"/>
  <c r="T599" i="6" a="1"/>
  <c r="T599" i="6" s="1"/>
  <c r="S599" i="6" a="1"/>
  <c r="S599" i="6" s="1"/>
  <c r="R599" i="6"/>
  <c r="R599" i="6" a="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a="1"/>
  <c r="AF598" i="6" s="1"/>
  <c r="AE598" i="6" a="1"/>
  <c r="AE598" i="6" s="1"/>
  <c r="AD598" i="6"/>
  <c r="AD598" i="6" a="1"/>
  <c r="AC598" i="6" a="1"/>
  <c r="AC598" i="6" s="1"/>
  <c r="AB598" i="6" a="1"/>
  <c r="AB598" i="6" s="1"/>
  <c r="AA598" i="6" a="1"/>
  <c r="AA598" i="6" s="1"/>
  <c r="Z598" i="6" a="1"/>
  <c r="Z598" i="6" s="1"/>
  <c r="Y598" i="6" a="1"/>
  <c r="Y598" i="6" s="1"/>
  <c r="X598" i="6" a="1"/>
  <c r="X598" i="6" s="1"/>
  <c r="W598" i="6" a="1"/>
  <c r="W598" i="6" s="1"/>
  <c r="V598" i="6"/>
  <c r="V598" i="6" a="1"/>
  <c r="U598" i="6" a="1"/>
  <c r="U598" i="6" s="1"/>
  <c r="T598" i="6" a="1"/>
  <c r="T598" i="6" s="1"/>
  <c r="S598" i="6" a="1"/>
  <c r="S598" i="6" s="1"/>
  <c r="R598" i="6" a="1"/>
  <c r="R598" i="6" s="1"/>
  <c r="Q598" i="6" a="1"/>
  <c r="Q598" i="6" s="1"/>
  <c r="P598" i="6" a="1"/>
  <c r="P598" i="6" s="1"/>
  <c r="O598" i="6" a="1"/>
  <c r="O598" i="6" s="1"/>
  <c r="N598" i="6"/>
  <c r="N598" i="6" a="1"/>
  <c r="M598" i="6" a="1"/>
  <c r="M598" i="6" s="1"/>
  <c r="L598" i="6" a="1"/>
  <c r="L598" i="6" s="1"/>
  <c r="K598" i="6" a="1"/>
  <c r="K598" i="6" s="1"/>
  <c r="AI597" i="6" a="1"/>
  <c r="AI597" i="6" s="1"/>
  <c r="AH597" i="6"/>
  <c r="AH597" i="6" a="1"/>
  <c r="AG597" i="6" a="1"/>
  <c r="AG597" i="6" s="1"/>
  <c r="AF597" i="6" a="1"/>
  <c r="AF597" i="6" s="1"/>
  <c r="AE597" i="6" a="1"/>
  <c r="AE597" i="6" s="1"/>
  <c r="AD597" i="6" a="1"/>
  <c r="AD597" i="6" s="1"/>
  <c r="AC597" i="6" a="1"/>
  <c r="AC597" i="6" s="1"/>
  <c r="AB597" i="6" a="1"/>
  <c r="AB597" i="6" s="1"/>
  <c r="AA597" i="6" a="1"/>
  <c r="AA597" i="6" s="1"/>
  <c r="Z597" i="6"/>
  <c r="Z597" i="6" a="1"/>
  <c r="Y597" i="6" a="1"/>
  <c r="Y597" i="6" s="1"/>
  <c r="X597" i="6" a="1"/>
  <c r="X597" i="6" s="1"/>
  <c r="W597" i="6" a="1"/>
  <c r="W597" i="6" s="1"/>
  <c r="V597" i="6" a="1"/>
  <c r="V597" i="6" s="1"/>
  <c r="U597" i="6" a="1"/>
  <c r="U597" i="6" s="1"/>
  <c r="T597" i="6" a="1"/>
  <c r="T597" i="6" s="1"/>
  <c r="S597" i="6" a="1"/>
  <c r="S597" i="6" s="1"/>
  <c r="R597" i="6"/>
  <c r="R597" i="6" a="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c r="AD596" i="6" a="1"/>
  <c r="AC596" i="6" a="1"/>
  <c r="AC596" i="6" s="1"/>
  <c r="AB596" i="6" a="1"/>
  <c r="AB596" i="6" s="1"/>
  <c r="AA596" i="6" a="1"/>
  <c r="AA596" i="6" s="1"/>
  <c r="Z596" i="6" a="1"/>
  <c r="Z596" i="6" s="1"/>
  <c r="Y596" i="6" a="1"/>
  <c r="Y596" i="6" s="1"/>
  <c r="X596" i="6" a="1"/>
  <c r="X596" i="6" s="1"/>
  <c r="W596" i="6" a="1"/>
  <c r="W596" i="6" s="1"/>
  <c r="V596" i="6"/>
  <c r="V596" i="6" a="1"/>
  <c r="U596" i="6" a="1"/>
  <c r="U596" i="6" s="1"/>
  <c r="T596" i="6" a="1"/>
  <c r="T596" i="6" s="1"/>
  <c r="S596" i="6" a="1"/>
  <c r="S596" i="6" s="1"/>
  <c r="R596" i="6" a="1"/>
  <c r="R596" i="6" s="1"/>
  <c r="Q596" i="6" a="1"/>
  <c r="Q596" i="6" s="1"/>
  <c r="P596" i="6" a="1"/>
  <c r="P596" i="6" s="1"/>
  <c r="O596" i="6" a="1"/>
  <c r="O596" i="6" s="1"/>
  <c r="N596" i="6"/>
  <c r="N596" i="6" a="1"/>
  <c r="M596" i="6" a="1"/>
  <c r="M596" i="6" s="1"/>
  <c r="L596" i="6" a="1"/>
  <c r="L596" i="6" s="1"/>
  <c r="K596" i="6" a="1"/>
  <c r="K596" i="6" s="1"/>
  <c r="AI595" i="6" a="1"/>
  <c r="AI595" i="6" s="1"/>
  <c r="AH595" i="6"/>
  <c r="AH595" i="6" a="1"/>
  <c r="AG595" i="6" a="1"/>
  <c r="AG595" i="6" s="1"/>
  <c r="AF595" i="6" a="1"/>
  <c r="AF595" i="6" s="1"/>
  <c r="AE595" i="6" a="1"/>
  <c r="AE595" i="6" s="1"/>
  <c r="AD595" i="6" a="1"/>
  <c r="AD595" i="6" s="1"/>
  <c r="AC595" i="6" a="1"/>
  <c r="AC595" i="6" s="1"/>
  <c r="AB595" i="6" a="1"/>
  <c r="AB595" i="6" s="1"/>
  <c r="AA595" i="6" a="1"/>
  <c r="AA595" i="6" s="1"/>
  <c r="Z595" i="6"/>
  <c r="Z595" i="6" a="1"/>
  <c r="Y595" i="6" a="1"/>
  <c r="Y595" i="6" s="1"/>
  <c r="X595" i="6" a="1"/>
  <c r="X595" i="6" s="1"/>
  <c r="W595" i="6" a="1"/>
  <c r="W595" i="6" s="1"/>
  <c r="V595" i="6" a="1"/>
  <c r="V595" i="6" s="1"/>
  <c r="U595" i="6" a="1"/>
  <c r="U595" i="6" s="1"/>
  <c r="T595" i="6" a="1"/>
  <c r="T595" i="6" s="1"/>
  <c r="S595" i="6" a="1"/>
  <c r="S595" i="6" s="1"/>
  <c r="R595" i="6"/>
  <c r="R595" i="6" a="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c r="AD594" i="6" a="1"/>
  <c r="AC594" i="6" a="1"/>
  <c r="AC594" i="6" s="1"/>
  <c r="AB594" i="6" a="1"/>
  <c r="AB594" i="6" s="1"/>
  <c r="AA594" i="6" a="1"/>
  <c r="AA594" i="6" s="1"/>
  <c r="Z594" i="6" a="1"/>
  <c r="Z594" i="6" s="1"/>
  <c r="Y594" i="6" a="1"/>
  <c r="Y594" i="6" s="1"/>
  <c r="X594" i="6" a="1"/>
  <c r="X594" i="6" s="1"/>
  <c r="W594" i="6" a="1"/>
  <c r="W594" i="6" s="1"/>
  <c r="V594" i="6"/>
  <c r="V594" i="6" a="1"/>
  <c r="U594" i="6" a="1"/>
  <c r="U594" i="6" s="1"/>
  <c r="T594" i="6" a="1"/>
  <c r="T594" i="6" s="1"/>
  <c r="S594" i="6" a="1"/>
  <c r="S594" i="6" s="1"/>
  <c r="R594" i="6" a="1"/>
  <c r="R594" i="6" s="1"/>
  <c r="Q594" i="6" a="1"/>
  <c r="Q594" i="6" s="1"/>
  <c r="P594" i="6" a="1"/>
  <c r="P594" i="6" s="1"/>
  <c r="O594" i="6" a="1"/>
  <c r="O594" i="6" s="1"/>
  <c r="N594" i="6"/>
  <c r="N594" i="6" a="1"/>
  <c r="M594" i="6" a="1"/>
  <c r="M594" i="6" s="1"/>
  <c r="L594" i="6" a="1"/>
  <c r="L594" i="6" s="1"/>
  <c r="K594" i="6" a="1"/>
  <c r="K594" i="6" s="1"/>
  <c r="AI593" i="6" a="1"/>
  <c r="AI593" i="6" s="1"/>
  <c r="AH593" i="6"/>
  <c r="AH593" i="6" a="1"/>
  <c r="AG593" i="6" a="1"/>
  <c r="AG593" i="6" s="1"/>
  <c r="AF593" i="6" a="1"/>
  <c r="AF593" i="6" s="1"/>
  <c r="AE593" i="6" a="1"/>
  <c r="AE593" i="6" s="1"/>
  <c r="AD593" i="6" a="1"/>
  <c r="AD593" i="6" s="1"/>
  <c r="AC593" i="6" a="1"/>
  <c r="AC593" i="6" s="1"/>
  <c r="AB593" i="6" a="1"/>
  <c r="AB593" i="6" s="1"/>
  <c r="AA593" i="6" a="1"/>
  <c r="AA593" i="6" s="1"/>
  <c r="Z593" i="6"/>
  <c r="Z593" i="6" a="1"/>
  <c r="Y593" i="6" a="1"/>
  <c r="Y593" i="6" s="1"/>
  <c r="X593" i="6" a="1"/>
  <c r="X593" i="6" s="1"/>
  <c r="W593" i="6" a="1"/>
  <c r="W593" i="6" s="1"/>
  <c r="V593" i="6" a="1"/>
  <c r="V593" i="6" s="1"/>
  <c r="U593" i="6" a="1"/>
  <c r="U593" i="6" s="1"/>
  <c r="T593" i="6" a="1"/>
  <c r="T593" i="6" s="1"/>
  <c r="S593" i="6" a="1"/>
  <c r="S593" i="6" s="1"/>
  <c r="R593" i="6"/>
  <c r="R593" i="6" a="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c r="AD592" i="6" a="1"/>
  <c r="AC592" i="6" a="1"/>
  <c r="AC592" i="6" s="1"/>
  <c r="AB592" i="6" a="1"/>
  <c r="AB592" i="6" s="1"/>
  <c r="AA592" i="6" a="1"/>
  <c r="AA592" i="6" s="1"/>
  <c r="Z592" i="6" a="1"/>
  <c r="Z592" i="6" s="1"/>
  <c r="Y592" i="6" a="1"/>
  <c r="Y592" i="6" s="1"/>
  <c r="X592" i="6" a="1"/>
  <c r="X592" i="6" s="1"/>
  <c r="W592" i="6" a="1"/>
  <c r="W592" i="6" s="1"/>
  <c r="V592" i="6"/>
  <c r="V592" i="6" a="1"/>
  <c r="U592" i="6" a="1"/>
  <c r="U592" i="6" s="1"/>
  <c r="T592" i="6" a="1"/>
  <c r="T592" i="6" s="1"/>
  <c r="S592" i="6" a="1"/>
  <c r="S592" i="6" s="1"/>
  <c r="R592" i="6" a="1"/>
  <c r="R592" i="6" s="1"/>
  <c r="Q592" i="6" a="1"/>
  <c r="Q592" i="6" s="1"/>
  <c r="P592" i="6" a="1"/>
  <c r="P592" i="6" s="1"/>
  <c r="O592" i="6" a="1"/>
  <c r="O592" i="6" s="1"/>
  <c r="N592" i="6"/>
  <c r="N592" i="6" a="1"/>
  <c r="M592" i="6" a="1"/>
  <c r="M592" i="6" s="1"/>
  <c r="L592" i="6" a="1"/>
  <c r="L592" i="6" s="1"/>
  <c r="K592" i="6" a="1"/>
  <c r="K592" i="6" s="1"/>
  <c r="AI591" i="6" a="1"/>
  <c r="AI591" i="6" s="1"/>
  <c r="AH591" i="6"/>
  <c r="AH591" i="6" a="1"/>
  <c r="AG591" i="6" a="1"/>
  <c r="AG591" i="6" s="1"/>
  <c r="AF591" i="6" a="1"/>
  <c r="AF591" i="6" s="1"/>
  <c r="AE591" i="6" a="1"/>
  <c r="AE591" i="6" s="1"/>
  <c r="AD591" i="6" a="1"/>
  <c r="AD591" i="6" s="1"/>
  <c r="AC591" i="6" a="1"/>
  <c r="AC591" i="6" s="1"/>
  <c r="AB591" i="6" a="1"/>
  <c r="AB591" i="6" s="1"/>
  <c r="AA591" i="6" a="1"/>
  <c r="AA591" i="6" s="1"/>
  <c r="Z591" i="6"/>
  <c r="Z591" i="6" a="1"/>
  <c r="Y591" i="6" a="1"/>
  <c r="Y591" i="6" s="1"/>
  <c r="X591" i="6" a="1"/>
  <c r="X591" i="6" s="1"/>
  <c r="W591" i="6" a="1"/>
  <c r="W591" i="6" s="1"/>
  <c r="V591" i="6" a="1"/>
  <c r="V591" i="6" s="1"/>
  <c r="U591" i="6" a="1"/>
  <c r="U591" i="6" s="1"/>
  <c r="T591" i="6" a="1"/>
  <c r="T591" i="6" s="1"/>
  <c r="S591" i="6" a="1"/>
  <c r="S591" i="6" s="1"/>
  <c r="R591" i="6"/>
  <c r="R591" i="6" a="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c r="AD590" i="6" a="1"/>
  <c r="AC590" i="6" a="1"/>
  <c r="AC590" i="6" s="1"/>
  <c r="AB590" i="6" a="1"/>
  <c r="AB590" i="6" s="1"/>
  <c r="AA590" i="6" a="1"/>
  <c r="AA590" i="6" s="1"/>
  <c r="Z590" i="6" a="1"/>
  <c r="Z590" i="6" s="1"/>
  <c r="Y590" i="6" a="1"/>
  <c r="Y590" i="6" s="1"/>
  <c r="X590" i="6" a="1"/>
  <c r="X590" i="6" s="1"/>
  <c r="W590" i="6" a="1"/>
  <c r="W590" i="6" s="1"/>
  <c r="V590" i="6"/>
  <c r="V590" i="6" a="1"/>
  <c r="U590" i="6" a="1"/>
  <c r="U590" i="6" s="1"/>
  <c r="T590" i="6" a="1"/>
  <c r="T590" i="6" s="1"/>
  <c r="S590" i="6" a="1"/>
  <c r="S590" i="6" s="1"/>
  <c r="R590" i="6" a="1"/>
  <c r="R590" i="6" s="1"/>
  <c r="Q590" i="6" a="1"/>
  <c r="Q590" i="6" s="1"/>
  <c r="P590" i="6" a="1"/>
  <c r="P590" i="6" s="1"/>
  <c r="O590" i="6" a="1"/>
  <c r="O590" i="6" s="1"/>
  <c r="N590" i="6"/>
  <c r="N590" i="6" a="1"/>
  <c r="M590" i="6" a="1"/>
  <c r="M590" i="6" s="1"/>
  <c r="L590" i="6" a="1"/>
  <c r="L590" i="6" s="1"/>
  <c r="K590" i="6" a="1"/>
  <c r="K590" i="6" s="1"/>
  <c r="AI589" i="6" a="1"/>
  <c r="AI589" i="6" s="1"/>
  <c r="AH589" i="6"/>
  <c r="AH589" i="6" a="1"/>
  <c r="AG589" i="6" a="1"/>
  <c r="AG589" i="6" s="1"/>
  <c r="AF589" i="6" a="1"/>
  <c r="AF589" i="6" s="1"/>
  <c r="AE589" i="6" a="1"/>
  <c r="AE589" i="6" s="1"/>
  <c r="AD589" i="6" a="1"/>
  <c r="AD589" i="6" s="1"/>
  <c r="AC589" i="6" a="1"/>
  <c r="AC589" i="6" s="1"/>
  <c r="AB589" i="6" a="1"/>
  <c r="AB589" i="6" s="1"/>
  <c r="AA589" i="6" a="1"/>
  <c r="AA589" i="6" s="1"/>
  <c r="Z589" i="6"/>
  <c r="Z589" i="6" a="1"/>
  <c r="Y589" i="6" a="1"/>
  <c r="Y589" i="6" s="1"/>
  <c r="X589" i="6" a="1"/>
  <c r="X589" i="6" s="1"/>
  <c r="W589" i="6" a="1"/>
  <c r="W589" i="6" s="1"/>
  <c r="V589" i="6" a="1"/>
  <c r="V589" i="6" s="1"/>
  <c r="U589" i="6" a="1"/>
  <c r="U589" i="6" s="1"/>
  <c r="T589" i="6" a="1"/>
  <c r="T589" i="6" s="1"/>
  <c r="S589" i="6" a="1"/>
  <c r="S589" i="6" s="1"/>
  <c r="R589" i="6"/>
  <c r="R589" i="6" a="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c r="V588" i="6" a="1"/>
  <c r="U588" i="6" a="1"/>
  <c r="U588" i="6" s="1"/>
  <c r="T588" i="6" a="1"/>
  <c r="T588" i="6" s="1"/>
  <c r="S588" i="6" a="1"/>
  <c r="S588" i="6" s="1"/>
  <c r="R588" i="6" a="1"/>
  <c r="R588" i="6" s="1"/>
  <c r="Q588" i="6" a="1"/>
  <c r="Q588" i="6" s="1"/>
  <c r="P588" i="6" a="1"/>
  <c r="P588" i="6" s="1"/>
  <c r="O588" i="6" a="1"/>
  <c r="O588" i="6" s="1"/>
  <c r="N588" i="6"/>
  <c r="N588" i="6" a="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c r="Z587" i="6" a="1"/>
  <c r="Y587" i="6" a="1"/>
  <c r="Y587" i="6" s="1"/>
  <c r="X587" i="6" a="1"/>
  <c r="X587" i="6" s="1"/>
  <c r="W587" i="6" a="1"/>
  <c r="W587" i="6" s="1"/>
  <c r="V587" i="6" a="1"/>
  <c r="V587" i="6" s="1"/>
  <c r="U587" i="6" a="1"/>
  <c r="U587" i="6" s="1"/>
  <c r="T587" i="6" a="1"/>
  <c r="T587" i="6" s="1"/>
  <c r="S587" i="6" a="1"/>
  <c r="S587" i="6" s="1"/>
  <c r="R587" i="6"/>
  <c r="R587" i="6" a="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c r="AI543" i="6" a="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c r="W543" i="6" a="1"/>
  <c r="V543" i="6" a="1"/>
  <c r="V543" i="6" s="1"/>
  <c r="U543" i="6" a="1"/>
  <c r="U543" i="6" s="1"/>
  <c r="T543" i="6" a="1"/>
  <c r="T543" i="6" s="1"/>
  <c r="S543" i="6"/>
  <c r="S543" i="6" a="1"/>
  <c r="R543" i="6" a="1"/>
  <c r="R543" i="6" s="1"/>
  <c r="Q543" i="6" a="1"/>
  <c r="Q543" i="6" s="1"/>
  <c r="P543" i="6" a="1"/>
  <c r="P543" i="6" s="1"/>
  <c r="O543" i="6" a="1"/>
  <c r="O543" i="6" s="1"/>
  <c r="N543" i="6" a="1"/>
  <c r="N543" i="6" s="1"/>
  <c r="M543" i="6" a="1"/>
  <c r="M543" i="6" s="1"/>
  <c r="L543" i="6" a="1"/>
  <c r="L543" i="6" s="1"/>
  <c r="K543" i="6" a="1"/>
  <c r="K543" i="6" s="1"/>
  <c r="AI542" i="6"/>
  <c r="AI542" i="6" a="1"/>
  <c r="AH542" i="6" a="1"/>
  <c r="AH542" i="6" s="1"/>
  <c r="AG542" i="6" a="1"/>
  <c r="AG542" i="6" s="1"/>
  <c r="AF542" i="6" a="1"/>
  <c r="AF542" i="6" s="1"/>
  <c r="AE542" i="6" a="1"/>
  <c r="AE542" i="6" s="1"/>
  <c r="AD542" i="6" a="1"/>
  <c r="AD542" i="6" s="1"/>
  <c r="AC542" i="6" a="1"/>
  <c r="AC542" i="6" s="1"/>
  <c r="AB542" i="6" a="1"/>
  <c r="AB542" i="6" s="1"/>
  <c r="AA542" i="6"/>
  <c r="AA542" i="6" a="1"/>
  <c r="Z542" i="6" a="1"/>
  <c r="Z542" i="6" s="1"/>
  <c r="Y542" i="6" a="1"/>
  <c r="Y542" i="6" s="1"/>
  <c r="X542" i="6" a="1"/>
  <c r="X542" i="6" s="1"/>
  <c r="W542" i="6"/>
  <c r="W542" i="6" a="1"/>
  <c r="V542" i="6" a="1"/>
  <c r="V542" i="6" s="1"/>
  <c r="U542" i="6" a="1"/>
  <c r="U542" i="6" s="1"/>
  <c r="T542" i="6" a="1"/>
  <c r="T542" i="6" s="1"/>
  <c r="S542" i="6"/>
  <c r="S542" i="6" a="1"/>
  <c r="R542" i="6" a="1"/>
  <c r="R542" i="6" s="1"/>
  <c r="Q542" i="6" a="1"/>
  <c r="Q542" i="6" s="1"/>
  <c r="P542" i="6" a="1"/>
  <c r="P542" i="6" s="1"/>
  <c r="O542" i="6" a="1"/>
  <c r="O542" i="6" s="1"/>
  <c r="N542" i="6" a="1"/>
  <c r="N542" i="6" s="1"/>
  <c r="M542" i="6" a="1"/>
  <c r="M542" i="6" s="1"/>
  <c r="L542" i="6" a="1"/>
  <c r="L542" i="6" s="1"/>
  <c r="K542" i="6" a="1"/>
  <c r="K542" i="6" s="1"/>
  <c r="AI541" i="6"/>
  <c r="AI541" i="6" a="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c r="W541" i="6" a="1"/>
  <c r="V541" i="6" a="1"/>
  <c r="V541" i="6" s="1"/>
  <c r="U541" i="6" a="1"/>
  <c r="U541" i="6" s="1"/>
  <c r="T541" i="6" a="1"/>
  <c r="T541" i="6" s="1"/>
  <c r="S541" i="6"/>
  <c r="S541" i="6" a="1"/>
  <c r="R541" i="6" a="1"/>
  <c r="R541" i="6" s="1"/>
  <c r="Q541" i="6" a="1"/>
  <c r="Q541" i="6" s="1"/>
  <c r="P541" i="6" a="1"/>
  <c r="P541" i="6" s="1"/>
  <c r="O541" i="6" a="1"/>
  <c r="O541" i="6" s="1"/>
  <c r="N541" i="6" a="1"/>
  <c r="N541" i="6" s="1"/>
  <c r="M541" i="6" a="1"/>
  <c r="M541" i="6" s="1"/>
  <c r="L541" i="6" a="1"/>
  <c r="L541" i="6" s="1"/>
  <c r="K541" i="6"/>
  <c r="K541" i="6" a="1"/>
  <c r="AI540" i="6"/>
  <c r="AI540" i="6" a="1"/>
  <c r="AH540" i="6" a="1"/>
  <c r="AH540" i="6" s="1"/>
  <c r="AG540" i="6" a="1"/>
  <c r="AG540" i="6" s="1"/>
  <c r="AF540" i="6" a="1"/>
  <c r="AF540" i="6" s="1"/>
  <c r="AE540" i="6" a="1"/>
  <c r="AE540" i="6" s="1"/>
  <c r="AD540" i="6" a="1"/>
  <c r="AD540" i="6" s="1"/>
  <c r="AC540" i="6" a="1"/>
  <c r="AC540" i="6" s="1"/>
  <c r="AB540" i="6" a="1"/>
  <c r="AB540" i="6" s="1"/>
  <c r="AA540" i="6"/>
  <c r="AA540" i="6" a="1"/>
  <c r="Z540" i="6" a="1"/>
  <c r="Z540" i="6" s="1"/>
  <c r="Y540" i="6" a="1"/>
  <c r="Y540" i="6" s="1"/>
  <c r="X540" i="6" a="1"/>
  <c r="X540" i="6" s="1"/>
  <c r="W540" i="6"/>
  <c r="W540" i="6" a="1"/>
  <c r="V540" i="6" a="1"/>
  <c r="V540" i="6" s="1"/>
  <c r="U540" i="6" a="1"/>
  <c r="U540" i="6" s="1"/>
  <c r="T540" i="6" a="1"/>
  <c r="T540" i="6" s="1"/>
  <c r="S540" i="6"/>
  <c r="S540" i="6" a="1"/>
  <c r="R540" i="6" a="1"/>
  <c r="R540" i="6" s="1"/>
  <c r="Q540" i="6" a="1"/>
  <c r="Q540" i="6" s="1"/>
  <c r="P540" i="6" a="1"/>
  <c r="P540" i="6" s="1"/>
  <c r="O540" i="6" a="1"/>
  <c r="O540" i="6" s="1"/>
  <c r="N540" i="6" a="1"/>
  <c r="N540" i="6" s="1"/>
  <c r="M540" i="6" a="1"/>
  <c r="M540" i="6" s="1"/>
  <c r="L540" i="6" a="1"/>
  <c r="L540" i="6" s="1"/>
  <c r="K540" i="6" a="1"/>
  <c r="K540" i="6" s="1"/>
  <c r="AI539" i="6"/>
  <c r="AI539" i="6" a="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c r="W539" i="6" a="1"/>
  <c r="V539" i="6" a="1"/>
  <c r="V539" i="6" s="1"/>
  <c r="U539" i="6" a="1"/>
  <c r="U539" i="6" s="1"/>
  <c r="T539" i="6" a="1"/>
  <c r="T539" i="6" s="1"/>
  <c r="S539" i="6"/>
  <c r="S539" i="6" a="1"/>
  <c r="R539" i="6" a="1"/>
  <c r="R539" i="6" s="1"/>
  <c r="Q539" i="6" a="1"/>
  <c r="Q539" i="6" s="1"/>
  <c r="P539" i="6" a="1"/>
  <c r="P539" i="6" s="1"/>
  <c r="O539" i="6" a="1"/>
  <c r="O539" i="6" s="1"/>
  <c r="N539" i="6" a="1"/>
  <c r="N539" i="6" s="1"/>
  <c r="M539" i="6" a="1"/>
  <c r="M539" i="6" s="1"/>
  <c r="L539" i="6" a="1"/>
  <c r="L539" i="6" s="1"/>
  <c r="K539" i="6" a="1"/>
  <c r="K539" i="6" s="1"/>
  <c r="AI538" i="6"/>
  <c r="AI538" i="6" a="1"/>
  <c r="AH538" i="6" a="1"/>
  <c r="AH538" i="6" s="1"/>
  <c r="AG538" i="6" a="1"/>
  <c r="AG538" i="6" s="1"/>
  <c r="AF538" i="6" a="1"/>
  <c r="AF538" i="6" s="1"/>
  <c r="AE538" i="6" a="1"/>
  <c r="AE538" i="6" s="1"/>
  <c r="AD538" i="6" a="1"/>
  <c r="AD538" i="6" s="1"/>
  <c r="AC538" i="6" a="1"/>
  <c r="AC538" i="6" s="1"/>
  <c r="AB538" i="6" a="1"/>
  <c r="AB538" i="6" s="1"/>
  <c r="AA538" i="6"/>
  <c r="AA538" i="6" a="1"/>
  <c r="Z538" i="6" a="1"/>
  <c r="Z538" i="6" s="1"/>
  <c r="Y538" i="6" a="1"/>
  <c r="Y538" i="6" s="1"/>
  <c r="X538" i="6" a="1"/>
  <c r="X538" i="6" s="1"/>
  <c r="W538" i="6"/>
  <c r="W538" i="6" a="1"/>
  <c r="V538" i="6" a="1"/>
  <c r="V538" i="6" s="1"/>
  <c r="U538" i="6" a="1"/>
  <c r="U538" i="6" s="1"/>
  <c r="T538" i="6" a="1"/>
  <c r="T538" i="6" s="1"/>
  <c r="S538" i="6"/>
  <c r="S538" i="6" a="1"/>
  <c r="R538" i="6" a="1"/>
  <c r="R538" i="6" s="1"/>
  <c r="Q538" i="6" a="1"/>
  <c r="Q538" i="6" s="1"/>
  <c r="P538" i="6" a="1"/>
  <c r="P538" i="6" s="1"/>
  <c r="O538" i="6" a="1"/>
  <c r="O538" i="6" s="1"/>
  <c r="N538" i="6" a="1"/>
  <c r="N538" i="6" s="1"/>
  <c r="M538" i="6" a="1"/>
  <c r="M538" i="6" s="1"/>
  <c r="L538" i="6" a="1"/>
  <c r="L538" i="6" s="1"/>
  <c r="K538" i="6" a="1"/>
  <c r="K538" i="6" s="1"/>
  <c r="AI537" i="6"/>
  <c r="AI537" i="6" a="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c r="W537" i="6" a="1"/>
  <c r="V537" i="6" a="1"/>
  <c r="V537" i="6" s="1"/>
  <c r="U537" i="6" a="1"/>
  <c r="U537" i="6" s="1"/>
  <c r="T537" i="6" a="1"/>
  <c r="T537" i="6" s="1"/>
  <c r="S537" i="6"/>
  <c r="S537" i="6" a="1"/>
  <c r="R537" i="6" a="1"/>
  <c r="R537" i="6" s="1"/>
  <c r="Q537" i="6" a="1"/>
  <c r="Q537" i="6" s="1"/>
  <c r="P537" i="6" a="1"/>
  <c r="P537" i="6" s="1"/>
  <c r="O537" i="6" a="1"/>
  <c r="O537" i="6" s="1"/>
  <c r="N537" i="6" a="1"/>
  <c r="N537" i="6" s="1"/>
  <c r="M537" i="6" a="1"/>
  <c r="M537" i="6" s="1"/>
  <c r="L537" i="6" a="1"/>
  <c r="L537" i="6" s="1"/>
  <c r="K537" i="6" a="1"/>
  <c r="K537" i="6" s="1"/>
  <c r="AI536" i="6"/>
  <c r="AI536" i="6" a="1"/>
  <c r="AH536" i="6" a="1"/>
  <c r="AH536" i="6" s="1"/>
  <c r="AG536" i="6" a="1"/>
  <c r="AG536" i="6" s="1"/>
  <c r="AF536" i="6" a="1"/>
  <c r="AF536" i="6" s="1"/>
  <c r="AE536" i="6" a="1"/>
  <c r="AE536" i="6" s="1"/>
  <c r="AD536" i="6" a="1"/>
  <c r="AD536" i="6" s="1"/>
  <c r="AC536" i="6" a="1"/>
  <c r="AC536" i="6" s="1"/>
  <c r="AB536" i="6" a="1"/>
  <c r="AB536" i="6" s="1"/>
  <c r="AA536" i="6"/>
  <c r="AA536" i="6" a="1"/>
  <c r="Z536" i="6" a="1"/>
  <c r="Z536" i="6" s="1"/>
  <c r="Y536" i="6" a="1"/>
  <c r="Y536" i="6" s="1"/>
  <c r="X536" i="6" a="1"/>
  <c r="X536" i="6" s="1"/>
  <c r="W536" i="6"/>
  <c r="W536" i="6" a="1"/>
  <c r="V536" i="6" a="1"/>
  <c r="V536" i="6" s="1"/>
  <c r="U536" i="6" a="1"/>
  <c r="U536" i="6" s="1"/>
  <c r="T536" i="6" a="1"/>
  <c r="T536" i="6" s="1"/>
  <c r="S536" i="6"/>
  <c r="S536" i="6" a="1"/>
  <c r="R536" i="6" a="1"/>
  <c r="R536" i="6" s="1"/>
  <c r="Q536" i="6" a="1"/>
  <c r="Q536" i="6" s="1"/>
  <c r="P536" i="6" a="1"/>
  <c r="P536" i="6" s="1"/>
  <c r="O536" i="6" a="1"/>
  <c r="O536" i="6" s="1"/>
  <c r="N536" i="6" a="1"/>
  <c r="N536" i="6" s="1"/>
  <c r="M536" i="6" a="1"/>
  <c r="M536" i="6" s="1"/>
  <c r="L536" i="6" a="1"/>
  <c r="L536" i="6" s="1"/>
  <c r="K536" i="6" a="1"/>
  <c r="K536" i="6" s="1"/>
  <c r="AI535" i="6"/>
  <c r="AI535" i="6" a="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c r="W535" i="6" a="1"/>
  <c r="V535" i="6" a="1"/>
  <c r="V535" i="6" s="1"/>
  <c r="U535" i="6" a="1"/>
  <c r="U535" i="6" s="1"/>
  <c r="T535" i="6" a="1"/>
  <c r="T535" i="6" s="1"/>
  <c r="S535" i="6"/>
  <c r="S535" i="6" a="1"/>
  <c r="R535" i="6" a="1"/>
  <c r="R535" i="6" s="1"/>
  <c r="Q535" i="6" a="1"/>
  <c r="Q535" i="6" s="1"/>
  <c r="P535" i="6" a="1"/>
  <c r="P535" i="6" s="1"/>
  <c r="O535" i="6" a="1"/>
  <c r="O535" i="6" s="1"/>
  <c r="N535" i="6" a="1"/>
  <c r="N535" i="6" s="1"/>
  <c r="M535" i="6" a="1"/>
  <c r="M535" i="6" s="1"/>
  <c r="L535" i="6" a="1"/>
  <c r="L535" i="6" s="1"/>
  <c r="K535" i="6" a="1"/>
  <c r="K535" i="6" s="1"/>
  <c r="AI534" i="6"/>
  <c r="AI534" i="6" a="1"/>
  <c r="AH534" i="6" a="1"/>
  <c r="AH534" i="6" s="1"/>
  <c r="AG534" i="6" a="1"/>
  <c r="AG534" i="6" s="1"/>
  <c r="AF534" i="6" a="1"/>
  <c r="AF534" i="6" s="1"/>
  <c r="AE534" i="6" a="1"/>
  <c r="AE534" i="6" s="1"/>
  <c r="AD534" i="6" a="1"/>
  <c r="AD534" i="6" s="1"/>
  <c r="AC534" i="6" a="1"/>
  <c r="AC534" i="6" s="1"/>
  <c r="AB534" i="6" a="1"/>
  <c r="AB534" i="6" s="1"/>
  <c r="AA534" i="6"/>
  <c r="AA534" i="6" a="1"/>
  <c r="Z534" i="6" a="1"/>
  <c r="Z534" i="6" s="1"/>
  <c r="Y534" i="6" a="1"/>
  <c r="Y534" i="6" s="1"/>
  <c r="X534" i="6" a="1"/>
  <c r="X534" i="6" s="1"/>
  <c r="W534" i="6"/>
  <c r="W534" i="6" a="1"/>
  <c r="V534" i="6" a="1"/>
  <c r="V534" i="6" s="1"/>
  <c r="U534" i="6" a="1"/>
  <c r="U534" i="6" s="1"/>
  <c r="T534" i="6" a="1"/>
  <c r="T534" i="6" s="1"/>
  <c r="S534" i="6"/>
  <c r="S534" i="6" a="1"/>
  <c r="R534" i="6" a="1"/>
  <c r="R534" i="6" s="1"/>
  <c r="Q534" i="6" a="1"/>
  <c r="Q534" i="6" s="1"/>
  <c r="P534" i="6" a="1"/>
  <c r="P534" i="6" s="1"/>
  <c r="O534" i="6" a="1"/>
  <c r="O534" i="6" s="1"/>
  <c r="N534" i="6" a="1"/>
  <c r="N534" i="6" s="1"/>
  <c r="M534" i="6" a="1"/>
  <c r="M534" i="6" s="1"/>
  <c r="L534" i="6" a="1"/>
  <c r="L534" i="6" s="1"/>
  <c r="K534" i="6" a="1"/>
  <c r="K534" i="6" s="1"/>
  <c r="AI533" i="6"/>
  <c r="AI533" i="6" a="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c r="W533" i="6" a="1"/>
  <c r="V533" i="6" a="1"/>
  <c r="V533" i="6" s="1"/>
  <c r="U533" i="6" a="1"/>
  <c r="U533" i="6" s="1"/>
  <c r="T533" i="6" a="1"/>
  <c r="T533" i="6" s="1"/>
  <c r="S533" i="6"/>
  <c r="S533" i="6" a="1"/>
  <c r="R533" i="6" a="1"/>
  <c r="R533" i="6" s="1"/>
  <c r="Q533" i="6" a="1"/>
  <c r="Q533" i="6" s="1"/>
  <c r="P533" i="6" a="1"/>
  <c r="P533" i="6" s="1"/>
  <c r="O533" i="6" a="1"/>
  <c r="O533" i="6" s="1"/>
  <c r="N533" i="6" a="1"/>
  <c r="N533" i="6" s="1"/>
  <c r="M533" i="6" a="1"/>
  <c r="M533" i="6" s="1"/>
  <c r="L533" i="6" a="1"/>
  <c r="L533" i="6" s="1"/>
  <c r="K533" i="6" a="1"/>
  <c r="K533" i="6" s="1"/>
  <c r="AI532" i="6"/>
  <c r="AI532" i="6" a="1"/>
  <c r="AH532" i="6" a="1"/>
  <c r="AH532" i="6" s="1"/>
  <c r="AG532" i="6" a="1"/>
  <c r="AG532" i="6" s="1"/>
  <c r="AF532" i="6" a="1"/>
  <c r="AF532" i="6" s="1"/>
  <c r="AE532" i="6" a="1"/>
  <c r="AE532" i="6" s="1"/>
  <c r="AD532" i="6" a="1"/>
  <c r="AD532" i="6" s="1"/>
  <c r="AC532" i="6" a="1"/>
  <c r="AC532" i="6" s="1"/>
  <c r="AB532" i="6" a="1"/>
  <c r="AB532" i="6" s="1"/>
  <c r="AA532" i="6"/>
  <c r="AA532" i="6" a="1"/>
  <c r="Z532" i="6" a="1"/>
  <c r="Z532" i="6" s="1"/>
  <c r="Y532" i="6" a="1"/>
  <c r="Y532" i="6" s="1"/>
  <c r="X532" i="6" a="1"/>
  <c r="X532" i="6" s="1"/>
  <c r="W532" i="6"/>
  <c r="W532" i="6" a="1"/>
  <c r="V532" i="6" a="1"/>
  <c r="V532" i="6" s="1"/>
  <c r="U532" i="6" a="1"/>
  <c r="U532" i="6" s="1"/>
  <c r="T532" i="6" a="1"/>
  <c r="T532" i="6" s="1"/>
  <c r="S532" i="6"/>
  <c r="S532" i="6" a="1"/>
  <c r="R532" i="6" a="1"/>
  <c r="R532" i="6" s="1"/>
  <c r="Q532" i="6" a="1"/>
  <c r="Q532" i="6" s="1"/>
  <c r="P532" i="6" a="1"/>
  <c r="P532" i="6" s="1"/>
  <c r="O532" i="6" a="1"/>
  <c r="O532" i="6" s="1"/>
  <c r="N532" i="6" a="1"/>
  <c r="N532" i="6" s="1"/>
  <c r="M532" i="6" a="1"/>
  <c r="M532" i="6" s="1"/>
  <c r="L532" i="6" a="1"/>
  <c r="L532" i="6" s="1"/>
  <c r="K532" i="6" a="1"/>
  <c r="K532" i="6" s="1"/>
  <c r="AI531" i="6"/>
  <c r="AI531" i="6" a="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c r="W531" i="6" a="1"/>
  <c r="V531" i="6" a="1"/>
  <c r="V531" i="6" s="1"/>
  <c r="U531" i="6" a="1"/>
  <c r="U531" i="6" s="1"/>
  <c r="T531" i="6" a="1"/>
  <c r="T531" i="6" s="1"/>
  <c r="S531" i="6"/>
  <c r="S531" i="6" a="1"/>
  <c r="R531" i="6" a="1"/>
  <c r="R531" i="6" s="1"/>
  <c r="Q531" i="6" a="1"/>
  <c r="Q531" i="6" s="1"/>
  <c r="P531" i="6" a="1"/>
  <c r="P531" i="6" s="1"/>
  <c r="O531" i="6" a="1"/>
  <c r="O531" i="6" s="1"/>
  <c r="N531" i="6" a="1"/>
  <c r="N531" i="6" s="1"/>
  <c r="M531" i="6" a="1"/>
  <c r="M531" i="6" s="1"/>
  <c r="L531" i="6" a="1"/>
  <c r="L531" i="6" s="1"/>
  <c r="K531" i="6" a="1"/>
  <c r="K531" i="6" s="1"/>
  <c r="AI530" i="6"/>
  <c r="AI530" i="6" a="1"/>
  <c r="AH530" i="6" a="1"/>
  <c r="AH530" i="6" s="1"/>
  <c r="AG530" i="6"/>
  <c r="AG530" i="6" a="1"/>
  <c r="AF530" i="6" a="1"/>
  <c r="AF530" i="6" s="1"/>
  <c r="AE530" i="6"/>
  <c r="AE530" i="6" a="1"/>
  <c r="AD530" i="6" a="1"/>
  <c r="AD530" i="6" s="1"/>
  <c r="AC530" i="6"/>
  <c r="AC530" i="6" a="1"/>
  <c r="AB530" i="6" a="1"/>
  <c r="AB530" i="6" s="1"/>
  <c r="AA530" i="6"/>
  <c r="AA530" i="6" a="1"/>
  <c r="Z530" i="6" a="1"/>
  <c r="Z530" i="6" s="1"/>
  <c r="Y530" i="6"/>
  <c r="Y530" i="6" a="1"/>
  <c r="X530" i="6" a="1"/>
  <c r="X530" i="6" s="1"/>
  <c r="W530" i="6"/>
  <c r="W530" i="6" a="1"/>
  <c r="V530" i="6" a="1"/>
  <c r="V530" i="6" s="1"/>
  <c r="U530" i="6"/>
  <c r="U530" i="6" a="1"/>
  <c r="T530" i="6" a="1"/>
  <c r="T530" i="6" s="1"/>
  <c r="S530" i="6"/>
  <c r="S530" i="6" a="1"/>
  <c r="R530" i="6" a="1"/>
  <c r="R530" i="6" s="1"/>
  <c r="Q530" i="6"/>
  <c r="Q530" i="6" a="1"/>
  <c r="P530" i="6" a="1"/>
  <c r="P530" i="6" s="1"/>
  <c r="O530" i="6"/>
  <c r="O530" i="6" a="1"/>
  <c r="N530" i="6" a="1"/>
  <c r="N530" i="6" s="1"/>
  <c r="M530" i="6"/>
  <c r="M530" i="6" a="1"/>
  <c r="L530" i="6" a="1"/>
  <c r="L530" i="6" s="1"/>
  <c r="K530" i="6"/>
  <c r="K530" i="6" a="1"/>
  <c r="AI529" i="6" a="1"/>
  <c r="AI529" i="6" s="1"/>
  <c r="AH529" i="6" a="1"/>
  <c r="AH529" i="6" s="1"/>
  <c r="AG529" i="6"/>
  <c r="AG529" i="6" a="1"/>
  <c r="AF529" i="6" a="1"/>
  <c r="AF529" i="6" s="1"/>
  <c r="AE529" i="6"/>
  <c r="AE529" i="6" a="1"/>
  <c r="AD529" i="6" a="1"/>
  <c r="AD529" i="6" s="1"/>
  <c r="AC529" i="6"/>
  <c r="AC529" i="6" a="1"/>
  <c r="AB529" i="6" a="1"/>
  <c r="AB529" i="6" s="1"/>
  <c r="AA529" i="6" a="1"/>
  <c r="AA529" i="6" s="1"/>
  <c r="Z529" i="6" a="1"/>
  <c r="Z529" i="6" s="1"/>
  <c r="Y529" i="6"/>
  <c r="Y529" i="6" a="1"/>
  <c r="X529" i="6" a="1"/>
  <c r="X529" i="6" s="1"/>
  <c r="W529" i="6"/>
  <c r="W529" i="6" a="1"/>
  <c r="V529" i="6" a="1"/>
  <c r="V529" i="6" s="1"/>
  <c r="U529" i="6" a="1"/>
  <c r="U529" i="6" s="1"/>
  <c r="T529" i="6" a="1"/>
  <c r="T529" i="6" s="1"/>
  <c r="S529" i="6" a="1"/>
  <c r="S529" i="6" s="1"/>
  <c r="R529" i="6" a="1"/>
  <c r="R529" i="6" s="1"/>
  <c r="Q529" i="6"/>
  <c r="Q529" i="6" a="1"/>
  <c r="P529" i="6" a="1"/>
  <c r="P529" i="6" s="1"/>
  <c r="O529" i="6"/>
  <c r="O529" i="6" a="1"/>
  <c r="N529" i="6" a="1"/>
  <c r="N529" i="6" s="1"/>
  <c r="M529" i="6" a="1"/>
  <c r="M529" i="6" s="1"/>
  <c r="L529" i="6" a="1"/>
  <c r="L529" i="6" s="1"/>
  <c r="K529" i="6" a="1"/>
  <c r="K529" i="6" s="1"/>
  <c r="AI528" i="6"/>
  <c r="AI528" i="6" a="1"/>
  <c r="AH528" i="6" a="1"/>
  <c r="AH528" i="6" s="1"/>
  <c r="AG528" i="6" a="1"/>
  <c r="AG528" i="6" s="1"/>
  <c r="AF528" i="6" a="1"/>
  <c r="AF528" i="6" s="1"/>
  <c r="AE528" i="6" a="1"/>
  <c r="AE528" i="6" s="1"/>
  <c r="AD528" i="6" a="1"/>
  <c r="AD528" i="6" s="1"/>
  <c r="AC528" i="6"/>
  <c r="AC528" i="6" a="1"/>
  <c r="AB528" i="6" a="1"/>
  <c r="AB528" i="6" s="1"/>
  <c r="AA528" i="6"/>
  <c r="AA528" i="6" a="1"/>
  <c r="Z528" i="6" a="1"/>
  <c r="Z528" i="6" s="1"/>
  <c r="Y528" i="6"/>
  <c r="Y528" i="6" a="1"/>
  <c r="X528" i="6" a="1"/>
  <c r="X528" i="6" s="1"/>
  <c r="W528" i="6" a="1"/>
  <c r="W528" i="6" s="1"/>
  <c r="V528" i="6" a="1"/>
  <c r="V528" i="6" s="1"/>
  <c r="U528" i="6"/>
  <c r="U528" i="6" a="1"/>
  <c r="T528" i="6" a="1"/>
  <c r="T528" i="6" s="1"/>
  <c r="S528" i="6"/>
  <c r="S528" i="6" a="1"/>
  <c r="R528" i="6" a="1"/>
  <c r="R528" i="6" s="1"/>
  <c r="Q528" i="6" a="1"/>
  <c r="Q528" i="6" s="1"/>
  <c r="P528" i="6" a="1"/>
  <c r="P528" i="6" s="1"/>
  <c r="O528" i="6" a="1"/>
  <c r="O528" i="6" s="1"/>
  <c r="N528" i="6" a="1"/>
  <c r="N528" i="6" s="1"/>
  <c r="M528" i="6"/>
  <c r="M528" i="6" a="1"/>
  <c r="L528" i="6" a="1"/>
  <c r="L528" i="6" s="1"/>
  <c r="K528" i="6"/>
  <c r="K528" i="6" a="1"/>
  <c r="AI527" i="6" a="1"/>
  <c r="AI527" i="6" s="1"/>
  <c r="AH527" i="6" a="1"/>
  <c r="AH527" i="6" s="1"/>
  <c r="AG527" i="6"/>
  <c r="AG527" i="6" a="1"/>
  <c r="AF527" i="6" a="1"/>
  <c r="AF527" i="6" s="1"/>
  <c r="AE527" i="6"/>
  <c r="AE527" i="6" a="1"/>
  <c r="AD527" i="6" a="1"/>
  <c r="AD527" i="6" s="1"/>
  <c r="AC527" i="6" a="1"/>
  <c r="AC527" i="6" s="1"/>
  <c r="AB527" i="6" a="1"/>
  <c r="AB527" i="6" s="1"/>
  <c r="AA527" i="6" a="1"/>
  <c r="AA527" i="6" s="1"/>
  <c r="Z527" i="6" a="1"/>
  <c r="Z527" i="6" s="1"/>
  <c r="Y527" i="6"/>
  <c r="Y527" i="6" a="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c r="W504" i="6" a="1"/>
  <c r="V504" i="6" a="1"/>
  <c r="V504" i="6" s="1"/>
  <c r="U504" i="6" a="1"/>
  <c r="U504" i="6" s="1"/>
  <c r="T504" i="6" a="1"/>
  <c r="T504" i="6" s="1"/>
  <c r="S504" i="6"/>
  <c r="S504" i="6" a="1"/>
  <c r="R504" i="6" a="1"/>
  <c r="R504" i="6" s="1"/>
  <c r="Q504" i="6" a="1"/>
  <c r="Q504" i="6" s="1"/>
  <c r="P504" i="6" a="1"/>
  <c r="P504" i="6" s="1"/>
  <c r="O504" i="6"/>
  <c r="O504" i="6" a="1"/>
  <c r="N504" i="6" a="1"/>
  <c r="N504" i="6" s="1"/>
  <c r="M504" i="6" a="1"/>
  <c r="M504" i="6" s="1"/>
  <c r="L504" i="6" a="1"/>
  <c r="L504" i="6" s="1"/>
  <c r="K504" i="6" a="1"/>
  <c r="K504" i="6" s="1"/>
  <c r="AI503" i="6"/>
  <c r="AI503" i="6" a="1"/>
  <c r="AH503" i="6" a="1"/>
  <c r="AH503" i="6" s="1"/>
  <c r="AG503" i="6" a="1"/>
  <c r="AG503" i="6" s="1"/>
  <c r="AF503" i="6" a="1"/>
  <c r="AF503" i="6" s="1"/>
  <c r="AE503" i="6"/>
  <c r="AE503" i="6" a="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c r="O503" i="6" a="1"/>
  <c r="N503" i="6" a="1"/>
  <c r="N503" i="6" s="1"/>
  <c r="M503" i="6" a="1"/>
  <c r="M503" i="6" s="1"/>
  <c r="L503" i="6" a="1"/>
  <c r="L503" i="6" s="1"/>
  <c r="K503" i="6" a="1"/>
  <c r="K503" i="6" s="1"/>
  <c r="AI502" i="6" a="1"/>
  <c r="AI502" i="6" s="1"/>
  <c r="AH502" i="6" a="1"/>
  <c r="AH502" i="6" s="1"/>
  <c r="AG502" i="6" a="1"/>
  <c r="AG502" i="6" s="1"/>
  <c r="AF502" i="6" a="1"/>
  <c r="AF502" i="6" s="1"/>
  <c r="AE502" i="6"/>
  <c r="AE502" i="6" a="1"/>
  <c r="AD502" i="6" a="1"/>
  <c r="AD502" i="6" s="1"/>
  <c r="AC502" i="6" a="1"/>
  <c r="AC502" i="6" s="1"/>
  <c r="AB502" i="6" a="1"/>
  <c r="AB502" i="6" s="1"/>
  <c r="AA502" i="6" a="1"/>
  <c r="AA502" i="6" s="1"/>
  <c r="Z502" i="6" a="1"/>
  <c r="Z502" i="6" s="1"/>
  <c r="Y502" i="6" a="1"/>
  <c r="Y502" i="6" s="1"/>
  <c r="X502" i="6" a="1"/>
  <c r="X502" i="6" s="1"/>
  <c r="W502" i="6"/>
  <c r="W502" i="6" a="1"/>
  <c r="V502" i="6" a="1"/>
  <c r="V502" i="6" s="1"/>
  <c r="U502" i="6" a="1"/>
  <c r="U502" i="6" s="1"/>
  <c r="T502" i="6" a="1"/>
  <c r="T502" i="6" s="1"/>
  <c r="S502" i="6"/>
  <c r="S502" i="6" a="1"/>
  <c r="R502" i="6" a="1"/>
  <c r="R502" i="6" s="1"/>
  <c r="Q502" i="6" a="1"/>
  <c r="Q502" i="6" s="1"/>
  <c r="P502" i="6" a="1"/>
  <c r="P502" i="6" s="1"/>
  <c r="O502" i="6"/>
  <c r="O502" i="6" a="1"/>
  <c r="N502" i="6" a="1"/>
  <c r="N502" i="6" s="1"/>
  <c r="M502" i="6" a="1"/>
  <c r="M502" i="6" s="1"/>
  <c r="L502" i="6" a="1"/>
  <c r="L502" i="6" s="1"/>
  <c r="K502" i="6" a="1"/>
  <c r="K502" i="6" s="1"/>
  <c r="AI501" i="6"/>
  <c r="AI501" i="6" a="1"/>
  <c r="AH501" i="6" a="1"/>
  <c r="AH501" i="6" s="1"/>
  <c r="AG501" i="6" a="1"/>
  <c r="AG501" i="6" s="1"/>
  <c r="AF501" i="6" a="1"/>
  <c r="AF501" i="6" s="1"/>
  <c r="AE501" i="6"/>
  <c r="AE501" i="6" a="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c r="O501" i="6" a="1"/>
  <c r="N501" i="6" a="1"/>
  <c r="N501" i="6" s="1"/>
  <c r="M501" i="6" a="1"/>
  <c r="M501" i="6" s="1"/>
  <c r="L501" i="6" a="1"/>
  <c r="L501" i="6" s="1"/>
  <c r="K501" i="6" a="1"/>
  <c r="K501" i="6" s="1"/>
  <c r="AI500" i="6" a="1"/>
  <c r="AI500" i="6" s="1"/>
  <c r="AH500" i="6" a="1"/>
  <c r="AH500" i="6" s="1"/>
  <c r="AG500" i="6" a="1"/>
  <c r="AG500" i="6" s="1"/>
  <c r="AF500" i="6" a="1"/>
  <c r="AF500" i="6" s="1"/>
  <c r="AE500" i="6"/>
  <c r="AE500" i="6" a="1"/>
  <c r="AD500" i="6" a="1"/>
  <c r="AD500" i="6" s="1"/>
  <c r="AC500" i="6" a="1"/>
  <c r="AC500" i="6" s="1"/>
  <c r="AB500" i="6" a="1"/>
  <c r="AB500" i="6" s="1"/>
  <c r="AA500" i="6" a="1"/>
  <c r="AA500" i="6" s="1"/>
  <c r="Z500" i="6" a="1"/>
  <c r="Z500" i="6" s="1"/>
  <c r="Y500" i="6" a="1"/>
  <c r="Y500" i="6" s="1"/>
  <c r="X500" i="6" a="1"/>
  <c r="X500" i="6" s="1"/>
  <c r="W500" i="6"/>
  <c r="W500" i="6" a="1"/>
  <c r="V500" i="6" a="1"/>
  <c r="V500" i="6" s="1"/>
  <c r="U500" i="6" a="1"/>
  <c r="U500" i="6" s="1"/>
  <c r="T500" i="6" a="1"/>
  <c r="T500" i="6" s="1"/>
  <c r="S500" i="6"/>
  <c r="S500" i="6" a="1"/>
  <c r="R500" i="6" a="1"/>
  <c r="R500" i="6" s="1"/>
  <c r="Q500" i="6" a="1"/>
  <c r="Q500" i="6" s="1"/>
  <c r="P500" i="6" a="1"/>
  <c r="P500" i="6" s="1"/>
  <c r="O500" i="6"/>
  <c r="O500" i="6" a="1"/>
  <c r="N500" i="6" a="1"/>
  <c r="N500" i="6" s="1"/>
  <c r="M500" i="6" a="1"/>
  <c r="M500" i="6" s="1"/>
  <c r="L500" i="6" a="1"/>
  <c r="L500" i="6" s="1"/>
  <c r="K500" i="6" a="1"/>
  <c r="K500" i="6" s="1"/>
  <c r="AI499" i="6"/>
  <c r="AI499" i="6" a="1"/>
  <c r="AH499" i="6" a="1"/>
  <c r="AH499" i="6" s="1"/>
  <c r="AG499" i="6" a="1"/>
  <c r="AG499" i="6" s="1"/>
  <c r="AF499" i="6" a="1"/>
  <c r="AF499" i="6" s="1"/>
  <c r="AE499" i="6"/>
  <c r="AE499" i="6" a="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c r="O499" i="6" a="1"/>
  <c r="N499" i="6" a="1"/>
  <c r="N499" i="6" s="1"/>
  <c r="M499" i="6" a="1"/>
  <c r="M499" i="6" s="1"/>
  <c r="L499" i="6" a="1"/>
  <c r="L499" i="6" s="1"/>
  <c r="K499" i="6" a="1"/>
  <c r="K499" i="6" s="1"/>
  <c r="AI498" i="6" a="1"/>
  <c r="AI498" i="6" s="1"/>
  <c r="AH498" i="6" a="1"/>
  <c r="AH498" i="6" s="1"/>
  <c r="AG498" i="6" a="1"/>
  <c r="AG498" i="6" s="1"/>
  <c r="AF498" i="6" a="1"/>
  <c r="AF498" i="6" s="1"/>
  <c r="AE498" i="6"/>
  <c r="AE498" i="6" a="1"/>
  <c r="AD498" i="6" a="1"/>
  <c r="AD498" i="6" s="1"/>
  <c r="AC498" i="6" a="1"/>
  <c r="AC498" i="6" s="1"/>
  <c r="AB498" i="6" a="1"/>
  <c r="AB498" i="6" s="1"/>
  <c r="AA498" i="6" a="1"/>
  <c r="AA498" i="6" s="1"/>
  <c r="Z498" i="6" a="1"/>
  <c r="Z498" i="6" s="1"/>
  <c r="Y498" i="6" a="1"/>
  <c r="Y498" i="6" s="1"/>
  <c r="X498" i="6" a="1"/>
  <c r="X498" i="6" s="1"/>
  <c r="W498" i="6"/>
  <c r="W498" i="6" a="1"/>
  <c r="V498" i="6" a="1"/>
  <c r="V498" i="6" s="1"/>
  <c r="U498" i="6" a="1"/>
  <c r="U498" i="6" s="1"/>
  <c r="T498" i="6" a="1"/>
  <c r="T498" i="6" s="1"/>
  <c r="S498" i="6"/>
  <c r="S498" i="6" a="1"/>
  <c r="R498" i="6" a="1"/>
  <c r="R498" i="6" s="1"/>
  <c r="Q498" i="6" a="1"/>
  <c r="Q498" i="6" s="1"/>
  <c r="P498" i="6" a="1"/>
  <c r="P498" i="6" s="1"/>
  <c r="O498" i="6"/>
  <c r="O498" i="6" a="1"/>
  <c r="N498" i="6" a="1"/>
  <c r="N498" i="6" s="1"/>
  <c r="M498" i="6" a="1"/>
  <c r="M498" i="6" s="1"/>
  <c r="L498" i="6" a="1"/>
  <c r="L498" i="6" s="1"/>
  <c r="K498" i="6" a="1"/>
  <c r="K498" i="6" s="1"/>
  <c r="AI497" i="6"/>
  <c r="AI497" i="6" a="1"/>
  <c r="AH497" i="6" a="1"/>
  <c r="AH497" i="6" s="1"/>
  <c r="AG497" i="6" a="1"/>
  <c r="AG497" i="6" s="1"/>
  <c r="AF497" i="6" a="1"/>
  <c r="AF497" i="6" s="1"/>
  <c r="AE497" i="6"/>
  <c r="AE497" i="6" a="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c r="O497" i="6" a="1"/>
  <c r="N497" i="6" a="1"/>
  <c r="N497" i="6" s="1"/>
  <c r="M497" i="6" a="1"/>
  <c r="M497" i="6" s="1"/>
  <c r="L497" i="6" a="1"/>
  <c r="L497" i="6" s="1"/>
  <c r="K497" i="6" a="1"/>
  <c r="K497" i="6" s="1"/>
  <c r="AI496" i="6" a="1"/>
  <c r="AI496" i="6" s="1"/>
  <c r="AH496" i="6" a="1"/>
  <c r="AH496" i="6" s="1"/>
  <c r="AG496" i="6" a="1"/>
  <c r="AG496" i="6" s="1"/>
  <c r="AF496" i="6" a="1"/>
  <c r="AF496" i="6" s="1"/>
  <c r="AE496" i="6"/>
  <c r="AE496" i="6" a="1"/>
  <c r="AD496" i="6" a="1"/>
  <c r="AD496" i="6" s="1"/>
  <c r="AC496" i="6" a="1"/>
  <c r="AC496" i="6" s="1"/>
  <c r="AB496" i="6" a="1"/>
  <c r="AB496" i="6" s="1"/>
  <c r="AA496" i="6" a="1"/>
  <c r="AA496" i="6" s="1"/>
  <c r="Z496" i="6" a="1"/>
  <c r="Z496" i="6" s="1"/>
  <c r="Y496" i="6" a="1"/>
  <c r="Y496" i="6" s="1"/>
  <c r="X496" i="6" a="1"/>
  <c r="X496" i="6" s="1"/>
  <c r="W496" i="6"/>
  <c r="W496" i="6" a="1"/>
  <c r="V496" i="6" a="1"/>
  <c r="V496" i="6" s="1"/>
  <c r="U496" i="6" a="1"/>
  <c r="U496" i="6" s="1"/>
  <c r="T496" i="6" a="1"/>
  <c r="T496" i="6" s="1"/>
  <c r="S496" i="6"/>
  <c r="S496" i="6" a="1"/>
  <c r="R496" i="6" a="1"/>
  <c r="R496" i="6" s="1"/>
  <c r="Q496" i="6" a="1"/>
  <c r="Q496" i="6" s="1"/>
  <c r="P496" i="6" a="1"/>
  <c r="P496" i="6" s="1"/>
  <c r="O496" i="6"/>
  <c r="O496" i="6" a="1"/>
  <c r="N496" i="6" a="1"/>
  <c r="N496" i="6" s="1"/>
  <c r="M496" i="6" a="1"/>
  <c r="M496" i="6" s="1"/>
  <c r="L496" i="6" a="1"/>
  <c r="L496" i="6" s="1"/>
  <c r="K496" i="6" a="1"/>
  <c r="K496" i="6" s="1"/>
  <c r="AI495" i="6"/>
  <c r="AI495" i="6" a="1"/>
  <c r="AH495" i="6" a="1"/>
  <c r="AH495" i="6" s="1"/>
  <c r="AG495" i="6" a="1"/>
  <c r="AG495" i="6" s="1"/>
  <c r="AF495" i="6" a="1"/>
  <c r="AF495" i="6" s="1"/>
  <c r="AE495" i="6"/>
  <c r="AE495" i="6" a="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c r="O495" i="6" a="1"/>
  <c r="N495" i="6" a="1"/>
  <c r="N495" i="6" s="1"/>
  <c r="M495" i="6" a="1"/>
  <c r="M495" i="6" s="1"/>
  <c r="L495" i="6" a="1"/>
  <c r="L495" i="6" s="1"/>
  <c r="K495" i="6" a="1"/>
  <c r="K495" i="6" s="1"/>
  <c r="AI494" i="6" a="1"/>
  <c r="AI494" i="6" s="1"/>
  <c r="AH494" i="6" a="1"/>
  <c r="AH494" i="6" s="1"/>
  <c r="AG494" i="6" a="1"/>
  <c r="AG494" i="6" s="1"/>
  <c r="AF494" i="6" a="1"/>
  <c r="AF494" i="6" s="1"/>
  <c r="AE494" i="6"/>
  <c r="AE494" i="6" a="1"/>
  <c r="AD494" i="6" a="1"/>
  <c r="AD494" i="6" s="1"/>
  <c r="AC494" i="6" a="1"/>
  <c r="AC494" i="6" s="1"/>
  <c r="AB494" i="6" a="1"/>
  <c r="AB494" i="6" s="1"/>
  <c r="AA494" i="6" a="1"/>
  <c r="AA494" i="6" s="1"/>
  <c r="Z494" i="6" a="1"/>
  <c r="Z494" i="6" s="1"/>
  <c r="Y494" i="6" a="1"/>
  <c r="Y494" i="6" s="1"/>
  <c r="X494" i="6" a="1"/>
  <c r="X494" i="6" s="1"/>
  <c r="W494" i="6"/>
  <c r="W494" i="6" a="1"/>
  <c r="V494" i="6" a="1"/>
  <c r="V494" i="6" s="1"/>
  <c r="U494" i="6" a="1"/>
  <c r="U494" i="6" s="1"/>
  <c r="T494" i="6" a="1"/>
  <c r="T494" i="6" s="1"/>
  <c r="S494" i="6"/>
  <c r="S494" i="6" a="1"/>
  <c r="R494" i="6" a="1"/>
  <c r="R494" i="6" s="1"/>
  <c r="Q494" i="6" a="1"/>
  <c r="Q494" i="6" s="1"/>
  <c r="P494" i="6" a="1"/>
  <c r="P494" i="6" s="1"/>
  <c r="O494" i="6"/>
  <c r="O494" i="6" a="1"/>
  <c r="N494" i="6" a="1"/>
  <c r="N494" i="6" s="1"/>
  <c r="M494" i="6" a="1"/>
  <c r="M494" i="6" s="1"/>
  <c r="L494" i="6" a="1"/>
  <c r="L494" i="6" s="1"/>
  <c r="K494" i="6" a="1"/>
  <c r="K494" i="6" s="1"/>
  <c r="AI493" i="6"/>
  <c r="AI493" i="6" a="1"/>
  <c r="AH493" i="6" a="1"/>
  <c r="AH493" i="6" s="1"/>
  <c r="AG493" i="6" a="1"/>
  <c r="AG493" i="6" s="1"/>
  <c r="AF493" i="6" a="1"/>
  <c r="AF493" i="6" s="1"/>
  <c r="AE493" i="6"/>
  <c r="AE493" i="6" a="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c r="S493" i="6" a="1"/>
  <c r="R493" i="6" a="1"/>
  <c r="R493" i="6" s="1"/>
  <c r="Q493" i="6" a="1"/>
  <c r="Q493" i="6" s="1"/>
  <c r="P493" i="6" a="1"/>
  <c r="P493" i="6" s="1"/>
  <c r="O493" i="6"/>
  <c r="O493" i="6" a="1"/>
  <c r="N493" i="6" a="1"/>
  <c r="N493" i="6" s="1"/>
  <c r="M493" i="6" a="1"/>
  <c r="M493" i="6" s="1"/>
  <c r="L493" i="6" a="1"/>
  <c r="L493" i="6" s="1"/>
  <c r="K493" i="6" a="1"/>
  <c r="K493" i="6" s="1"/>
  <c r="AI492" i="6" a="1"/>
  <c r="AI492" i="6" s="1"/>
  <c r="AH492" i="6" a="1"/>
  <c r="AH492" i="6" s="1"/>
  <c r="AG492" i="6" a="1"/>
  <c r="AG492" i="6" s="1"/>
  <c r="AF492" i="6" a="1"/>
  <c r="AF492" i="6" s="1"/>
  <c r="AE492" i="6"/>
  <c r="AE492" i="6" a="1"/>
  <c r="AD492" i="6" a="1"/>
  <c r="AD492" i="6" s="1"/>
  <c r="AC492" i="6" a="1"/>
  <c r="AC492" i="6" s="1"/>
  <c r="AB492" i="6" a="1"/>
  <c r="AB492" i="6" s="1"/>
  <c r="AA492" i="6" a="1"/>
  <c r="AA492" i="6" s="1"/>
  <c r="Z492" i="6" a="1"/>
  <c r="Z492" i="6" s="1"/>
  <c r="Y492" i="6" a="1"/>
  <c r="Y492" i="6" s="1"/>
  <c r="X492" i="6" a="1"/>
  <c r="X492" i="6" s="1"/>
  <c r="W492" i="6"/>
  <c r="W492" i="6" a="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c r="M491" i="6" a="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c r="Y490" i="6" a="1"/>
  <c r="X490" i="6" a="1"/>
  <c r="X490" i="6" s="1"/>
  <c r="W490" i="6" a="1"/>
  <c r="W490" i="6" s="1"/>
  <c r="V490" i="6" a="1"/>
  <c r="V490" i="6" s="1"/>
  <c r="U490" i="6"/>
  <c r="U490" i="6" a="1"/>
  <c r="T490" i="6" a="1"/>
  <c r="T490" i="6" s="1"/>
  <c r="S490" i="6" a="1"/>
  <c r="S490" i="6" s="1"/>
  <c r="R490" i="6" a="1"/>
  <c r="R490" i="6" s="1"/>
  <c r="Q490" i="6" a="1"/>
  <c r="Q490" i="6" s="1"/>
  <c r="P490" i="6" a="1"/>
  <c r="P490" i="6" s="1"/>
  <c r="O490" i="6" a="1"/>
  <c r="O490" i="6" s="1"/>
  <c r="N490" i="6" a="1"/>
  <c r="N490" i="6" s="1"/>
  <c r="M490" i="6"/>
  <c r="M490" i="6" a="1"/>
  <c r="L490" i="6" a="1"/>
  <c r="L490" i="6" s="1"/>
  <c r="K490" i="6" a="1"/>
  <c r="K490" i="6" s="1"/>
  <c r="AI489" i="6" a="1"/>
  <c r="AI489" i="6" s="1"/>
  <c r="AH489" i="6" a="1"/>
  <c r="AH489" i="6" s="1"/>
  <c r="AG489" i="6"/>
  <c r="AG489" i="6" a="1"/>
  <c r="AF489" i="6" a="1"/>
  <c r="AF489" i="6" s="1"/>
  <c r="AE489" i="6" a="1"/>
  <c r="AE489" i="6" s="1"/>
  <c r="AD489" i="6" a="1"/>
  <c r="AD489" i="6" s="1"/>
  <c r="AC489" i="6" a="1"/>
  <c r="AC489" i="6" s="1"/>
  <c r="AB489" i="6" a="1"/>
  <c r="AB489" i="6" s="1"/>
  <c r="AA489" i="6" a="1"/>
  <c r="AA489" i="6" s="1"/>
  <c r="Z489" i="6" a="1"/>
  <c r="Z489" i="6" s="1"/>
  <c r="Y489" i="6"/>
  <c r="Y489" i="6" a="1"/>
  <c r="X489" i="6" a="1"/>
  <c r="X489" i="6" s="1"/>
  <c r="W489" i="6" a="1"/>
  <c r="W489" i="6" s="1"/>
  <c r="V489" i="6" a="1"/>
  <c r="V489" i="6" s="1"/>
  <c r="U489" i="6"/>
  <c r="U489" i="6" a="1"/>
  <c r="T489" i="6" a="1"/>
  <c r="T489" i="6" s="1"/>
  <c r="S489" i="6" a="1"/>
  <c r="S489" i="6" s="1"/>
  <c r="R489" i="6" a="1"/>
  <c r="R489" i="6" s="1"/>
  <c r="Q489" i="6"/>
  <c r="Q489" i="6" a="1"/>
  <c r="P489" i="6" a="1"/>
  <c r="P489" i="6" s="1"/>
  <c r="O489" i="6" a="1"/>
  <c r="O489" i="6" s="1"/>
  <c r="N489" i="6" a="1"/>
  <c r="N489" i="6" s="1"/>
  <c r="M489" i="6" a="1"/>
  <c r="M489" i="6" s="1"/>
  <c r="L489" i="6" a="1"/>
  <c r="L489" i="6" s="1"/>
  <c r="K489" i="6" a="1"/>
  <c r="K489" i="6" s="1"/>
  <c r="AI488" i="6" a="1"/>
  <c r="AI488" i="6" s="1"/>
  <c r="AH488" i="6" a="1"/>
  <c r="AH488" i="6" s="1"/>
  <c r="AG488" i="6"/>
  <c r="AG488" i="6" a="1"/>
  <c r="AF488" i="6" a="1"/>
  <c r="AF488" i="6" s="1"/>
  <c r="AE488" i="6" a="1"/>
  <c r="AE488" i="6" s="1"/>
  <c r="AD488" i="6" a="1"/>
  <c r="AD488" i="6" s="1"/>
  <c r="AC488" i="6"/>
  <c r="AC488" i="6" a="1"/>
  <c r="AB488" i="6" a="1"/>
  <c r="AB488" i="6" s="1"/>
  <c r="AA488" i="6" a="1"/>
  <c r="AA488" i="6" s="1"/>
  <c r="Z488" i="6" a="1"/>
  <c r="Z488" i="6" s="1"/>
  <c r="Y488" i="6" a="1"/>
  <c r="Y488" i="6" s="1"/>
  <c r="X488" i="6" a="1"/>
  <c r="X488" i="6" s="1"/>
  <c r="W488" i="6" a="1"/>
  <c r="W488" i="6" s="1"/>
  <c r="V488" i="6" a="1"/>
  <c r="V488" i="6" s="1"/>
  <c r="U488" i="6"/>
  <c r="U488" i="6" a="1"/>
  <c r="T488" i="6" a="1"/>
  <c r="T488" i="6" s="1"/>
  <c r="S488" i="6" a="1"/>
  <c r="S488" i="6" s="1"/>
  <c r="R488" i="6" a="1"/>
  <c r="R488" i="6" s="1"/>
  <c r="Q488" i="6"/>
  <c r="Q488" i="6" a="1"/>
  <c r="P488" i="6" a="1"/>
  <c r="P488" i="6" s="1"/>
  <c r="O488" i="6" a="1"/>
  <c r="O488" i="6" s="1"/>
  <c r="N488" i="6" a="1"/>
  <c r="N488" i="6" s="1"/>
  <c r="M488" i="6"/>
  <c r="M488" i="6" a="1"/>
  <c r="L488" i="6" a="1"/>
  <c r="L488" i="6" s="1"/>
  <c r="K488" i="6" a="1"/>
  <c r="K488" i="6" s="1"/>
  <c r="AI487" i="6" a="1"/>
  <c r="AI487" i="6" s="1"/>
  <c r="AH487" i="6" a="1"/>
  <c r="AH487" i="6" s="1"/>
  <c r="AG487" i="6"/>
  <c r="AG487" i="6" a="1"/>
  <c r="AF487" i="6" a="1"/>
  <c r="AF487" i="6" s="1"/>
  <c r="AE487" i="6" a="1"/>
  <c r="AE487" i="6" s="1"/>
  <c r="AD487" i="6" a="1"/>
  <c r="AD487" i="6" s="1"/>
  <c r="AC487" i="6"/>
  <c r="AC487" i="6" a="1"/>
  <c r="AB487" i="6" a="1"/>
  <c r="AB487" i="6" s="1"/>
  <c r="AA487" i="6" a="1"/>
  <c r="AA487" i="6" s="1"/>
  <c r="Z487" i="6" a="1"/>
  <c r="Z487" i="6" s="1"/>
  <c r="Y487" i="6"/>
  <c r="Y487" i="6" a="1"/>
  <c r="X487" i="6" a="1"/>
  <c r="X487" i="6" s="1"/>
  <c r="W487" i="6" a="1"/>
  <c r="W487" i="6" s="1"/>
  <c r="V487" i="6" a="1"/>
  <c r="V487" i="6" s="1"/>
  <c r="U487" i="6" a="1"/>
  <c r="U487" i="6" s="1"/>
  <c r="T487" i="6" a="1"/>
  <c r="T487" i="6" s="1"/>
  <c r="S487" i="6" a="1"/>
  <c r="S487" i="6" s="1"/>
  <c r="R487" i="6" a="1"/>
  <c r="R487" i="6" s="1"/>
  <c r="Q487" i="6"/>
  <c r="Q487" i="6" a="1"/>
  <c r="P487" i="6" a="1"/>
  <c r="P487" i="6" s="1"/>
  <c r="O487" i="6" a="1"/>
  <c r="O487" i="6" s="1"/>
  <c r="N487" i="6" a="1"/>
  <c r="N487" i="6" s="1"/>
  <c r="M487" i="6"/>
  <c r="M487" i="6" a="1"/>
  <c r="L487" i="6" a="1"/>
  <c r="L487" i="6" s="1"/>
  <c r="K487" i="6" a="1"/>
  <c r="K487" i="6" s="1"/>
  <c r="AI486" i="6" a="1"/>
  <c r="AI486" i="6" s="1"/>
  <c r="AH486" i="6" a="1"/>
  <c r="AH486" i="6" s="1"/>
  <c r="AG486" i="6" a="1"/>
  <c r="AG486" i="6" s="1"/>
  <c r="AF486" i="6" a="1"/>
  <c r="AF486" i="6" s="1"/>
  <c r="AE486" i="6" a="1"/>
  <c r="AE486" i="6" s="1"/>
  <c r="AD486" i="6" a="1"/>
  <c r="AD486" i="6" s="1"/>
  <c r="AC486" i="6"/>
  <c r="AC486" i="6" a="1"/>
  <c r="AB486" i="6" a="1"/>
  <c r="AB486" i="6" s="1"/>
  <c r="AA486" i="6" a="1"/>
  <c r="AA486" i="6" s="1"/>
  <c r="Z486" i="6" a="1"/>
  <c r="Z486" i="6" s="1"/>
  <c r="Y486" i="6"/>
  <c r="Y486" i="6" a="1"/>
  <c r="X486" i="6" a="1"/>
  <c r="X486" i="6" s="1"/>
  <c r="W486" i="6" a="1"/>
  <c r="W486" i="6" s="1"/>
  <c r="V486" i="6" a="1"/>
  <c r="V486" i="6" s="1"/>
  <c r="U486" i="6"/>
  <c r="U486" i="6" a="1"/>
  <c r="T486" i="6" a="1"/>
  <c r="T486" i="6" s="1"/>
  <c r="S486" i="6" a="1"/>
  <c r="S486" i="6" s="1"/>
  <c r="R486" i="6" a="1"/>
  <c r="R486" i="6" s="1"/>
  <c r="Q486" i="6" a="1"/>
  <c r="Q486" i="6" s="1"/>
  <c r="P486" i="6" a="1"/>
  <c r="P486" i="6" s="1"/>
  <c r="O486" i="6" a="1"/>
  <c r="O486" i="6" s="1"/>
  <c r="N486" i="6" a="1"/>
  <c r="N486" i="6" s="1"/>
  <c r="M486" i="6"/>
  <c r="M486" i="6" a="1"/>
  <c r="L486" i="6" a="1"/>
  <c r="L486" i="6" s="1"/>
  <c r="K486" i="6" a="1"/>
  <c r="K486" i="6" s="1"/>
  <c r="AI485" i="6" a="1"/>
  <c r="AI485" i="6" s="1"/>
  <c r="AH485" i="6" a="1"/>
  <c r="AH485" i="6" s="1"/>
  <c r="AG485" i="6"/>
  <c r="AG485" i="6" a="1"/>
  <c r="AF485" i="6" a="1"/>
  <c r="AF485" i="6" s="1"/>
  <c r="AE485" i="6" a="1"/>
  <c r="AE485" i="6" s="1"/>
  <c r="AD485" i="6" a="1"/>
  <c r="AD485" i="6" s="1"/>
  <c r="AC485" i="6" a="1"/>
  <c r="AC485" i="6" s="1"/>
  <c r="AB485" i="6" a="1"/>
  <c r="AB485" i="6" s="1"/>
  <c r="AA485" i="6" a="1"/>
  <c r="AA485" i="6" s="1"/>
  <c r="Z485" i="6" a="1"/>
  <c r="Z485" i="6" s="1"/>
  <c r="Y485" i="6"/>
  <c r="Y485" i="6" a="1"/>
  <c r="X485" i="6" a="1"/>
  <c r="X485" i="6" s="1"/>
  <c r="W485" i="6" a="1"/>
  <c r="W485" i="6" s="1"/>
  <c r="V485" i="6" a="1"/>
  <c r="V485" i="6" s="1"/>
  <c r="U485" i="6"/>
  <c r="U485" i="6" a="1"/>
  <c r="T485" i="6" a="1"/>
  <c r="T485" i="6" s="1"/>
  <c r="S485" i="6" a="1"/>
  <c r="S485" i="6" s="1"/>
  <c r="R485" i="6" a="1"/>
  <c r="R485" i="6" s="1"/>
  <c r="Q485" i="6"/>
  <c r="Q485" i="6" a="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J2" i="6" s="1"/>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J83" i="5"/>
  <c r="I83" i="5"/>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J79" i="5"/>
  <c r="I79" i="5"/>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J75" i="5"/>
  <c r="I75" i="5"/>
  <c r="H75" i="5"/>
  <c r="G75" i="5"/>
  <c r="F75" i="5"/>
  <c r="E75" i="5"/>
  <c r="D75" i="5"/>
  <c r="B89" i="5" s="1"/>
  <c r="B90" i="5" s="1"/>
  <c r="B75" i="5"/>
  <c r="M74" i="5"/>
  <c r="L74" i="5"/>
  <c r="K74" i="5"/>
  <c r="I74" i="5"/>
  <c r="J74" i="5" s="1"/>
  <c r="H74" i="5"/>
  <c r="G74" i="5"/>
  <c r="F74" i="5"/>
  <c r="E74" i="5"/>
  <c r="D74" i="5"/>
  <c r="A89" i="5" s="1"/>
  <c r="A90" i="5" s="1"/>
  <c r="B74" i="5"/>
  <c r="D68" i="5"/>
  <c r="C68" i="5"/>
  <c r="B68" i="5"/>
  <c r="A68" i="5"/>
  <c r="B6" i="5" s="1"/>
  <c r="M65" i="5"/>
  <c r="L65" i="5"/>
  <c r="K65" i="5"/>
  <c r="J65" i="5"/>
  <c r="I65" i="5"/>
  <c r="H65" i="5"/>
  <c r="G65" i="5"/>
  <c r="F65" i="5"/>
  <c r="E65" i="5"/>
  <c r="D65" i="5"/>
  <c r="B65" i="5"/>
  <c r="M64" i="5"/>
  <c r="L64" i="5"/>
  <c r="K64" i="5"/>
  <c r="I64" i="5"/>
  <c r="J64" i="5" s="1"/>
  <c r="H64" i="5"/>
  <c r="G64" i="5"/>
  <c r="F64" i="5"/>
  <c r="E64" i="5"/>
  <c r="D64" i="5"/>
  <c r="B64" i="5"/>
  <c r="M63" i="5"/>
  <c r="L63" i="5"/>
  <c r="K63" i="5"/>
  <c r="J63" i="5"/>
  <c r="I63" i="5"/>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J28" i="5"/>
  <c r="I28" i="5"/>
  <c r="J41" i="5" s="1"/>
  <c r="H28" i="5"/>
  <c r="G28" i="5"/>
  <c r="F28" i="5"/>
  <c r="E28" i="5"/>
  <c r="D28" i="5"/>
  <c r="B28" i="5"/>
  <c r="M27" i="5"/>
  <c r="L27" i="5"/>
  <c r="K27" i="5"/>
  <c r="I27" i="5"/>
  <c r="J40" i="5" s="1"/>
  <c r="H27" i="5"/>
  <c r="B34" i="5" s="1"/>
  <c r="G27" i="5"/>
  <c r="F27" i="5"/>
  <c r="E27" i="5"/>
  <c r="D27" i="5"/>
  <c r="B27" i="5"/>
  <c r="B18" i="5"/>
  <c r="B17" i="5"/>
  <c r="B10" i="5"/>
  <c r="P120" i="4"/>
  <c r="N98" i="4"/>
  <c r="N94" i="4"/>
  <c r="N90" i="4"/>
  <c r="N68" i="4"/>
  <c r="N63" i="4"/>
  <c r="N59" i="4"/>
  <c r="N55" i="4"/>
  <c r="N21" i="4"/>
  <c r="N17" i="4"/>
  <c r="N13" i="4"/>
  <c r="P62" i="3"/>
  <c r="P41" i="2"/>
  <c r="AF46" i="14" l="1"/>
  <c r="AH45" i="14"/>
  <c r="AI44" i="14"/>
  <c r="AE43" i="14"/>
  <c r="AD40" i="14"/>
  <c r="AE33" i="14"/>
  <c r="AI32" i="14"/>
  <c r="AE29" i="14"/>
  <c r="AI28" i="14"/>
  <c r="AE25" i="14"/>
  <c r="AI24" i="14"/>
  <c r="AE22" i="14"/>
  <c r="AF19" i="14"/>
  <c r="AD94" i="14"/>
  <c r="AE93" i="14"/>
  <c r="AG92" i="14"/>
  <c r="AG91" i="14"/>
  <c r="AH90" i="14"/>
  <c r="AI81" i="14"/>
  <c r="AI80" i="14"/>
  <c r="AE79" i="14"/>
  <c r="AD76" i="14"/>
  <c r="AF66" i="14"/>
  <c r="AH65" i="14"/>
  <c r="AI64" i="14"/>
  <c r="AE63" i="14"/>
  <c r="AD60" i="14"/>
  <c r="AF50" i="14"/>
  <c r="AH49" i="14"/>
  <c r="AI48" i="14"/>
  <c r="AE47" i="14"/>
  <c r="AD44" i="14"/>
  <c r="AE32" i="14"/>
  <c r="AI31" i="14"/>
  <c r="AE28" i="14"/>
  <c r="AI27" i="14"/>
  <c r="AE24" i="14"/>
  <c r="AH21" i="14"/>
  <c r="AI18" i="14"/>
  <c r="AH82" i="14"/>
  <c r="M94" i="14"/>
  <c r="M87" i="14"/>
  <c r="M86" i="14"/>
  <c r="M82" i="14"/>
  <c r="L96" i="14"/>
  <c r="M96" i="14"/>
  <c r="L95" i="14"/>
  <c r="M95" i="14" s="1"/>
  <c r="L88" i="14"/>
  <c r="M88" i="14" s="1"/>
  <c r="L87" i="14"/>
  <c r="L81" i="14"/>
  <c r="L77" i="14"/>
  <c r="M77" i="14" s="1"/>
  <c r="L73" i="14"/>
  <c r="L69" i="14"/>
  <c r="M69" i="14" s="1"/>
  <c r="L65" i="14"/>
  <c r="L61" i="14"/>
  <c r="M61" i="14" s="1"/>
  <c r="L57" i="14"/>
  <c r="L53" i="14"/>
  <c r="L49" i="14"/>
  <c r="L45" i="14"/>
  <c r="M45" i="14" s="1"/>
  <c r="L41" i="14"/>
  <c r="M41" i="14" s="1"/>
  <c r="L37" i="14"/>
  <c r="M37" i="14" s="1"/>
  <c r="L20" i="14"/>
  <c r="L15" i="14"/>
  <c r="M15" i="14" s="1"/>
  <c r="L11" i="14"/>
  <c r="L7" i="14"/>
  <c r="M7" i="14" s="1"/>
  <c r="L3" i="14"/>
  <c r="M3" i="14" s="1"/>
  <c r="L94" i="14"/>
  <c r="L93" i="14"/>
  <c r="M93" i="14" s="1"/>
  <c r="L86" i="14"/>
  <c r="L85" i="14"/>
  <c r="M85" i="14" s="1"/>
  <c r="L80" i="14"/>
  <c r="M80" i="14" s="1"/>
  <c r="L76" i="14"/>
  <c r="M76" i="14" s="1"/>
  <c r="L72" i="14"/>
  <c r="M72" i="14" s="1"/>
  <c r="L68" i="14"/>
  <c r="M68" i="14" s="1"/>
  <c r="L64" i="14"/>
  <c r="M64" i="14" s="1"/>
  <c r="L60" i="14"/>
  <c r="M60" i="14" s="1"/>
  <c r="L56" i="14"/>
  <c r="M56" i="14" s="1"/>
  <c r="L52" i="14"/>
  <c r="M52" i="14" s="1"/>
  <c r="L48" i="14"/>
  <c r="M48" i="14" s="1"/>
  <c r="L44" i="14"/>
  <c r="M44" i="14" s="1"/>
  <c r="L40" i="14"/>
  <c r="M40" i="14" s="1"/>
  <c r="L36" i="14"/>
  <c r="M36" i="14" s="1"/>
  <c r="M24" i="14"/>
  <c r="L21" i="14"/>
  <c r="M21" i="14" s="1"/>
  <c r="L14" i="14"/>
  <c r="M14" i="14" s="1"/>
  <c r="L10" i="14"/>
  <c r="M10" i="14" s="1"/>
  <c r="L6" i="14"/>
  <c r="M6" i="14" s="1"/>
  <c r="L92" i="14"/>
  <c r="M92" i="14" s="1"/>
  <c r="L91" i="14"/>
  <c r="M91" i="14" s="1"/>
  <c r="L84" i="14"/>
  <c r="M84" i="14" s="1"/>
  <c r="L83" i="14"/>
  <c r="M83" i="14" s="1"/>
  <c r="L79" i="14"/>
  <c r="M79" i="14" s="1"/>
  <c r="L75" i="14"/>
  <c r="M75" i="14" s="1"/>
  <c r="L71" i="14"/>
  <c r="M71" i="14" s="1"/>
  <c r="L67" i="14"/>
  <c r="M67" i="14" s="1"/>
  <c r="L63" i="14"/>
  <c r="M63" i="14" s="1"/>
  <c r="L59" i="14"/>
  <c r="M59" i="14" s="1"/>
  <c r="M58" i="14"/>
  <c r="L55" i="14"/>
  <c r="M55" i="14" s="1"/>
  <c r="L51" i="14"/>
  <c r="M51" i="14" s="1"/>
  <c r="L47" i="14"/>
  <c r="M47" i="14" s="1"/>
  <c r="L43" i="14"/>
  <c r="M43" i="14" s="1"/>
  <c r="L39" i="14"/>
  <c r="M39" i="14" s="1"/>
  <c r="M29" i="14"/>
  <c r="M25" i="14"/>
  <c r="L24" i="14"/>
  <c r="M23" i="14"/>
  <c r="L22" i="14"/>
  <c r="M22" i="14" s="1"/>
  <c r="L18" i="14"/>
  <c r="M18" i="14" s="1"/>
  <c r="L13" i="14"/>
  <c r="M13" i="14" s="1"/>
  <c r="L9" i="14"/>
  <c r="M9" i="14" s="1"/>
  <c r="M20" i="14"/>
  <c r="L25" i="14"/>
  <c r="L29" i="14"/>
  <c r="L33" i="14"/>
  <c r="M33" i="14" s="1"/>
  <c r="L46" i="14"/>
  <c r="M46" i="14" s="1"/>
  <c r="L62" i="14"/>
  <c r="M62" i="14" s="1"/>
  <c r="L78" i="14"/>
  <c r="M78" i="14" s="1"/>
  <c r="L82" i="14"/>
  <c r="L5" i="14"/>
  <c r="M5" i="14" s="1"/>
  <c r="AG88" i="14"/>
  <c r="L17" i="14"/>
  <c r="M17" i="14" s="1"/>
  <c r="L23" i="14"/>
  <c r="L26" i="14"/>
  <c r="M26" i="14" s="1"/>
  <c r="L30" i="14"/>
  <c r="M30" i="14" s="1"/>
  <c r="L34" i="14"/>
  <c r="M34" i="14" s="1"/>
  <c r="L42" i="14"/>
  <c r="M42" i="14" s="1"/>
  <c r="AD56" i="14"/>
  <c r="M57" i="14"/>
  <c r="L58" i="14"/>
  <c r="AE59" i="14"/>
  <c r="AI60" i="14"/>
  <c r="AH61" i="14"/>
  <c r="AF62" i="14"/>
  <c r="AD72" i="14"/>
  <c r="M73" i="14"/>
  <c r="L74" i="14"/>
  <c r="M74" i="14" s="1"/>
  <c r="AE75" i="14"/>
  <c r="AI76" i="14"/>
  <c r="AH77" i="14"/>
  <c r="AF78" i="14"/>
  <c r="AG83" i="14"/>
  <c r="AG84" i="14"/>
  <c r="AE85" i="14"/>
  <c r="AD86" i="14"/>
  <c r="AD87" i="14"/>
  <c r="O95" i="14"/>
  <c r="O93" i="14"/>
  <c r="O91" i="14"/>
  <c r="O89" i="14"/>
  <c r="O87" i="14"/>
  <c r="O85" i="14"/>
  <c r="O83"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94" i="14"/>
  <c r="O86" i="14"/>
  <c r="O24" i="14"/>
  <c r="O22" i="14"/>
  <c r="O18" i="14"/>
  <c r="O13" i="14"/>
  <c r="O9" i="14"/>
  <c r="O5" i="14"/>
  <c r="O92" i="14"/>
  <c r="O84" i="14"/>
  <c r="O35" i="14"/>
  <c r="O34" i="14"/>
  <c r="O33" i="14"/>
  <c r="O32" i="14"/>
  <c r="O31" i="14"/>
  <c r="O30" i="14"/>
  <c r="O29" i="14"/>
  <c r="O28" i="14"/>
  <c r="O27" i="14"/>
  <c r="O26" i="14"/>
  <c r="O25" i="14"/>
  <c r="O23" i="14"/>
  <c r="O19" i="14"/>
  <c r="O17" i="14"/>
  <c r="O16" i="14"/>
  <c r="O12" i="14"/>
  <c r="O8" i="14"/>
  <c r="O4" i="14"/>
  <c r="O97" i="14"/>
  <c r="O90" i="14"/>
  <c r="O82" i="14"/>
  <c r="O20" i="14"/>
  <c r="O15" i="14"/>
  <c r="O11" i="14"/>
  <c r="O7" i="14"/>
  <c r="O3" i="14"/>
  <c r="L4" i="14"/>
  <c r="L8" i="14"/>
  <c r="M8" i="14" s="1"/>
  <c r="M11" i="14"/>
  <c r="L12" i="14"/>
  <c r="M12" i="14" s="1"/>
  <c r="L16" i="14"/>
  <c r="M16" i="14" s="1"/>
  <c r="AA98" i="14"/>
  <c r="AH93" i="14"/>
  <c r="AH91" i="14"/>
  <c r="AH89" i="14"/>
  <c r="AH87" i="14"/>
  <c r="AH85" i="14"/>
  <c r="AH83" i="14"/>
  <c r="AH81" i="14"/>
  <c r="AI94" i="14"/>
  <c r="AH88" i="14"/>
  <c r="AI87" i="14"/>
  <c r="AI86" i="14"/>
  <c r="AH80" i="14"/>
  <c r="AI79" i="14"/>
  <c r="AH76" i="14"/>
  <c r="AI75" i="14"/>
  <c r="AH72" i="14"/>
  <c r="AI71" i="14"/>
  <c r="AH68" i="14"/>
  <c r="AI67" i="14"/>
  <c r="AH64" i="14"/>
  <c r="AI63" i="14"/>
  <c r="AH60" i="14"/>
  <c r="AI59" i="14"/>
  <c r="AH56" i="14"/>
  <c r="AI55" i="14"/>
  <c r="AH52" i="14"/>
  <c r="AI51" i="14"/>
  <c r="AH48" i="14"/>
  <c r="AI47" i="14"/>
  <c r="AH44" i="14"/>
  <c r="AI43" i="14"/>
  <c r="AH40" i="14"/>
  <c r="AI39" i="14"/>
  <c r="AH36" i="14"/>
  <c r="AI35" i="14"/>
  <c r="AH34" i="14"/>
  <c r="AH33" i="14"/>
  <c r="AH32" i="14"/>
  <c r="AH31" i="14"/>
  <c r="AH30" i="14"/>
  <c r="AH29" i="14"/>
  <c r="AH28" i="14"/>
  <c r="AH27" i="14"/>
  <c r="AH26" i="14"/>
  <c r="AH25" i="14"/>
  <c r="AH24" i="14"/>
  <c r="AH22" i="14"/>
  <c r="AI19" i="14"/>
  <c r="AH18" i="14"/>
  <c r="AH94" i="14"/>
  <c r="AI93" i="14"/>
  <c r="AI92" i="14"/>
  <c r="AH86" i="14"/>
  <c r="AI85" i="14"/>
  <c r="AI84" i="14"/>
  <c r="AH79" i="14"/>
  <c r="AI78" i="14"/>
  <c r="AH75" i="14"/>
  <c r="AI74" i="14"/>
  <c r="AH71" i="14"/>
  <c r="AI70" i="14"/>
  <c r="AH67" i="14"/>
  <c r="AI66" i="14"/>
  <c r="AH63" i="14"/>
  <c r="AI62" i="14"/>
  <c r="AH59" i="14"/>
  <c r="AI58" i="14"/>
  <c r="AH55" i="14"/>
  <c r="AI54" i="14"/>
  <c r="AH51" i="14"/>
  <c r="AI50" i="14"/>
  <c r="AH47" i="14"/>
  <c r="AI46" i="14"/>
  <c r="AH43" i="14"/>
  <c r="AI42" i="14"/>
  <c r="AH39" i="14"/>
  <c r="AI38" i="14"/>
  <c r="AH35" i="14"/>
  <c r="AI20" i="14"/>
  <c r="AH19" i="14"/>
  <c r="AH92" i="14"/>
  <c r="AI91" i="14"/>
  <c r="AI90" i="14"/>
  <c r="AH84" i="14"/>
  <c r="AI83" i="14"/>
  <c r="AI82" i="14"/>
  <c r="AH78" i="14"/>
  <c r="AI77" i="14"/>
  <c r="AH74" i="14"/>
  <c r="AI73" i="14"/>
  <c r="AH70" i="14"/>
  <c r="AI69" i="14"/>
  <c r="AH66" i="14"/>
  <c r="AI65" i="14"/>
  <c r="AH62" i="14"/>
  <c r="AI61" i="14"/>
  <c r="AH58" i="14"/>
  <c r="AI57" i="14"/>
  <c r="AH54" i="14"/>
  <c r="AI53" i="14"/>
  <c r="AH50" i="14"/>
  <c r="AI49" i="14"/>
  <c r="AH46" i="14"/>
  <c r="AI45" i="14"/>
  <c r="AH42" i="14"/>
  <c r="AI41" i="14"/>
  <c r="AH38" i="14"/>
  <c r="AI37" i="14"/>
  <c r="AI23" i="14"/>
  <c r="AI21" i="14"/>
  <c r="AH20" i="14"/>
  <c r="AG20" i="14"/>
  <c r="O21" i="14"/>
  <c r="AI22" i="14"/>
  <c r="AD23" i="14"/>
  <c r="AI25" i="14"/>
  <c r="AE26" i="14"/>
  <c r="L27" i="14"/>
  <c r="M27" i="14" s="1"/>
  <c r="AI29" i="14"/>
  <c r="AE30" i="14"/>
  <c r="L31" i="14"/>
  <c r="M31" i="14" s="1"/>
  <c r="AI33" i="14"/>
  <c r="AE34" i="14"/>
  <c r="L35" i="14"/>
  <c r="M35" i="14" s="1"/>
  <c r="AD36" i="14"/>
  <c r="L38" i="14"/>
  <c r="M38" i="14" s="1"/>
  <c r="AE39" i="14"/>
  <c r="AI40" i="14"/>
  <c r="AH41" i="14"/>
  <c r="AF42" i="14"/>
  <c r="AD52" i="14"/>
  <c r="M53" i="14"/>
  <c r="L54" i="14"/>
  <c r="M54" i="14" s="1"/>
  <c r="AE55" i="14"/>
  <c r="AI56" i="14"/>
  <c r="AH57" i="14"/>
  <c r="AF58" i="14"/>
  <c r="AD68" i="14"/>
  <c r="L70" i="14"/>
  <c r="M70" i="14" s="1"/>
  <c r="AE71" i="14"/>
  <c r="AI72" i="14"/>
  <c r="AH73" i="14"/>
  <c r="AI88" i="14"/>
  <c r="L89" i="14"/>
  <c r="M89" i="14" s="1"/>
  <c r="O96" i="14"/>
  <c r="L97" i="14"/>
  <c r="M97" i="14" s="1"/>
  <c r="S2" i="14" a="1"/>
  <c r="S2" i="14" s="1"/>
  <c r="L2" i="14"/>
  <c r="M2" i="14" s="1"/>
  <c r="AE19" i="14"/>
  <c r="AD18" i="14"/>
  <c r="AG94" i="14"/>
  <c r="AG93" i="14"/>
  <c r="AD89" i="14"/>
  <c r="AD88" i="14"/>
  <c r="AE87" i="14"/>
  <c r="AG86" i="14"/>
  <c r="AG85" i="14"/>
  <c r="AD81" i="14"/>
  <c r="AE80" i="14"/>
  <c r="AF79" i="14"/>
  <c r="AD77" i="14"/>
  <c r="AE76" i="14"/>
  <c r="AF75" i="14"/>
  <c r="AD73" i="14"/>
  <c r="AE72" i="14"/>
  <c r="AF71" i="14"/>
  <c r="AD69" i="14"/>
  <c r="AE68" i="14"/>
  <c r="AF67" i="14"/>
  <c r="AD65" i="14"/>
  <c r="AE64" i="14"/>
  <c r="AF63" i="14"/>
  <c r="AD61" i="14"/>
  <c r="AE60" i="14"/>
  <c r="AF59" i="14"/>
  <c r="AD57" i="14"/>
  <c r="AE56" i="14"/>
  <c r="AF55" i="14"/>
  <c r="AD53" i="14"/>
  <c r="AE52" i="14"/>
  <c r="AF51" i="14"/>
  <c r="AD49" i="14"/>
  <c r="AE48" i="14"/>
  <c r="AF47" i="14"/>
  <c r="AD45" i="14"/>
  <c r="AE44" i="14"/>
  <c r="AF43" i="14"/>
  <c r="AD41" i="14"/>
  <c r="AE40" i="14"/>
  <c r="AF39" i="14"/>
  <c r="AD37" i="14"/>
  <c r="AE36" i="14"/>
  <c r="AF35" i="14"/>
  <c r="AF34" i="14"/>
  <c r="AF33" i="14"/>
  <c r="AF32" i="14"/>
  <c r="AF31" i="14"/>
  <c r="AF30" i="14"/>
  <c r="AF29" i="14"/>
  <c r="AF28" i="14"/>
  <c r="AF27" i="14"/>
  <c r="AF26" i="14"/>
  <c r="AF25" i="14"/>
  <c r="AF24" i="14"/>
  <c r="AE23" i="14"/>
  <c r="AF22" i="14"/>
  <c r="AE21" i="14"/>
  <c r="AD20" i="14"/>
  <c r="AG19" i="14"/>
  <c r="AF18" i="14"/>
  <c r="N2" i="14"/>
  <c r="O2" i="14" s="1"/>
  <c r="M4" i="14"/>
  <c r="O6" i="14"/>
  <c r="O10" i="14"/>
  <c r="O14" i="14"/>
  <c r="AE18" i="14"/>
  <c r="L19" i="14"/>
  <c r="M19" i="14" s="1"/>
  <c r="AD21" i="14"/>
  <c r="AH23" i="14"/>
  <c r="AI26" i="14"/>
  <c r="AE27" i="14"/>
  <c r="L28" i="14"/>
  <c r="M28" i="14" s="1"/>
  <c r="AI30" i="14"/>
  <c r="AE31" i="14"/>
  <c r="L32" i="14"/>
  <c r="M32" i="14" s="1"/>
  <c r="AI34" i="14"/>
  <c r="AE35" i="14"/>
  <c r="AI36" i="14"/>
  <c r="AH37" i="14"/>
  <c r="AF38" i="14"/>
  <c r="AD48" i="14"/>
  <c r="M49" i="14"/>
  <c r="L50" i="14"/>
  <c r="M50" i="14" s="1"/>
  <c r="AE51" i="14"/>
  <c r="AI52" i="14"/>
  <c r="AH53" i="14"/>
  <c r="AF54" i="14"/>
  <c r="AD64" i="14"/>
  <c r="M65" i="14"/>
  <c r="L66" i="14"/>
  <c r="M66" i="14" s="1"/>
  <c r="AE67" i="14"/>
  <c r="AI68" i="14"/>
  <c r="AH69" i="14"/>
  <c r="AF70" i="14"/>
  <c r="AD80" i="14"/>
  <c r="M81" i="14"/>
  <c r="AI89" i="14"/>
  <c r="L90" i="14"/>
  <c r="M90" i="14" s="1"/>
  <c r="AE94" i="14"/>
  <c r="AE92" i="14"/>
  <c r="AE90" i="14"/>
  <c r="AE88" i="14"/>
  <c r="AE86" i="14"/>
  <c r="AE84" i="14"/>
  <c r="AE82" i="14"/>
  <c r="AG18" i="14"/>
  <c r="AD19" i="14"/>
  <c r="AE20" i="14"/>
  <c r="AF21" i="14"/>
  <c r="AG22" i="14"/>
  <c r="AF23" i="14"/>
  <c r="AG24" i="14"/>
  <c r="AG25" i="14"/>
  <c r="AG26" i="14"/>
  <c r="AG27" i="14"/>
  <c r="AG28" i="14"/>
  <c r="AG29" i="14"/>
  <c r="AG30" i="14"/>
  <c r="AG31" i="14"/>
  <c r="AG32" i="14"/>
  <c r="AG33" i="14"/>
  <c r="AG34" i="14"/>
  <c r="AF36" i="14"/>
  <c r="AE37" i="14"/>
  <c r="AD38" i="14"/>
  <c r="AF40" i="14"/>
  <c r="AE41" i="14"/>
  <c r="AD42" i="14"/>
  <c r="AF44" i="14"/>
  <c r="AE45" i="14"/>
  <c r="AD46" i="14"/>
  <c r="AF48" i="14"/>
  <c r="AE49" i="14"/>
  <c r="AD50" i="14"/>
  <c r="AF52" i="14"/>
  <c r="AE53" i="14"/>
  <c r="AD54" i="14"/>
  <c r="AF56" i="14"/>
  <c r="AE57" i="14"/>
  <c r="AD58" i="14"/>
  <c r="AF60" i="14"/>
  <c r="AE61" i="14"/>
  <c r="AD62" i="14"/>
  <c r="AF64" i="14"/>
  <c r="AE65" i="14"/>
  <c r="AD66" i="14"/>
  <c r="AF68" i="14"/>
  <c r="AE69" i="14"/>
  <c r="AD70" i="14"/>
  <c r="AF72" i="14"/>
  <c r="AE73" i="14"/>
  <c r="AD74" i="14"/>
  <c r="AF76" i="14"/>
  <c r="AE77" i="14"/>
  <c r="AD78" i="14"/>
  <c r="AF80" i="14"/>
  <c r="AE81" i="14"/>
  <c r="AD82" i="14"/>
  <c r="AD83" i="14"/>
  <c r="AG87" i="14"/>
  <c r="AE89" i="14"/>
  <c r="AD90" i="14"/>
  <c r="AD91" i="14"/>
  <c r="AF94" i="14"/>
  <c r="AF93" i="14"/>
  <c r="AF92" i="14"/>
  <c r="AF91" i="14"/>
  <c r="AF90" i="14"/>
  <c r="AF89" i="14"/>
  <c r="AF88" i="14"/>
  <c r="AF87" i="14"/>
  <c r="AF86" i="14"/>
  <c r="AF85" i="14"/>
  <c r="AF84" i="14"/>
  <c r="AF83" i="14"/>
  <c r="AF82" i="14"/>
  <c r="AF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F20" i="14"/>
  <c r="AG21" i="14"/>
  <c r="AD22" i="14"/>
  <c r="AG23" i="14"/>
  <c r="AD24" i="14"/>
  <c r="AD25" i="14"/>
  <c r="AD26" i="14"/>
  <c r="AD27" i="14"/>
  <c r="AD28" i="14"/>
  <c r="AD29" i="14"/>
  <c r="AD30" i="14"/>
  <c r="AD31" i="14"/>
  <c r="AD32" i="14"/>
  <c r="AD33" i="14"/>
  <c r="AD34" i="14"/>
  <c r="AD35" i="14"/>
  <c r="AF37" i="14"/>
  <c r="AE38" i="14"/>
  <c r="AD39" i="14"/>
  <c r="AF41" i="14"/>
  <c r="AE42" i="14"/>
  <c r="AD43" i="14"/>
  <c r="AF45" i="14"/>
  <c r="AE46" i="14"/>
  <c r="AD47" i="14"/>
  <c r="AF49" i="14"/>
  <c r="AE50" i="14"/>
  <c r="AD51" i="14"/>
  <c r="AF53" i="14"/>
  <c r="AE54" i="14"/>
  <c r="AD55" i="14"/>
  <c r="AF57" i="14"/>
  <c r="AE58" i="14"/>
  <c r="AD59" i="14"/>
  <c r="AF61" i="14"/>
  <c r="AE62" i="14"/>
  <c r="AD63" i="14"/>
  <c r="AF65" i="14"/>
  <c r="AE66" i="14"/>
  <c r="AD67" i="14"/>
  <c r="AF69" i="14"/>
  <c r="AE70" i="14"/>
  <c r="AD71" i="14"/>
  <c r="AF73" i="14"/>
  <c r="AE74" i="14"/>
  <c r="AD75" i="14"/>
  <c r="AF77" i="14"/>
  <c r="AE78" i="14"/>
  <c r="AD79" i="14"/>
  <c r="AG81" i="14"/>
  <c r="AG82" i="14"/>
  <c r="AE83" i="14"/>
  <c r="AD84" i="14"/>
  <c r="AD85" i="14"/>
  <c r="AG89" i="14"/>
  <c r="AG90" i="14"/>
  <c r="AE91" i="14"/>
  <c r="AD92" i="14"/>
  <c r="AD93" i="14"/>
  <c r="H48" i="11"/>
  <c r="H42" i="11"/>
  <c r="H38" i="11"/>
  <c r="H32" i="11"/>
  <c r="H26" i="11"/>
  <c r="H22" i="11"/>
  <c r="H16" i="11"/>
  <c r="H47" i="11"/>
  <c r="H41" i="11"/>
  <c r="H35" i="11"/>
  <c r="H31" i="11"/>
  <c r="H25" i="11"/>
  <c r="H21" i="11"/>
  <c r="H15" i="11"/>
  <c r="H44" i="11"/>
  <c r="H40" i="11"/>
  <c r="H34" i="11"/>
  <c r="H28" i="11"/>
  <c r="H24" i="11"/>
  <c r="H18" i="11"/>
  <c r="H14" i="11"/>
  <c r="H49" i="11"/>
  <c r="H43" i="11"/>
  <c r="H39" i="11"/>
  <c r="H33" i="11"/>
  <c r="H27" i="11"/>
  <c r="H23" i="11"/>
  <c r="H17" i="11"/>
  <c r="E51" i="11"/>
  <c r="I51" i="11" s="1"/>
  <c r="F16" i="10"/>
  <c r="B27" i="10" s="1"/>
  <c r="F17" i="10"/>
  <c r="F13" i="10"/>
  <c r="B24" i="10" s="1"/>
  <c r="F14" i="10"/>
  <c r="B25" i="10" s="1"/>
  <c r="F15" i="10"/>
  <c r="B26" i="10" s="1"/>
  <c r="H14" i="10"/>
  <c r="I19" i="10"/>
  <c r="K16" i="10" s="1"/>
  <c r="H15" i="10"/>
  <c r="H16" i="10"/>
  <c r="H17" i="10"/>
  <c r="J17" i="10" s="1"/>
  <c r="H13" i="10"/>
  <c r="I13" i="10"/>
  <c r="P40" i="8"/>
  <c r="E12" i="6"/>
  <c r="E16" i="6"/>
  <c r="E20" i="6"/>
  <c r="E24" i="6"/>
  <c r="E28" i="6"/>
  <c r="E32" i="6"/>
  <c r="E36" i="6"/>
  <c r="E40" i="6"/>
  <c r="E44" i="6"/>
  <c r="E48" i="6"/>
  <c r="E52" i="6"/>
  <c r="E56" i="6"/>
  <c r="E60" i="6"/>
  <c r="E64" i="6"/>
  <c r="E68" i="6"/>
  <c r="E72" i="6"/>
  <c r="E76" i="6"/>
  <c r="E80" i="6"/>
  <c r="E84" i="6"/>
  <c r="E88" i="6"/>
  <c r="E92" i="6"/>
  <c r="E96" i="6"/>
  <c r="E100" i="6"/>
  <c r="E104" i="6"/>
  <c r="E111" i="6"/>
  <c r="O4" i="6"/>
  <c r="S4" i="6"/>
  <c r="W4" i="6"/>
  <c r="AA4" i="6"/>
  <c r="AE4" i="6"/>
  <c r="AI4" i="6"/>
  <c r="E9" i="6"/>
  <c r="E13" i="6"/>
  <c r="E17" i="6"/>
  <c r="E21" i="6"/>
  <c r="E25" i="6"/>
  <c r="E29" i="6"/>
  <c r="E33" i="6"/>
  <c r="E37" i="6"/>
  <c r="E41" i="6"/>
  <c r="E45" i="6"/>
  <c r="E49" i="6"/>
  <c r="E53" i="6"/>
  <c r="E57" i="6"/>
  <c r="E61" i="6"/>
  <c r="E65" i="6"/>
  <c r="E69" i="6"/>
  <c r="E73" i="6"/>
  <c r="E77" i="6"/>
  <c r="E81" i="6"/>
  <c r="E85" i="6"/>
  <c r="E89" i="6"/>
  <c r="E93" i="6"/>
  <c r="E97" i="6"/>
  <c r="E101" i="6"/>
  <c r="E105" i="6"/>
  <c r="AH4" i="6"/>
  <c r="Z4" i="6"/>
  <c r="R4" i="6"/>
  <c r="J4" i="6"/>
  <c r="AL4" i="6"/>
  <c r="AD4" i="6"/>
  <c r="V4" i="6"/>
  <c r="N4" i="6"/>
  <c r="P4" i="6"/>
  <c r="T4" i="6"/>
  <c r="X4" i="6"/>
  <c r="AB4" i="6"/>
  <c r="AF4" i="6"/>
  <c r="AJ4" i="6"/>
  <c r="E10" i="6"/>
  <c r="E14" i="6"/>
  <c r="E18" i="6"/>
  <c r="E22" i="6"/>
  <c r="E26" i="6"/>
  <c r="E30" i="6"/>
  <c r="E34" i="6"/>
  <c r="E38" i="6"/>
  <c r="E42" i="6"/>
  <c r="E46" i="6"/>
  <c r="E50" i="6"/>
  <c r="E54" i="6"/>
  <c r="E58" i="6"/>
  <c r="E62" i="6"/>
  <c r="E66" i="6"/>
  <c r="E70" i="6"/>
  <c r="E74" i="6"/>
  <c r="E78" i="6"/>
  <c r="E82" i="6"/>
  <c r="E86" i="6"/>
  <c r="E90" i="6"/>
  <c r="E94" i="6"/>
  <c r="E98" i="6"/>
  <c r="E102" i="6"/>
  <c r="M4" i="6"/>
  <c r="Q4" i="6"/>
  <c r="U4" i="6"/>
  <c r="Y4" i="6"/>
  <c r="AC4" i="6"/>
  <c r="AG4" i="6"/>
  <c r="AK4" i="6"/>
  <c r="E11" i="6"/>
  <c r="E15" i="6"/>
  <c r="E19" i="6"/>
  <c r="E23" i="6"/>
  <c r="E27" i="6"/>
  <c r="E31" i="6"/>
  <c r="E35" i="6"/>
  <c r="E39" i="6"/>
  <c r="E43" i="6"/>
  <c r="E47" i="6"/>
  <c r="E51" i="6"/>
  <c r="E55" i="6"/>
  <c r="E59" i="6"/>
  <c r="E63" i="6"/>
  <c r="E67" i="6"/>
  <c r="E71" i="6"/>
  <c r="E75" i="6"/>
  <c r="E79" i="6"/>
  <c r="E83" i="6"/>
  <c r="E87" i="6"/>
  <c r="E91" i="6"/>
  <c r="E95" i="6"/>
  <c r="E99" i="6"/>
  <c r="E103" i="6"/>
  <c r="L4" i="6"/>
  <c r="E106" i="6"/>
  <c r="E107" i="6"/>
  <c r="E108" i="6"/>
  <c r="E109" i="6"/>
  <c r="E110" i="6"/>
  <c r="F804" i="6"/>
  <c r="F803" i="6"/>
  <c r="F802" i="6"/>
  <c r="F801" i="6"/>
  <c r="F800" i="6"/>
  <c r="F799" i="6"/>
  <c r="E804" i="6"/>
  <c r="E802" i="6"/>
  <c r="E800" i="6"/>
  <c r="F798" i="6"/>
  <c r="F797" i="6"/>
  <c r="F796" i="6"/>
  <c r="F795" i="6"/>
  <c r="E803" i="6"/>
  <c r="E801" i="6"/>
  <c r="E799" i="6"/>
  <c r="F794" i="6"/>
  <c r="F793" i="6"/>
  <c r="F792" i="6"/>
  <c r="F791" i="6"/>
  <c r="F790" i="6"/>
  <c r="F789" i="6"/>
  <c r="E798" i="6"/>
  <c r="E797" i="6"/>
  <c r="E796" i="6"/>
  <c r="E795" i="6"/>
  <c r="E794" i="6"/>
  <c r="E793" i="6"/>
  <c r="E792" i="6"/>
  <c r="E791" i="6"/>
  <c r="E790" i="6"/>
  <c r="E789" i="6"/>
  <c r="F788" i="6"/>
  <c r="F787" i="6"/>
  <c r="F786" i="6"/>
  <c r="F785" i="6"/>
  <c r="F784" i="6"/>
  <c r="F783" i="6"/>
  <c r="F782" i="6"/>
  <c r="E788" i="6"/>
  <c r="E787" i="6"/>
  <c r="E786" i="6"/>
  <c r="E785" i="6"/>
  <c r="E784" i="6"/>
  <c r="E783" i="6"/>
  <c r="F781" i="6"/>
  <c r="F780" i="6"/>
  <c r="F779" i="6"/>
  <c r="F778" i="6"/>
  <c r="F777" i="6"/>
  <c r="F776" i="6"/>
  <c r="F775" i="6"/>
  <c r="F774" i="6"/>
  <c r="F773" i="6"/>
  <c r="F772" i="6"/>
  <c r="F771" i="6"/>
  <c r="F770" i="6"/>
  <c r="E781" i="6"/>
  <c r="E780" i="6"/>
  <c r="E778" i="6"/>
  <c r="E776" i="6"/>
  <c r="E774" i="6"/>
  <c r="E772" i="6"/>
  <c r="E770" i="6"/>
  <c r="F769" i="6"/>
  <c r="F768" i="6"/>
  <c r="F767" i="6"/>
  <c r="F766" i="6"/>
  <c r="F765" i="6"/>
  <c r="F764" i="6"/>
  <c r="F763" i="6"/>
  <c r="F762" i="6"/>
  <c r="F761" i="6"/>
  <c r="F760" i="6"/>
  <c r="E782" i="6"/>
  <c r="E769" i="6"/>
  <c r="E779" i="6"/>
  <c r="E777" i="6"/>
  <c r="E775" i="6"/>
  <c r="E773" i="6"/>
  <c r="E771" i="6"/>
  <c r="F759" i="6"/>
  <c r="F758" i="6"/>
  <c r="F757" i="6"/>
  <c r="F756" i="6"/>
  <c r="F755" i="6"/>
  <c r="F754" i="6"/>
  <c r="F753" i="6"/>
  <c r="F752" i="6"/>
  <c r="F751" i="6"/>
  <c r="F750" i="6"/>
  <c r="E759" i="6"/>
  <c r="E768" i="6"/>
  <c r="E767" i="6"/>
  <c r="E766" i="6"/>
  <c r="E765" i="6"/>
  <c r="E764" i="6"/>
  <c r="E763" i="6"/>
  <c r="E762" i="6"/>
  <c r="E761" i="6"/>
  <c r="E760" i="6"/>
  <c r="E749" i="6"/>
  <c r="E747" i="6"/>
  <c r="E745" i="6"/>
  <c r="E743" i="6"/>
  <c r="E741" i="6"/>
  <c r="E739" i="6"/>
  <c r="E737" i="6"/>
  <c r="E758" i="6"/>
  <c r="E757" i="6"/>
  <c r="E756" i="6"/>
  <c r="E755" i="6"/>
  <c r="E754" i="6"/>
  <c r="E753" i="6"/>
  <c r="E752" i="6"/>
  <c r="E751" i="6"/>
  <c r="E750" i="6"/>
  <c r="F748" i="6"/>
  <c r="F746" i="6"/>
  <c r="F744" i="6"/>
  <c r="F742" i="6"/>
  <c r="F740" i="6"/>
  <c r="F738" i="6"/>
  <c r="E748" i="6"/>
  <c r="E746" i="6"/>
  <c r="E744" i="6"/>
  <c r="E742" i="6"/>
  <c r="E740" i="6"/>
  <c r="E738" i="6"/>
  <c r="F736" i="6"/>
  <c r="F735" i="6"/>
  <c r="F734" i="6"/>
  <c r="F733" i="6"/>
  <c r="F732" i="6"/>
  <c r="F731" i="6"/>
  <c r="F730" i="6"/>
  <c r="F729" i="6"/>
  <c r="F728" i="6"/>
  <c r="F727" i="6"/>
  <c r="F726" i="6"/>
  <c r="F749" i="6"/>
  <c r="F747" i="6"/>
  <c r="F745" i="6"/>
  <c r="F743" i="6"/>
  <c r="F741" i="6"/>
  <c r="F739" i="6"/>
  <c r="F737" i="6"/>
  <c r="E736" i="6"/>
  <c r="F725" i="6"/>
  <c r="F724" i="6"/>
  <c r="F723" i="6"/>
  <c r="F722" i="6"/>
  <c r="F721" i="6"/>
  <c r="F720" i="6"/>
  <c r="F719" i="6"/>
  <c r="F718" i="6"/>
  <c r="F717" i="6"/>
  <c r="F716" i="6"/>
  <c r="F715" i="6"/>
  <c r="F714" i="6"/>
  <c r="F713" i="6"/>
  <c r="F712" i="6"/>
  <c r="F711" i="6"/>
  <c r="F710" i="6"/>
  <c r="F709" i="6"/>
  <c r="F708" i="6"/>
  <c r="F707" i="6"/>
  <c r="F706" i="6"/>
  <c r="F705" i="6"/>
  <c r="F704" i="6"/>
  <c r="F703" i="6"/>
  <c r="F702" i="6"/>
  <c r="E725" i="6"/>
  <c r="E724" i="6"/>
  <c r="E735" i="6"/>
  <c r="E734" i="6"/>
  <c r="E733" i="6"/>
  <c r="E732" i="6"/>
  <c r="E731" i="6"/>
  <c r="E730" i="6"/>
  <c r="E729" i="6"/>
  <c r="E728" i="6"/>
  <c r="E727" i="6"/>
  <c r="E726" i="6"/>
  <c r="E723" i="6"/>
  <c r="E722" i="6"/>
  <c r="E721" i="6"/>
  <c r="E720" i="6"/>
  <c r="E719" i="6"/>
  <c r="E718" i="6"/>
  <c r="E717" i="6"/>
  <c r="E716" i="6"/>
  <c r="E715" i="6"/>
  <c r="E714" i="6"/>
  <c r="E713" i="6"/>
  <c r="E712" i="6"/>
  <c r="E711" i="6"/>
  <c r="E710" i="6"/>
  <c r="E709" i="6"/>
  <c r="E708" i="6"/>
  <c r="E707" i="6"/>
  <c r="E706" i="6"/>
  <c r="E705" i="6"/>
  <c r="E704" i="6"/>
  <c r="E703" i="6"/>
  <c r="E702" i="6"/>
  <c r="E700" i="6"/>
  <c r="E698" i="6"/>
  <c r="E696" i="6"/>
  <c r="E694" i="6"/>
  <c r="E692" i="6"/>
  <c r="E690" i="6"/>
  <c r="F701" i="6"/>
  <c r="F699" i="6"/>
  <c r="F697" i="6"/>
  <c r="F695" i="6"/>
  <c r="F693" i="6"/>
  <c r="F691" i="6"/>
  <c r="E701" i="6"/>
  <c r="E699" i="6"/>
  <c r="E697" i="6"/>
  <c r="E695" i="6"/>
  <c r="E693" i="6"/>
  <c r="E691" i="6"/>
  <c r="E689" i="6"/>
  <c r="F700" i="6"/>
  <c r="F698" i="6"/>
  <c r="F696" i="6"/>
  <c r="F694" i="6"/>
  <c r="F692" i="6"/>
  <c r="F690" i="6"/>
  <c r="F688" i="6"/>
  <c r="F687" i="6"/>
  <c r="F686" i="6"/>
  <c r="F685" i="6"/>
  <c r="F684" i="6"/>
  <c r="F683" i="6"/>
  <c r="F682" i="6"/>
  <c r="F689" i="6"/>
  <c r="E688" i="6"/>
  <c r="E686" i="6"/>
  <c r="E684" i="6"/>
  <c r="E682" i="6"/>
  <c r="E687" i="6"/>
  <c r="E685" i="6"/>
  <c r="E683" i="6"/>
  <c r="F681" i="6"/>
  <c r="F680" i="6"/>
  <c r="F679" i="6"/>
  <c r="F678" i="6"/>
  <c r="F677" i="6"/>
  <c r="F676" i="6"/>
  <c r="F675" i="6"/>
  <c r="F674" i="6"/>
  <c r="F673" i="6"/>
  <c r="F672" i="6"/>
  <c r="F671" i="6"/>
  <c r="F670" i="6"/>
  <c r="F669" i="6"/>
  <c r="F668" i="6"/>
  <c r="F667" i="6"/>
  <c r="F666" i="6"/>
  <c r="F665" i="6"/>
  <c r="F664" i="6"/>
  <c r="F663" i="6"/>
  <c r="F662" i="6"/>
  <c r="F661" i="6"/>
  <c r="F660" i="6"/>
  <c r="E681" i="6"/>
  <c r="E680" i="6"/>
  <c r="E679" i="6"/>
  <c r="E678" i="6"/>
  <c r="E677" i="6"/>
  <c r="E676" i="6"/>
  <c r="E675" i="6"/>
  <c r="E674" i="6"/>
  <c r="E673" i="6"/>
  <c r="E672" i="6"/>
  <c r="E671" i="6"/>
  <c r="E670" i="6"/>
  <c r="E669" i="6"/>
  <c r="E668" i="6"/>
  <c r="E667" i="6"/>
  <c r="E666" i="6"/>
  <c r="E665" i="6"/>
  <c r="E664" i="6"/>
  <c r="E663" i="6"/>
  <c r="E662" i="6"/>
  <c r="E661" i="6"/>
  <c r="E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E607" i="6"/>
  <c r="E606" i="6"/>
  <c r="E605" i="6"/>
  <c r="F603" i="6"/>
  <c r="F601" i="6"/>
  <c r="F599" i="6"/>
  <c r="F597" i="6"/>
  <c r="F595" i="6"/>
  <c r="F593" i="6"/>
  <c r="F591" i="6"/>
  <c r="F589" i="6"/>
  <c r="F587" i="6"/>
  <c r="F611" i="6"/>
  <c r="F610" i="6"/>
  <c r="F609" i="6"/>
  <c r="F608" i="6"/>
  <c r="F607" i="6"/>
  <c r="F606" i="6"/>
  <c r="F605" i="6"/>
  <c r="E603" i="6"/>
  <c r="E601" i="6"/>
  <c r="E599" i="6"/>
  <c r="E597" i="6"/>
  <c r="E595" i="6"/>
  <c r="E593" i="6"/>
  <c r="E591" i="6"/>
  <c r="E589" i="6"/>
  <c r="E587" i="6"/>
  <c r="F604" i="6"/>
  <c r="F602" i="6"/>
  <c r="F600" i="6"/>
  <c r="F598" i="6"/>
  <c r="F596" i="6"/>
  <c r="F594" i="6"/>
  <c r="F592" i="6"/>
  <c r="F590" i="6"/>
  <c r="F588"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E604" i="6"/>
  <c r="E602" i="6"/>
  <c r="E600" i="6"/>
  <c r="E598" i="6"/>
  <c r="E596" i="6"/>
  <c r="E594" i="6"/>
  <c r="E592" i="6"/>
  <c r="E590" i="6"/>
  <c r="E588" i="6"/>
  <c r="E586" i="6"/>
  <c r="E585" i="6"/>
  <c r="E584" i="6"/>
  <c r="E583" i="6"/>
  <c r="E582" i="6"/>
  <c r="E581" i="6"/>
  <c r="E543" i="6"/>
  <c r="E541" i="6"/>
  <c r="E539" i="6"/>
  <c r="E537" i="6"/>
  <c r="E535" i="6"/>
  <c r="E533"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2" i="6"/>
  <c r="E540" i="6"/>
  <c r="E538" i="6"/>
  <c r="E536" i="6"/>
  <c r="E534" i="6"/>
  <c r="E532" i="6"/>
  <c r="E531" i="6"/>
  <c r="E530" i="6"/>
  <c r="E529" i="6"/>
  <c r="E528" i="6"/>
  <c r="E527" i="6"/>
  <c r="E526" i="6"/>
  <c r="E503" i="6"/>
  <c r="E501" i="6"/>
  <c r="E499" i="6"/>
  <c r="E497" i="6"/>
  <c r="E495" i="6"/>
  <c r="E493" i="6"/>
  <c r="E491" i="6"/>
  <c r="E489" i="6"/>
  <c r="E487"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E525" i="6"/>
  <c r="E524" i="6"/>
  <c r="E523" i="6"/>
  <c r="E522" i="6"/>
  <c r="E521" i="6"/>
  <c r="E520" i="6"/>
  <c r="E519" i="6"/>
  <c r="E518" i="6"/>
  <c r="E517" i="6"/>
  <c r="E516" i="6"/>
  <c r="E515" i="6"/>
  <c r="E514" i="6"/>
  <c r="E513" i="6"/>
  <c r="E512" i="6"/>
  <c r="E511" i="6"/>
  <c r="E510" i="6"/>
  <c r="E509" i="6"/>
  <c r="E508" i="6"/>
  <c r="E507" i="6"/>
  <c r="E506" i="6"/>
  <c r="E505" i="6"/>
  <c r="E504" i="6"/>
  <c r="E502" i="6"/>
  <c r="E500" i="6"/>
  <c r="E498" i="6"/>
  <c r="E496" i="6"/>
  <c r="E494" i="6"/>
  <c r="E492" i="6"/>
  <c r="E490" i="6"/>
  <c r="E488"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E392" i="6"/>
  <c r="E391" i="6"/>
  <c r="E390" i="6"/>
  <c r="E389" i="6"/>
  <c r="E388" i="6"/>
  <c r="E387" i="6"/>
  <c r="E386" i="6"/>
  <c r="E385" i="6"/>
  <c r="E384"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F301" i="6"/>
  <c r="E300" i="6"/>
  <c r="E299" i="6"/>
  <c r="E298" i="6"/>
  <c r="E297" i="6"/>
  <c r="E296" i="6"/>
  <c r="E295" i="6"/>
  <c r="E294" i="6"/>
  <c r="E293" i="6"/>
  <c r="E292" i="6"/>
  <c r="E291" i="6"/>
  <c r="E290" i="6"/>
  <c r="E289" i="6"/>
  <c r="E288" i="6"/>
  <c r="E287" i="6"/>
  <c r="E286" i="6"/>
  <c r="E301" i="6"/>
  <c r="J3"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G101" i="6"/>
  <c r="G102" i="6"/>
  <c r="G103" i="6"/>
  <c r="G104" i="6"/>
  <c r="G105" i="6"/>
  <c r="G106" i="6"/>
  <c r="G107" i="6"/>
  <c r="G108" i="6"/>
  <c r="G109" i="6"/>
  <c r="G110" i="6"/>
  <c r="G804" i="6"/>
  <c r="G802" i="6"/>
  <c r="G800" i="6"/>
  <c r="H803" i="6"/>
  <c r="H801" i="6"/>
  <c r="H799" i="6"/>
  <c r="G803" i="6"/>
  <c r="G801" i="6"/>
  <c r="G799" i="6"/>
  <c r="H804" i="6"/>
  <c r="H802" i="6"/>
  <c r="H800" i="6"/>
  <c r="H798" i="6"/>
  <c r="H797" i="6"/>
  <c r="H796" i="6"/>
  <c r="H795" i="6"/>
  <c r="G794" i="6"/>
  <c r="G798" i="6"/>
  <c r="G797" i="6"/>
  <c r="G796" i="6"/>
  <c r="G795" i="6"/>
  <c r="H794" i="6"/>
  <c r="H793" i="6"/>
  <c r="H792" i="6"/>
  <c r="H791" i="6"/>
  <c r="H790" i="6"/>
  <c r="H789" i="6"/>
  <c r="H788" i="6"/>
  <c r="H787" i="6"/>
  <c r="H786" i="6"/>
  <c r="H785" i="6"/>
  <c r="H784" i="6"/>
  <c r="H783" i="6"/>
  <c r="H782" i="6"/>
  <c r="G793" i="6"/>
  <c r="G792" i="6"/>
  <c r="G791" i="6"/>
  <c r="G790" i="6"/>
  <c r="G789" i="6"/>
  <c r="G788" i="6"/>
  <c r="G787" i="6"/>
  <c r="G786" i="6"/>
  <c r="G785" i="6"/>
  <c r="G784" i="6"/>
  <c r="G783" i="6"/>
  <c r="G782" i="6"/>
  <c r="G780" i="6"/>
  <c r="G778" i="6"/>
  <c r="G776" i="6"/>
  <c r="G774" i="6"/>
  <c r="G772" i="6"/>
  <c r="G770" i="6"/>
  <c r="G769" i="6"/>
  <c r="H779" i="6"/>
  <c r="H777" i="6"/>
  <c r="H775" i="6"/>
  <c r="H773" i="6"/>
  <c r="H771" i="6"/>
  <c r="H781" i="6"/>
  <c r="G779" i="6"/>
  <c r="G777" i="6"/>
  <c r="G775" i="6"/>
  <c r="G773" i="6"/>
  <c r="G771" i="6"/>
  <c r="G781" i="6"/>
  <c r="H780" i="6"/>
  <c r="H778" i="6"/>
  <c r="H776" i="6"/>
  <c r="H774" i="6"/>
  <c r="H772" i="6"/>
  <c r="H770" i="6"/>
  <c r="H769" i="6"/>
  <c r="H768" i="6"/>
  <c r="H767" i="6"/>
  <c r="H766" i="6"/>
  <c r="H765" i="6"/>
  <c r="H764" i="6"/>
  <c r="H763" i="6"/>
  <c r="H762" i="6"/>
  <c r="H761" i="6"/>
  <c r="H760" i="6"/>
  <c r="G768" i="6"/>
  <c r="G767" i="6"/>
  <c r="G766" i="6"/>
  <c r="G765" i="6"/>
  <c r="G764" i="6"/>
  <c r="G763" i="6"/>
  <c r="G762" i="6"/>
  <c r="G761" i="6"/>
  <c r="G760" i="6"/>
  <c r="H759" i="6"/>
  <c r="H758" i="6"/>
  <c r="H757" i="6"/>
  <c r="H756" i="6"/>
  <c r="H755" i="6"/>
  <c r="H754" i="6"/>
  <c r="H753" i="6"/>
  <c r="H752" i="6"/>
  <c r="H751" i="6"/>
  <c r="H750" i="6"/>
  <c r="H749" i="6"/>
  <c r="H748" i="6"/>
  <c r="H747" i="6"/>
  <c r="H746" i="6"/>
  <c r="H745" i="6"/>
  <c r="H744" i="6"/>
  <c r="H743" i="6"/>
  <c r="H742" i="6"/>
  <c r="H741" i="6"/>
  <c r="H740" i="6"/>
  <c r="H739" i="6"/>
  <c r="H738" i="6"/>
  <c r="H737" i="6"/>
  <c r="G759" i="6"/>
  <c r="G758" i="6"/>
  <c r="G757" i="6"/>
  <c r="G756" i="6"/>
  <c r="G755" i="6"/>
  <c r="G754" i="6"/>
  <c r="G753" i="6"/>
  <c r="G752" i="6"/>
  <c r="G751" i="6"/>
  <c r="G750" i="6"/>
  <c r="G748" i="6"/>
  <c r="G746" i="6"/>
  <c r="G744" i="6"/>
  <c r="G742" i="6"/>
  <c r="G740" i="6"/>
  <c r="G738" i="6"/>
  <c r="H736" i="6"/>
  <c r="H735" i="6"/>
  <c r="H734" i="6"/>
  <c r="H733" i="6"/>
  <c r="H732" i="6"/>
  <c r="H731" i="6"/>
  <c r="H730" i="6"/>
  <c r="H729" i="6"/>
  <c r="H728" i="6"/>
  <c r="H727" i="6"/>
  <c r="H726" i="6"/>
  <c r="G736" i="6"/>
  <c r="G735" i="6"/>
  <c r="G749" i="6"/>
  <c r="G747" i="6"/>
  <c r="G745" i="6"/>
  <c r="G743" i="6"/>
  <c r="G741" i="6"/>
  <c r="G739" i="6"/>
  <c r="G737" i="6"/>
  <c r="G734" i="6"/>
  <c r="G733" i="6"/>
  <c r="G732" i="6"/>
  <c r="G731" i="6"/>
  <c r="G730" i="6"/>
  <c r="G729" i="6"/>
  <c r="G728" i="6"/>
  <c r="G727" i="6"/>
  <c r="G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G725" i="6"/>
  <c r="G724" i="6"/>
  <c r="G723" i="6"/>
  <c r="G701" i="6"/>
  <c r="G699" i="6"/>
  <c r="G697" i="6"/>
  <c r="G695" i="6"/>
  <c r="G693" i="6"/>
  <c r="G691" i="6"/>
  <c r="G700" i="6"/>
  <c r="G698" i="6"/>
  <c r="G696" i="6"/>
  <c r="G694" i="6"/>
  <c r="G692" i="6"/>
  <c r="G690" i="6"/>
  <c r="G688" i="6"/>
  <c r="G722" i="6"/>
  <c r="G721" i="6"/>
  <c r="G720" i="6"/>
  <c r="G719" i="6"/>
  <c r="G718" i="6"/>
  <c r="G717" i="6"/>
  <c r="G716" i="6"/>
  <c r="G715" i="6"/>
  <c r="G714" i="6"/>
  <c r="G713" i="6"/>
  <c r="G712" i="6"/>
  <c r="G711" i="6"/>
  <c r="G710" i="6"/>
  <c r="G709" i="6"/>
  <c r="G708" i="6"/>
  <c r="G707" i="6"/>
  <c r="G706" i="6"/>
  <c r="G705" i="6"/>
  <c r="G704" i="6"/>
  <c r="G703" i="6"/>
  <c r="G702" i="6"/>
  <c r="H687" i="6"/>
  <c r="H685" i="6"/>
  <c r="H683" i="6"/>
  <c r="G687" i="6"/>
  <c r="G685" i="6"/>
  <c r="G683" i="6"/>
  <c r="H681" i="6"/>
  <c r="H680" i="6"/>
  <c r="H679" i="6"/>
  <c r="H678" i="6"/>
  <c r="H677" i="6"/>
  <c r="H676" i="6"/>
  <c r="H675" i="6"/>
  <c r="H674" i="6"/>
  <c r="H673" i="6"/>
  <c r="H672" i="6"/>
  <c r="H671" i="6"/>
  <c r="H670" i="6"/>
  <c r="H669" i="6"/>
  <c r="H668" i="6"/>
  <c r="H667" i="6"/>
  <c r="H666" i="6"/>
  <c r="H665" i="6"/>
  <c r="H664" i="6"/>
  <c r="H663" i="6"/>
  <c r="H662" i="6"/>
  <c r="H661" i="6"/>
  <c r="H660" i="6"/>
  <c r="H659" i="6"/>
  <c r="H686" i="6"/>
  <c r="H684" i="6"/>
  <c r="H682" i="6"/>
  <c r="G689" i="6"/>
  <c r="H688" i="6"/>
  <c r="G686" i="6"/>
  <c r="G684" i="6"/>
  <c r="G682"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G681" i="6"/>
  <c r="G680" i="6"/>
  <c r="G679" i="6"/>
  <c r="G678" i="6"/>
  <c r="G677" i="6"/>
  <c r="G676" i="6"/>
  <c r="G675" i="6"/>
  <c r="G674" i="6"/>
  <c r="G673" i="6"/>
  <c r="G672" i="6"/>
  <c r="G671" i="6"/>
  <c r="G670" i="6"/>
  <c r="G669" i="6"/>
  <c r="G668" i="6"/>
  <c r="G667" i="6"/>
  <c r="G666" i="6"/>
  <c r="G665" i="6"/>
  <c r="G664" i="6"/>
  <c r="G663" i="6"/>
  <c r="G662" i="6"/>
  <c r="G661" i="6"/>
  <c r="G660" i="6"/>
  <c r="G659" i="6"/>
  <c r="G658" i="6"/>
  <c r="G657" i="6"/>
  <c r="G656" i="6"/>
  <c r="G655" i="6"/>
  <c r="G654" i="6"/>
  <c r="H610" i="6"/>
  <c r="H609" i="6"/>
  <c r="H608" i="6"/>
  <c r="H607" i="6"/>
  <c r="H606" i="6"/>
  <c r="H605" i="6"/>
  <c r="H604" i="6"/>
  <c r="H603" i="6"/>
  <c r="H602" i="6"/>
  <c r="H601" i="6"/>
  <c r="H600" i="6"/>
  <c r="H599" i="6"/>
  <c r="H598" i="6"/>
  <c r="H597" i="6"/>
  <c r="H596" i="6"/>
  <c r="H595" i="6"/>
  <c r="H594" i="6"/>
  <c r="H593" i="6"/>
  <c r="H592" i="6"/>
  <c r="H591" i="6"/>
  <c r="H590" i="6"/>
  <c r="H589" i="6"/>
  <c r="H588" i="6"/>
  <c r="H587" i="6"/>
  <c r="G653" i="6"/>
  <c r="G652" i="6"/>
  <c r="G651" i="6"/>
  <c r="G650" i="6"/>
  <c r="G649" i="6"/>
  <c r="G648" i="6"/>
  <c r="G647" i="6"/>
  <c r="G646" i="6"/>
  <c r="G645" i="6"/>
  <c r="G644" i="6"/>
  <c r="G643" i="6"/>
  <c r="G642" i="6"/>
  <c r="G641" i="6"/>
  <c r="G640" i="6"/>
  <c r="G639" i="6"/>
  <c r="G638" i="6"/>
  <c r="G637" i="6"/>
  <c r="G636" i="6"/>
  <c r="G635" i="6"/>
  <c r="G634" i="6"/>
  <c r="G633" i="6"/>
  <c r="G632" i="6"/>
  <c r="G631" i="6"/>
  <c r="G630" i="6"/>
  <c r="G629" i="6"/>
  <c r="G628" i="6"/>
  <c r="G627" i="6"/>
  <c r="G626" i="6"/>
  <c r="G625" i="6"/>
  <c r="G624" i="6"/>
  <c r="G623" i="6"/>
  <c r="G622" i="6"/>
  <c r="G621" i="6"/>
  <c r="G620" i="6"/>
  <c r="G617" i="6"/>
  <c r="G613" i="6"/>
  <c r="G611" i="6"/>
  <c r="G610" i="6"/>
  <c r="G609" i="6"/>
  <c r="G608" i="6"/>
  <c r="G607" i="6"/>
  <c r="G606" i="6"/>
  <c r="G605"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G618" i="6"/>
  <c r="G614" i="6"/>
  <c r="G604" i="6"/>
  <c r="G602" i="6"/>
  <c r="G600" i="6"/>
  <c r="G598" i="6"/>
  <c r="G596" i="6"/>
  <c r="G594" i="6"/>
  <c r="G592" i="6"/>
  <c r="G590" i="6"/>
  <c r="G588" i="6"/>
  <c r="G586" i="6"/>
  <c r="G619" i="6"/>
  <c r="G615" i="6"/>
  <c r="G616" i="6"/>
  <c r="G612" i="6"/>
  <c r="G603" i="6"/>
  <c r="G601" i="6"/>
  <c r="G599" i="6"/>
  <c r="G597" i="6"/>
  <c r="G595" i="6"/>
  <c r="G593" i="6"/>
  <c r="G591" i="6"/>
  <c r="G589" i="6"/>
  <c r="G587" i="6"/>
  <c r="G584" i="6"/>
  <c r="G582" i="6"/>
  <c r="H542" i="6"/>
  <c r="H540" i="6"/>
  <c r="H538" i="6"/>
  <c r="H536" i="6"/>
  <c r="H534" i="6"/>
  <c r="H532" i="6"/>
  <c r="G531" i="6"/>
  <c r="G530" i="6"/>
  <c r="G529" i="6"/>
  <c r="G528" i="6"/>
  <c r="G527" i="6"/>
  <c r="G526"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2" i="6"/>
  <c r="G540" i="6"/>
  <c r="G538" i="6"/>
  <c r="G536" i="6"/>
  <c r="G534" i="6"/>
  <c r="G532" i="6"/>
  <c r="G585" i="6"/>
  <c r="G583" i="6"/>
  <c r="G581" i="6"/>
  <c r="H543" i="6"/>
  <c r="H541" i="6"/>
  <c r="H539" i="6"/>
  <c r="H537" i="6"/>
  <c r="H535" i="6"/>
  <c r="H533" i="6"/>
  <c r="G543" i="6"/>
  <c r="G541" i="6"/>
  <c r="G539" i="6"/>
  <c r="G537" i="6"/>
  <c r="G535" i="6"/>
  <c r="G533"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G503" i="6"/>
  <c r="G501" i="6"/>
  <c r="G499" i="6"/>
  <c r="G497" i="6"/>
  <c r="G495" i="6"/>
  <c r="G493" i="6"/>
  <c r="G491" i="6"/>
  <c r="G489" i="6"/>
  <c r="G487"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504" i="6"/>
  <c r="H502" i="6"/>
  <c r="H500" i="6"/>
  <c r="H498" i="6"/>
  <c r="H496" i="6"/>
  <c r="H494" i="6"/>
  <c r="H492" i="6"/>
  <c r="H490" i="6"/>
  <c r="H488" i="6"/>
  <c r="H486" i="6"/>
  <c r="G485" i="6"/>
  <c r="G484" i="6"/>
  <c r="G483" i="6"/>
  <c r="G482" i="6"/>
  <c r="G481" i="6"/>
  <c r="G480" i="6"/>
  <c r="G479" i="6"/>
  <c r="G478" i="6"/>
  <c r="G525" i="6"/>
  <c r="G524" i="6"/>
  <c r="G523" i="6"/>
  <c r="G522" i="6"/>
  <c r="G521" i="6"/>
  <c r="G520" i="6"/>
  <c r="G519" i="6"/>
  <c r="G518" i="6"/>
  <c r="G517" i="6"/>
  <c r="G516" i="6"/>
  <c r="G515" i="6"/>
  <c r="G514" i="6"/>
  <c r="G513" i="6"/>
  <c r="G512" i="6"/>
  <c r="G511" i="6"/>
  <c r="G510" i="6"/>
  <c r="G509" i="6"/>
  <c r="G508" i="6"/>
  <c r="G507" i="6"/>
  <c r="G506" i="6"/>
  <c r="G505" i="6"/>
  <c r="G504" i="6"/>
  <c r="G502" i="6"/>
  <c r="G500" i="6"/>
  <c r="G498" i="6"/>
  <c r="G496" i="6"/>
  <c r="G494" i="6"/>
  <c r="G492" i="6"/>
  <c r="G490" i="6"/>
  <c r="G488" i="6"/>
  <c r="G486" i="6"/>
  <c r="H503" i="6"/>
  <c r="H501" i="6"/>
  <c r="H499" i="6"/>
  <c r="H497" i="6"/>
  <c r="H495" i="6"/>
  <c r="H493" i="6"/>
  <c r="H491" i="6"/>
  <c r="H489" i="6"/>
  <c r="H487"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G437" i="6"/>
  <c r="G436" i="6"/>
  <c r="G435" i="6"/>
  <c r="G434" i="6"/>
  <c r="G433" i="6"/>
  <c r="G432" i="6"/>
  <c r="G431" i="6"/>
  <c r="G430" i="6"/>
  <c r="G429" i="6"/>
  <c r="G428" i="6"/>
  <c r="G427" i="6"/>
  <c r="G426" i="6"/>
  <c r="G425" i="6"/>
  <c r="G424" i="6"/>
  <c r="G423" i="6"/>
  <c r="G422" i="6"/>
  <c r="G421" i="6"/>
  <c r="G420" i="6"/>
  <c r="G419" i="6"/>
  <c r="G41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G300" i="6"/>
  <c r="G299" i="6"/>
  <c r="G298" i="6"/>
  <c r="G297" i="6"/>
  <c r="G296" i="6"/>
  <c r="G295" i="6"/>
  <c r="G294" i="6"/>
  <c r="G293" i="6"/>
  <c r="G292" i="6"/>
  <c r="G291" i="6"/>
  <c r="G290" i="6"/>
  <c r="G289" i="6"/>
  <c r="G288" i="6"/>
  <c r="G287" i="6"/>
  <c r="G286"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J29" i="5"/>
  <c r="J42" i="5"/>
  <c r="C55" i="5"/>
  <c r="B5" i="5" s="1"/>
  <c r="J43" i="5"/>
  <c r="J30" i="5"/>
  <c r="B11" i="5"/>
  <c r="J27" i="5"/>
  <c r="J31" i="5"/>
  <c r="A34" i="5"/>
  <c r="B4" i="5" s="1"/>
  <c r="J76" i="5"/>
  <c r="B9" i="5" s="1"/>
  <c r="X15" i="14" l="1"/>
  <c r="X11" i="14"/>
  <c r="X7" i="14"/>
  <c r="X3" i="14"/>
  <c r="X22" i="14"/>
  <c r="Y19" i="14"/>
  <c r="X18" i="14"/>
  <c r="Y17" i="14"/>
  <c r="Y16" i="14"/>
  <c r="X13" i="14"/>
  <c r="Y12" i="14"/>
  <c r="X9" i="14"/>
  <c r="Y8" i="14"/>
  <c r="X16" i="14"/>
  <c r="Y15" i="14"/>
  <c r="X12" i="14"/>
  <c r="Y11" i="14"/>
  <c r="X8" i="14"/>
  <c r="Y7" i="14"/>
  <c r="X5" i="14"/>
  <c r="Y3" i="14"/>
  <c r="X17" i="14"/>
  <c r="Y20" i="14"/>
  <c r="Y4" i="14"/>
  <c r="W22" i="14"/>
  <c r="X19" i="14"/>
  <c r="X4" i="14"/>
  <c r="W18" i="14"/>
  <c r="W12" i="14"/>
  <c r="W15" i="14"/>
  <c r="W21" i="14"/>
  <c r="W13" i="14"/>
  <c r="Y5" i="14"/>
  <c r="Y13" i="14"/>
  <c r="Y10" i="14"/>
  <c r="W5" i="14"/>
  <c r="W19" i="14"/>
  <c r="W8" i="14"/>
  <c r="W11" i="14"/>
  <c r="W14" i="14"/>
  <c r="X6" i="14"/>
  <c r="X14" i="14"/>
  <c r="Y18" i="14"/>
  <c r="X21" i="14"/>
  <c r="Y14" i="14"/>
  <c r="W20" i="14"/>
  <c r="X10" i="14"/>
  <c r="Y22" i="14"/>
  <c r="W17" i="14"/>
  <c r="W4" i="14"/>
  <c r="W7" i="14"/>
  <c r="W10" i="14"/>
  <c r="W9" i="14"/>
  <c r="Y9" i="14"/>
  <c r="X20" i="14"/>
  <c r="Y23" i="14"/>
  <c r="W16" i="14"/>
  <c r="W3" i="14"/>
  <c r="W6" i="14"/>
  <c r="Y6" i="14"/>
  <c r="Y21" i="14"/>
  <c r="K32" i="11"/>
  <c r="P32" i="11" s="1"/>
  <c r="K47" i="11"/>
  <c r="P47" i="11" s="1"/>
  <c r="K33" i="11"/>
  <c r="P33" i="11" s="1"/>
  <c r="K14" i="11"/>
  <c r="P14" i="11" s="1"/>
  <c r="K35" i="11"/>
  <c r="P35" i="11" s="1"/>
  <c r="K17" i="11"/>
  <c r="P17" i="11" s="1"/>
  <c r="K34" i="11"/>
  <c r="P34" i="11" s="1"/>
  <c r="K23" i="11"/>
  <c r="P23" i="11" s="1"/>
  <c r="K40" i="11"/>
  <c r="P40" i="11" s="1"/>
  <c r="K42" i="11"/>
  <c r="P42" i="11" s="1"/>
  <c r="K21" i="11"/>
  <c r="P21" i="11" s="1"/>
  <c r="K48" i="11"/>
  <c r="P48" i="11" s="1"/>
  <c r="K28" i="11"/>
  <c r="P28" i="11" s="1"/>
  <c r="K26" i="11"/>
  <c r="P26" i="11" s="1"/>
  <c r="K49" i="11"/>
  <c r="K41" i="11"/>
  <c r="P41" i="11" s="1"/>
  <c r="J23" i="11"/>
  <c r="J32" i="11"/>
  <c r="J49" i="11"/>
  <c r="F44" i="11"/>
  <c r="K44" i="11" s="1"/>
  <c r="P44" i="11" s="1"/>
  <c r="F40" i="11"/>
  <c r="F34" i="11"/>
  <c r="F28" i="11"/>
  <c r="J28" i="11" s="1"/>
  <c r="F24" i="11"/>
  <c r="J24" i="11" s="1"/>
  <c r="F18" i="11"/>
  <c r="K18" i="11" s="1"/>
  <c r="P18" i="11" s="1"/>
  <c r="F14" i="11"/>
  <c r="F49" i="11"/>
  <c r="F43" i="11"/>
  <c r="J43" i="11" s="1"/>
  <c r="F39" i="11"/>
  <c r="K39" i="11" s="1"/>
  <c r="P39" i="11" s="1"/>
  <c r="F33" i="11"/>
  <c r="F27" i="11"/>
  <c r="K27" i="11" s="1"/>
  <c r="P27" i="11" s="1"/>
  <c r="F23" i="11"/>
  <c r="F17" i="11"/>
  <c r="F48" i="11"/>
  <c r="F42" i="11"/>
  <c r="J42" i="11" s="1"/>
  <c r="F38" i="11"/>
  <c r="J38" i="11" s="1"/>
  <c r="F32" i="11"/>
  <c r="F26" i="11"/>
  <c r="F22" i="11"/>
  <c r="K22" i="11" s="1"/>
  <c r="P22" i="11" s="1"/>
  <c r="F16" i="11"/>
  <c r="K16" i="11" s="1"/>
  <c r="P16" i="11" s="1"/>
  <c r="F47" i="11"/>
  <c r="F41" i="11"/>
  <c r="F35" i="11"/>
  <c r="J35" i="11" s="1"/>
  <c r="F31" i="11"/>
  <c r="J31" i="11" s="1"/>
  <c r="F25" i="11"/>
  <c r="K25" i="11" s="1"/>
  <c r="P25" i="11" s="1"/>
  <c r="F21" i="11"/>
  <c r="F15" i="11"/>
  <c r="K15" i="11" s="1"/>
  <c r="P15" i="11" s="1"/>
  <c r="J33" i="11"/>
  <c r="J14" i="11"/>
  <c r="J34" i="11"/>
  <c r="J21" i="11"/>
  <c r="J41" i="11"/>
  <c r="J17" i="11"/>
  <c r="J39" i="11"/>
  <c r="J18" i="11"/>
  <c r="J40" i="11"/>
  <c r="J25" i="11"/>
  <c r="J47" i="11"/>
  <c r="J26" i="11"/>
  <c r="J48" i="11"/>
  <c r="K13" i="10"/>
  <c r="J16" i="10"/>
  <c r="D27" i="10"/>
  <c r="C27" i="10" s="1"/>
  <c r="K15" i="10"/>
  <c r="K17" i="10"/>
  <c r="D26" i="10"/>
  <c r="C26" i="10" s="1"/>
  <c r="J15" i="10"/>
  <c r="J13" i="10"/>
  <c r="D24" i="10"/>
  <c r="C24" i="10" s="1"/>
  <c r="J14" i="10"/>
  <c r="D25" i="10"/>
  <c r="C25" i="10" s="1"/>
  <c r="K14" i="10"/>
  <c r="J5" i="6"/>
  <c r="AK5" i="6"/>
  <c r="AC5" i="6"/>
  <c r="U5" i="6"/>
  <c r="M5" i="6"/>
  <c r="AG5" i="6"/>
  <c r="Y5" i="6"/>
  <c r="Q5" i="6"/>
  <c r="J288" i="6"/>
  <c r="J292" i="6"/>
  <c r="J296" i="6"/>
  <c r="J300" i="6"/>
  <c r="J304" i="6"/>
  <c r="J308" i="6"/>
  <c r="J312" i="6"/>
  <c r="J316" i="6"/>
  <c r="J320" i="6"/>
  <c r="J324" i="6"/>
  <c r="J328" i="6"/>
  <c r="J332" i="6"/>
  <c r="J336" i="6"/>
  <c r="J340" i="6"/>
  <c r="J344" i="6"/>
  <c r="J348" i="6"/>
  <c r="J352" i="6"/>
  <c r="J356" i="6"/>
  <c r="J360" i="6"/>
  <c r="J364" i="6"/>
  <c r="J368" i="6"/>
  <c r="J372" i="6"/>
  <c r="J376" i="6"/>
  <c r="J380" i="6"/>
  <c r="J387" i="6"/>
  <c r="J391" i="6"/>
  <c r="J396" i="6"/>
  <c r="J400" i="6"/>
  <c r="J404" i="6"/>
  <c r="J408" i="6"/>
  <c r="J412" i="6"/>
  <c r="J416" i="6"/>
  <c r="J420" i="6"/>
  <c r="J424" i="6"/>
  <c r="J428" i="6"/>
  <c r="J432" i="6"/>
  <c r="J436" i="6"/>
  <c r="J440" i="6"/>
  <c r="J444" i="6"/>
  <c r="J448" i="6"/>
  <c r="J452" i="6"/>
  <c r="J456" i="6"/>
  <c r="J460" i="6"/>
  <c r="J464" i="6"/>
  <c r="J468" i="6"/>
  <c r="J472" i="6"/>
  <c r="J476" i="6"/>
  <c r="J480" i="6"/>
  <c r="J484" i="6"/>
  <c r="J490" i="6"/>
  <c r="J498" i="6"/>
  <c r="J505" i="6"/>
  <c r="J509" i="6"/>
  <c r="J513" i="6"/>
  <c r="J517" i="6"/>
  <c r="J521" i="6"/>
  <c r="J525" i="6"/>
  <c r="J491" i="6"/>
  <c r="J499" i="6"/>
  <c r="J527" i="6"/>
  <c r="J531" i="6"/>
  <c r="J538" i="6"/>
  <c r="J545" i="6"/>
  <c r="J549" i="6"/>
  <c r="J553" i="6"/>
  <c r="J557" i="6"/>
  <c r="J561" i="6"/>
  <c r="J565" i="6"/>
  <c r="J569" i="6"/>
  <c r="J573" i="6"/>
  <c r="J577" i="6"/>
  <c r="J537" i="6"/>
  <c r="J581" i="6"/>
  <c r="J585" i="6"/>
  <c r="J592" i="6"/>
  <c r="J600" i="6"/>
  <c r="J589" i="6"/>
  <c r="J597" i="6"/>
  <c r="J605" i="6"/>
  <c r="J609" i="6"/>
  <c r="J613" i="6"/>
  <c r="J617" i="6"/>
  <c r="J621" i="6"/>
  <c r="J625" i="6"/>
  <c r="J629" i="6"/>
  <c r="J633" i="6"/>
  <c r="J637" i="6"/>
  <c r="J641" i="6"/>
  <c r="J645" i="6"/>
  <c r="J649" i="6"/>
  <c r="J653" i="6"/>
  <c r="J657" i="6"/>
  <c r="J661" i="6"/>
  <c r="J665" i="6"/>
  <c r="J669" i="6"/>
  <c r="J673" i="6"/>
  <c r="J677" i="6"/>
  <c r="J681" i="6"/>
  <c r="J685" i="6"/>
  <c r="J686" i="6"/>
  <c r="J689" i="6"/>
  <c r="J697" i="6"/>
  <c r="J696" i="6"/>
  <c r="J703" i="6"/>
  <c r="J707" i="6"/>
  <c r="J711" i="6"/>
  <c r="J715" i="6"/>
  <c r="J719" i="6"/>
  <c r="J723" i="6"/>
  <c r="J729" i="6"/>
  <c r="J733" i="6"/>
  <c r="J725" i="6"/>
  <c r="J738" i="6"/>
  <c r="J746" i="6"/>
  <c r="J750" i="6"/>
  <c r="J754" i="6"/>
  <c r="J758" i="6"/>
  <c r="J743" i="6"/>
  <c r="J760" i="6"/>
  <c r="J764" i="6"/>
  <c r="J768" i="6"/>
  <c r="J771" i="6"/>
  <c r="J779" i="6"/>
  <c r="J776" i="6"/>
  <c r="J783" i="6"/>
  <c r="J787" i="6"/>
  <c r="J792" i="6"/>
  <c r="J796" i="6"/>
  <c r="J800" i="6"/>
  <c r="G283" i="6"/>
  <c r="G279" i="6"/>
  <c r="G275" i="6"/>
  <c r="G271" i="6"/>
  <c r="G267" i="6"/>
  <c r="G263" i="6"/>
  <c r="G259" i="6"/>
  <c r="G255" i="6"/>
  <c r="G251" i="6"/>
  <c r="G247" i="6"/>
  <c r="G243" i="6"/>
  <c r="G239" i="6"/>
  <c r="G235" i="6"/>
  <c r="G231" i="6"/>
  <c r="G227" i="6"/>
  <c r="G223" i="6"/>
  <c r="G219" i="6"/>
  <c r="G215" i="6"/>
  <c r="G211" i="6"/>
  <c r="G207" i="6"/>
  <c r="G203" i="6"/>
  <c r="G199" i="6"/>
  <c r="G195" i="6"/>
  <c r="G191" i="6"/>
  <c r="G187" i="6"/>
  <c r="G183" i="6"/>
  <c r="G179" i="6"/>
  <c r="G175" i="6"/>
  <c r="G171" i="6"/>
  <c r="G167" i="6"/>
  <c r="G163" i="6"/>
  <c r="G159" i="6"/>
  <c r="G155" i="6"/>
  <c r="G151" i="6"/>
  <c r="G147" i="6"/>
  <c r="G143" i="6"/>
  <c r="G139" i="6"/>
  <c r="G135" i="6"/>
  <c r="G131" i="6"/>
  <c r="G127" i="6"/>
  <c r="G123" i="6"/>
  <c r="G119" i="6"/>
  <c r="G115" i="6"/>
  <c r="J110" i="6"/>
  <c r="J106" i="6"/>
  <c r="G99" i="6"/>
  <c r="G91" i="6"/>
  <c r="G83" i="6"/>
  <c r="G75" i="6"/>
  <c r="G67" i="6"/>
  <c r="G59" i="6"/>
  <c r="G51" i="6"/>
  <c r="G43" i="6"/>
  <c r="G35" i="6"/>
  <c r="G27" i="6"/>
  <c r="G19" i="6"/>
  <c r="G11" i="6"/>
  <c r="J102" i="6"/>
  <c r="G94" i="6"/>
  <c r="G86" i="6"/>
  <c r="G78" i="6"/>
  <c r="G70" i="6"/>
  <c r="G62" i="6"/>
  <c r="G54" i="6"/>
  <c r="G46" i="6"/>
  <c r="G38" i="6"/>
  <c r="G30" i="6"/>
  <c r="G22" i="6"/>
  <c r="G14" i="6"/>
  <c r="AF5" i="6"/>
  <c r="P5" i="6"/>
  <c r="J105" i="6"/>
  <c r="AI5" i="6"/>
  <c r="S5" i="6"/>
  <c r="G100" i="6"/>
  <c r="G92" i="6"/>
  <c r="G84" i="6"/>
  <c r="G76" i="6"/>
  <c r="G68" i="6"/>
  <c r="G60" i="6"/>
  <c r="G52" i="6"/>
  <c r="G44" i="6"/>
  <c r="G36" i="6"/>
  <c r="G28" i="6"/>
  <c r="G20" i="6"/>
  <c r="G12" i="6"/>
  <c r="Z5" i="6"/>
  <c r="J301" i="6"/>
  <c r="J289" i="6"/>
  <c r="J293" i="6"/>
  <c r="J297" i="6"/>
  <c r="J305" i="6"/>
  <c r="J309" i="6"/>
  <c r="J313" i="6"/>
  <c r="J317" i="6"/>
  <c r="J321" i="6"/>
  <c r="J325" i="6"/>
  <c r="J329" i="6"/>
  <c r="J333" i="6"/>
  <c r="J337" i="6"/>
  <c r="J341" i="6"/>
  <c r="J345" i="6"/>
  <c r="J349" i="6"/>
  <c r="J353" i="6"/>
  <c r="J357" i="6"/>
  <c r="J361" i="6"/>
  <c r="J365" i="6"/>
  <c r="J369" i="6"/>
  <c r="J373" i="6"/>
  <c r="J377" i="6"/>
  <c r="J381" i="6"/>
  <c r="J384" i="6"/>
  <c r="J388" i="6"/>
  <c r="J392" i="6"/>
  <c r="J393" i="6"/>
  <c r="J397" i="6"/>
  <c r="J401" i="6"/>
  <c r="J405" i="6"/>
  <c r="J409" i="6"/>
  <c r="J413" i="6"/>
  <c r="J417" i="6"/>
  <c r="J421" i="6"/>
  <c r="J425" i="6"/>
  <c r="J429" i="6"/>
  <c r="J433" i="6"/>
  <c r="J437" i="6"/>
  <c r="J441" i="6"/>
  <c r="J445" i="6"/>
  <c r="J449" i="6"/>
  <c r="J453" i="6"/>
  <c r="J457" i="6"/>
  <c r="J461" i="6"/>
  <c r="J465" i="6"/>
  <c r="J469" i="6"/>
  <c r="J473" i="6"/>
  <c r="J477" i="6"/>
  <c r="J481" i="6"/>
  <c r="J485" i="6"/>
  <c r="J492" i="6"/>
  <c r="J500" i="6"/>
  <c r="J506" i="6"/>
  <c r="J510" i="6"/>
  <c r="J514" i="6"/>
  <c r="J518" i="6"/>
  <c r="J522" i="6"/>
  <c r="J493" i="6"/>
  <c r="J501" i="6"/>
  <c r="J528" i="6"/>
  <c r="J532" i="6"/>
  <c r="J540" i="6"/>
  <c r="J546" i="6"/>
  <c r="J550" i="6"/>
  <c r="J554" i="6"/>
  <c r="J558" i="6"/>
  <c r="J562" i="6"/>
  <c r="J566" i="6"/>
  <c r="J570" i="6"/>
  <c r="J574" i="6"/>
  <c r="J578" i="6"/>
  <c r="J539" i="6"/>
  <c r="J582" i="6"/>
  <c r="J586" i="6"/>
  <c r="J594" i="6"/>
  <c r="J602" i="6"/>
  <c r="J591" i="6"/>
  <c r="J599" i="6"/>
  <c r="J606" i="6"/>
  <c r="J610" i="6"/>
  <c r="J614" i="6"/>
  <c r="J618" i="6"/>
  <c r="J622" i="6"/>
  <c r="J626" i="6"/>
  <c r="J630" i="6"/>
  <c r="J634" i="6"/>
  <c r="J638" i="6"/>
  <c r="J642" i="6"/>
  <c r="J646" i="6"/>
  <c r="J650" i="6"/>
  <c r="J654" i="6"/>
  <c r="J658" i="6"/>
  <c r="J662" i="6"/>
  <c r="J666" i="6"/>
  <c r="J670" i="6"/>
  <c r="J674" i="6"/>
  <c r="J678" i="6"/>
  <c r="J687" i="6"/>
  <c r="J688" i="6"/>
  <c r="J691" i="6"/>
  <c r="J699" i="6"/>
  <c r="J690" i="6"/>
  <c r="J698" i="6"/>
  <c r="J704" i="6"/>
  <c r="J708" i="6"/>
  <c r="J712" i="6"/>
  <c r="J716" i="6"/>
  <c r="J720" i="6"/>
  <c r="J726" i="6"/>
  <c r="J730" i="6"/>
  <c r="J734" i="6"/>
  <c r="J736" i="6"/>
  <c r="J740" i="6"/>
  <c r="J748" i="6"/>
  <c r="J751" i="6"/>
  <c r="J755" i="6"/>
  <c r="J737" i="6"/>
  <c r="J745" i="6"/>
  <c r="J761" i="6"/>
  <c r="J765" i="6"/>
  <c r="J759" i="6"/>
  <c r="J773" i="6"/>
  <c r="J769" i="6"/>
  <c r="J770" i="6"/>
  <c r="J778" i="6"/>
  <c r="J784" i="6"/>
  <c r="J788" i="6"/>
  <c r="J789" i="6"/>
  <c r="J793" i="6"/>
  <c r="J797" i="6"/>
  <c r="J799" i="6"/>
  <c r="J802" i="6"/>
  <c r="K5" i="6"/>
  <c r="G282" i="6"/>
  <c r="J282" i="6" s="1"/>
  <c r="G278" i="6"/>
  <c r="J278" i="6" s="1"/>
  <c r="G274" i="6"/>
  <c r="J274" i="6" s="1"/>
  <c r="G270" i="6"/>
  <c r="J270" i="6" s="1"/>
  <c r="G266" i="6"/>
  <c r="J266" i="6" s="1"/>
  <c r="G262" i="6"/>
  <c r="J262" i="6" s="1"/>
  <c r="G258" i="6"/>
  <c r="J258" i="6" s="1"/>
  <c r="G254" i="6"/>
  <c r="J254" i="6" s="1"/>
  <c r="G250" i="6"/>
  <c r="J250" i="6" s="1"/>
  <c r="G246" i="6"/>
  <c r="J246" i="6" s="1"/>
  <c r="G242" i="6"/>
  <c r="J242" i="6" s="1"/>
  <c r="G238" i="6"/>
  <c r="J238" i="6" s="1"/>
  <c r="G234" i="6"/>
  <c r="J234" i="6" s="1"/>
  <c r="G230" i="6"/>
  <c r="J230" i="6" s="1"/>
  <c r="G226" i="6"/>
  <c r="J226" i="6" s="1"/>
  <c r="G222" i="6"/>
  <c r="J222" i="6" s="1"/>
  <c r="G218" i="6"/>
  <c r="J218" i="6" s="1"/>
  <c r="G214" i="6"/>
  <c r="J214" i="6" s="1"/>
  <c r="G210" i="6"/>
  <c r="J210" i="6" s="1"/>
  <c r="G206" i="6"/>
  <c r="J206" i="6" s="1"/>
  <c r="G202" i="6"/>
  <c r="J202" i="6" s="1"/>
  <c r="G198" i="6"/>
  <c r="J198" i="6" s="1"/>
  <c r="G194" i="6"/>
  <c r="J194" i="6" s="1"/>
  <c r="G190" i="6"/>
  <c r="J190" i="6" s="1"/>
  <c r="G186" i="6"/>
  <c r="J186" i="6" s="1"/>
  <c r="G182" i="6"/>
  <c r="J182" i="6" s="1"/>
  <c r="G178" i="6"/>
  <c r="J178" i="6" s="1"/>
  <c r="G174" i="6"/>
  <c r="J174" i="6" s="1"/>
  <c r="G170" i="6"/>
  <c r="J170" i="6" s="1"/>
  <c r="G166" i="6"/>
  <c r="J166" i="6" s="1"/>
  <c r="G162" i="6"/>
  <c r="J162" i="6" s="1"/>
  <c r="G158" i="6"/>
  <c r="J158" i="6" s="1"/>
  <c r="G154" i="6"/>
  <c r="J154" i="6" s="1"/>
  <c r="G150" i="6"/>
  <c r="J150" i="6" s="1"/>
  <c r="G146" i="6"/>
  <c r="J146" i="6" s="1"/>
  <c r="G142" i="6"/>
  <c r="J142" i="6" s="1"/>
  <c r="G138" i="6"/>
  <c r="J138" i="6" s="1"/>
  <c r="G134" i="6"/>
  <c r="J134" i="6" s="1"/>
  <c r="G130" i="6"/>
  <c r="J130" i="6" s="1"/>
  <c r="G126" i="6"/>
  <c r="J126" i="6" s="1"/>
  <c r="G122" i="6"/>
  <c r="J122" i="6" s="1"/>
  <c r="G118" i="6"/>
  <c r="J118" i="6" s="1"/>
  <c r="G114" i="6"/>
  <c r="J114" i="6" s="1"/>
  <c r="J109" i="6"/>
  <c r="AB5" i="6"/>
  <c r="L5" i="6"/>
  <c r="J101" i="6"/>
  <c r="G93" i="6"/>
  <c r="J93" i="6" s="1"/>
  <c r="G85" i="6"/>
  <c r="J85" i="6" s="1"/>
  <c r="G77" i="6"/>
  <c r="J77" i="6" s="1"/>
  <c r="G69" i="6"/>
  <c r="J69" i="6" s="1"/>
  <c r="G61" i="6"/>
  <c r="J61" i="6" s="1"/>
  <c r="G53" i="6"/>
  <c r="J53" i="6" s="1"/>
  <c r="G45" i="6"/>
  <c r="J45" i="6" s="1"/>
  <c r="G37" i="6"/>
  <c r="J37" i="6" s="1"/>
  <c r="G29" i="6"/>
  <c r="J29" i="6" s="1"/>
  <c r="G21" i="6"/>
  <c r="J21" i="6" s="1"/>
  <c r="G13" i="6"/>
  <c r="J13" i="6" s="1"/>
  <c r="AE5" i="6"/>
  <c r="O5" i="6"/>
  <c r="AL5" i="6"/>
  <c r="V5" i="6"/>
  <c r="I803" i="6"/>
  <c r="I801" i="6"/>
  <c r="I799" i="6"/>
  <c r="I804" i="6"/>
  <c r="I802" i="6"/>
  <c r="I800" i="6"/>
  <c r="I798" i="6"/>
  <c r="I797" i="6"/>
  <c r="I796" i="6"/>
  <c r="I795" i="6"/>
  <c r="I794" i="6"/>
  <c r="I788" i="6"/>
  <c r="I787" i="6"/>
  <c r="I793" i="6"/>
  <c r="I792" i="6"/>
  <c r="I791" i="6"/>
  <c r="I790" i="6"/>
  <c r="I789" i="6"/>
  <c r="I786" i="6"/>
  <c r="I785" i="6"/>
  <c r="I784" i="6"/>
  <c r="I783" i="6"/>
  <c r="I782" i="6"/>
  <c r="I781" i="6"/>
  <c r="I779" i="6"/>
  <c r="I777" i="6"/>
  <c r="I775" i="6"/>
  <c r="I773" i="6"/>
  <c r="I771" i="6"/>
  <c r="I780" i="6"/>
  <c r="I778" i="6"/>
  <c r="I776" i="6"/>
  <c r="I774" i="6"/>
  <c r="I772" i="6"/>
  <c r="I770" i="6"/>
  <c r="I769" i="6"/>
  <c r="I768" i="6"/>
  <c r="I767" i="6"/>
  <c r="I766" i="6"/>
  <c r="I765" i="6"/>
  <c r="I764" i="6"/>
  <c r="I763" i="6"/>
  <c r="I762" i="6"/>
  <c r="I761" i="6"/>
  <c r="I760" i="6"/>
  <c r="I759" i="6"/>
  <c r="I749" i="6"/>
  <c r="I747" i="6"/>
  <c r="I745" i="6"/>
  <c r="I743" i="6"/>
  <c r="I741" i="6"/>
  <c r="I739" i="6"/>
  <c r="I737" i="6"/>
  <c r="I758" i="6"/>
  <c r="I757" i="6"/>
  <c r="I756" i="6"/>
  <c r="I755" i="6"/>
  <c r="I754" i="6"/>
  <c r="I753" i="6"/>
  <c r="I752" i="6"/>
  <c r="I751" i="6"/>
  <c r="I750" i="6"/>
  <c r="I748" i="6"/>
  <c r="I746" i="6"/>
  <c r="I744" i="6"/>
  <c r="I742" i="6"/>
  <c r="I740" i="6"/>
  <c r="I738" i="6"/>
  <c r="I736" i="6"/>
  <c r="I734" i="6"/>
  <c r="I733" i="6"/>
  <c r="I732" i="6"/>
  <c r="I731" i="6"/>
  <c r="I730" i="6"/>
  <c r="I729" i="6"/>
  <c r="I728" i="6"/>
  <c r="I727" i="6"/>
  <c r="I726" i="6"/>
  <c r="I725" i="6"/>
  <c r="I724" i="6"/>
  <c r="I735" i="6"/>
  <c r="I700" i="6"/>
  <c r="I698" i="6"/>
  <c r="I696" i="6"/>
  <c r="I694" i="6"/>
  <c r="I692" i="6"/>
  <c r="I722" i="6"/>
  <c r="I721" i="6"/>
  <c r="I720" i="6"/>
  <c r="I719" i="6"/>
  <c r="I718" i="6"/>
  <c r="I717" i="6"/>
  <c r="I716" i="6"/>
  <c r="I715" i="6"/>
  <c r="I714" i="6"/>
  <c r="I713" i="6"/>
  <c r="I712" i="6"/>
  <c r="I711" i="6"/>
  <c r="I710" i="6"/>
  <c r="I709" i="6"/>
  <c r="I708" i="6"/>
  <c r="I707" i="6"/>
  <c r="I706" i="6"/>
  <c r="I705" i="6"/>
  <c r="I704" i="6"/>
  <c r="I703" i="6"/>
  <c r="I702" i="6"/>
  <c r="I723" i="6"/>
  <c r="I701" i="6"/>
  <c r="I699" i="6"/>
  <c r="I697" i="6"/>
  <c r="I695" i="6"/>
  <c r="I693" i="6"/>
  <c r="I691" i="6"/>
  <c r="I689" i="6"/>
  <c r="I690" i="6"/>
  <c r="I686" i="6"/>
  <c r="I684" i="6"/>
  <c r="I682" i="6"/>
  <c r="I688" i="6"/>
  <c r="I687" i="6"/>
  <c r="I685" i="6"/>
  <c r="I683"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10" i="6"/>
  <c r="I609" i="6"/>
  <c r="I608" i="6"/>
  <c r="I607" i="6"/>
  <c r="I606" i="6"/>
  <c r="I605" i="6"/>
  <c r="I611" i="6"/>
  <c r="I653" i="6"/>
  <c r="I652" i="6"/>
  <c r="I651" i="6"/>
  <c r="I650" i="6"/>
  <c r="I649" i="6"/>
  <c r="I648" i="6"/>
  <c r="I647" i="6"/>
  <c r="I646" i="6"/>
  <c r="I645" i="6"/>
  <c r="I644" i="6"/>
  <c r="I643" i="6"/>
  <c r="I642" i="6"/>
  <c r="I641" i="6"/>
  <c r="I640" i="6"/>
  <c r="I639" i="6"/>
  <c r="I638" i="6"/>
  <c r="I637" i="6"/>
  <c r="I636" i="6"/>
  <c r="I635" i="6"/>
  <c r="I634" i="6"/>
  <c r="I633" i="6"/>
  <c r="I632" i="6"/>
  <c r="I631" i="6"/>
  <c r="I654" i="6"/>
  <c r="I618" i="6"/>
  <c r="I614" i="6"/>
  <c r="I604" i="6"/>
  <c r="I602" i="6"/>
  <c r="I600" i="6"/>
  <c r="I598" i="6"/>
  <c r="I596" i="6"/>
  <c r="I594" i="6"/>
  <c r="I592" i="6"/>
  <c r="I590" i="6"/>
  <c r="I588" i="6"/>
  <c r="I629" i="6"/>
  <c r="I627" i="6"/>
  <c r="I625" i="6"/>
  <c r="I623" i="6"/>
  <c r="I621" i="6"/>
  <c r="I619" i="6"/>
  <c r="I615" i="6"/>
  <c r="I616" i="6"/>
  <c r="I612" i="6"/>
  <c r="I603" i="6"/>
  <c r="I601" i="6"/>
  <c r="I599" i="6"/>
  <c r="I597" i="6"/>
  <c r="I595" i="6"/>
  <c r="I593" i="6"/>
  <c r="I591" i="6"/>
  <c r="I589" i="6"/>
  <c r="I587" i="6"/>
  <c r="I630" i="6"/>
  <c r="I628" i="6"/>
  <c r="I626" i="6"/>
  <c r="I624" i="6"/>
  <c r="I622" i="6"/>
  <c r="I620" i="6"/>
  <c r="I617" i="6"/>
  <c r="I613"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1" i="6"/>
  <c r="I539" i="6"/>
  <c r="I537" i="6"/>
  <c r="I535" i="6"/>
  <c r="I533" i="6"/>
  <c r="I531" i="6"/>
  <c r="I530" i="6"/>
  <c r="I529" i="6"/>
  <c r="I528" i="6"/>
  <c r="I527" i="6"/>
  <c r="I526" i="6"/>
  <c r="I542" i="6"/>
  <c r="I540" i="6"/>
  <c r="I538" i="6"/>
  <c r="I536" i="6"/>
  <c r="I534" i="6"/>
  <c r="I532" i="6"/>
  <c r="I504" i="6"/>
  <c r="I502" i="6"/>
  <c r="I500" i="6"/>
  <c r="I498" i="6"/>
  <c r="I496" i="6"/>
  <c r="I494" i="6"/>
  <c r="I492" i="6"/>
  <c r="I490" i="6"/>
  <c r="I488" i="6"/>
  <c r="I486" i="6"/>
  <c r="I525" i="6"/>
  <c r="I524" i="6"/>
  <c r="I523" i="6"/>
  <c r="I522" i="6"/>
  <c r="I521" i="6"/>
  <c r="I520" i="6"/>
  <c r="I519" i="6"/>
  <c r="I518" i="6"/>
  <c r="I517" i="6"/>
  <c r="I516" i="6"/>
  <c r="I515" i="6"/>
  <c r="I514" i="6"/>
  <c r="I513" i="6"/>
  <c r="I512" i="6"/>
  <c r="I511" i="6"/>
  <c r="I510" i="6"/>
  <c r="I509" i="6"/>
  <c r="I508" i="6"/>
  <c r="I507" i="6"/>
  <c r="I506" i="6"/>
  <c r="I505" i="6"/>
  <c r="I503" i="6"/>
  <c r="I501" i="6"/>
  <c r="I499" i="6"/>
  <c r="I497" i="6"/>
  <c r="I495" i="6"/>
  <c r="I493" i="6"/>
  <c r="I491" i="6"/>
  <c r="I489" i="6"/>
  <c r="I487"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00" i="6"/>
  <c r="I299" i="6"/>
  <c r="I298" i="6"/>
  <c r="I297" i="6"/>
  <c r="I296" i="6"/>
  <c r="I295" i="6"/>
  <c r="I294" i="6"/>
  <c r="I293" i="6"/>
  <c r="I292" i="6"/>
  <c r="I291" i="6"/>
  <c r="I290" i="6"/>
  <c r="I289" i="6"/>
  <c r="I288" i="6"/>
  <c r="I287" i="6"/>
  <c r="I286"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76" i="6"/>
  <c r="I74" i="6"/>
  <c r="I73" i="6"/>
  <c r="I72" i="6"/>
  <c r="I68" i="6"/>
  <c r="I62" i="6"/>
  <c r="I59" i="6"/>
  <c r="I57" i="6"/>
  <c r="I56" i="6"/>
  <c r="I53" i="6"/>
  <c r="I44" i="6"/>
  <c r="I43" i="6"/>
  <c r="I42" i="6"/>
  <c r="I34" i="6"/>
  <c r="I29" i="6"/>
  <c r="I28" i="6"/>
  <c r="I26" i="6"/>
  <c r="I22" i="6"/>
  <c r="I21" i="6"/>
  <c r="I20" i="6"/>
  <c r="I15" i="6"/>
  <c r="I14" i="6"/>
  <c r="I12" i="6"/>
  <c r="I10"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5" i="6"/>
  <c r="I71" i="6"/>
  <c r="I70" i="6"/>
  <c r="I69" i="6"/>
  <c r="I67" i="6"/>
  <c r="I66" i="6"/>
  <c r="I65" i="6"/>
  <c r="I64" i="6"/>
  <c r="I63" i="6"/>
  <c r="I61" i="6"/>
  <c r="I60" i="6"/>
  <c r="I58" i="6"/>
  <c r="I55" i="6"/>
  <c r="I54" i="6"/>
  <c r="I52" i="6"/>
  <c r="I51" i="6"/>
  <c r="I50" i="6"/>
  <c r="I49" i="6"/>
  <c r="I48" i="6"/>
  <c r="I47" i="6"/>
  <c r="I46" i="6"/>
  <c r="I45" i="6"/>
  <c r="I41" i="6"/>
  <c r="I40" i="6"/>
  <c r="I39" i="6"/>
  <c r="I38" i="6"/>
  <c r="I37" i="6"/>
  <c r="I36" i="6"/>
  <c r="I35" i="6"/>
  <c r="I33" i="6"/>
  <c r="I32" i="6"/>
  <c r="I31" i="6"/>
  <c r="I30" i="6"/>
  <c r="I27" i="6"/>
  <c r="I25" i="6"/>
  <c r="I24" i="6"/>
  <c r="I23" i="6"/>
  <c r="I19" i="6"/>
  <c r="I18" i="6"/>
  <c r="I17" i="6"/>
  <c r="I16" i="6"/>
  <c r="I13" i="6"/>
  <c r="I11" i="6"/>
  <c r="I9" i="6"/>
  <c r="J286" i="6"/>
  <c r="J290" i="6"/>
  <c r="J294" i="6"/>
  <c r="J298" i="6"/>
  <c r="J302" i="6"/>
  <c r="J306" i="6"/>
  <c r="J310" i="6"/>
  <c r="J314" i="6"/>
  <c r="J318" i="6"/>
  <c r="J322" i="6"/>
  <c r="J326" i="6"/>
  <c r="J330" i="6"/>
  <c r="J334" i="6"/>
  <c r="J338" i="6"/>
  <c r="J342" i="6"/>
  <c r="J346" i="6"/>
  <c r="J350" i="6"/>
  <c r="J354" i="6"/>
  <c r="J358" i="6"/>
  <c r="J362" i="6"/>
  <c r="J366" i="6"/>
  <c r="J370" i="6"/>
  <c r="J374" i="6"/>
  <c r="J378" i="6"/>
  <c r="J382" i="6"/>
  <c r="J385" i="6"/>
  <c r="J389" i="6"/>
  <c r="J394" i="6"/>
  <c r="J398" i="6"/>
  <c r="J402" i="6"/>
  <c r="J406" i="6"/>
  <c r="J410" i="6"/>
  <c r="J414" i="6"/>
  <c r="J418" i="6"/>
  <c r="J422" i="6"/>
  <c r="J426" i="6"/>
  <c r="J430" i="6"/>
  <c r="J434" i="6"/>
  <c r="J438" i="6"/>
  <c r="J442" i="6"/>
  <c r="J446" i="6"/>
  <c r="J450" i="6"/>
  <c r="J454" i="6"/>
  <c r="J458" i="6"/>
  <c r="J462" i="6"/>
  <c r="J466" i="6"/>
  <c r="J470" i="6"/>
  <c r="J474" i="6"/>
  <c r="J478" i="6"/>
  <c r="J482" i="6"/>
  <c r="J486" i="6"/>
  <c r="J494" i="6"/>
  <c r="J502" i="6"/>
  <c r="J507" i="6"/>
  <c r="J511" i="6"/>
  <c r="J515" i="6"/>
  <c r="J519" i="6"/>
  <c r="J523" i="6"/>
  <c r="J487" i="6"/>
  <c r="J495" i="6"/>
  <c r="J503" i="6"/>
  <c r="J529" i="6"/>
  <c r="J534" i="6"/>
  <c r="J542" i="6"/>
  <c r="J547" i="6"/>
  <c r="J551" i="6"/>
  <c r="J555" i="6"/>
  <c r="J559" i="6"/>
  <c r="J563" i="6"/>
  <c r="J567" i="6"/>
  <c r="J571" i="6"/>
  <c r="J575" i="6"/>
  <c r="J579" i="6"/>
  <c r="J533" i="6"/>
  <c r="J541" i="6"/>
  <c r="J583" i="6"/>
  <c r="J588" i="6"/>
  <c r="J596" i="6"/>
  <c r="J604" i="6"/>
  <c r="J593" i="6"/>
  <c r="J601" i="6"/>
  <c r="J607" i="6"/>
  <c r="J611" i="6"/>
  <c r="J615" i="6"/>
  <c r="J619" i="6"/>
  <c r="J623" i="6"/>
  <c r="J627" i="6"/>
  <c r="J631" i="6"/>
  <c r="J635" i="6"/>
  <c r="J639" i="6"/>
  <c r="J643" i="6"/>
  <c r="J647" i="6"/>
  <c r="J651" i="6"/>
  <c r="J655" i="6"/>
  <c r="J659" i="6"/>
  <c r="J663" i="6"/>
  <c r="J667" i="6"/>
  <c r="J671" i="6"/>
  <c r="J675" i="6"/>
  <c r="J679" i="6"/>
  <c r="J682" i="6"/>
  <c r="J693" i="6"/>
  <c r="J701" i="6"/>
  <c r="J692" i="6"/>
  <c r="J700" i="6"/>
  <c r="J705" i="6"/>
  <c r="J709" i="6"/>
  <c r="J713" i="6"/>
  <c r="J717" i="6"/>
  <c r="J721" i="6"/>
  <c r="J727" i="6"/>
  <c r="J731" i="6"/>
  <c r="J735" i="6"/>
  <c r="J742" i="6"/>
  <c r="J752" i="6"/>
  <c r="J756" i="6"/>
  <c r="J739" i="6"/>
  <c r="J747" i="6"/>
  <c r="J762" i="6"/>
  <c r="J766" i="6"/>
  <c r="J775" i="6"/>
  <c r="J782" i="6"/>
  <c r="J772" i="6"/>
  <c r="J780" i="6"/>
  <c r="J785" i="6"/>
  <c r="J790" i="6"/>
  <c r="J794" i="6"/>
  <c r="J798" i="6"/>
  <c r="J801" i="6"/>
  <c r="J804" i="6"/>
  <c r="G285" i="6"/>
  <c r="J285" i="6" s="1"/>
  <c r="G281" i="6"/>
  <c r="J281" i="6" s="1"/>
  <c r="G277" i="6"/>
  <c r="J277" i="6" s="1"/>
  <c r="G273" i="6"/>
  <c r="J273" i="6" s="1"/>
  <c r="G269" i="6"/>
  <c r="J269" i="6" s="1"/>
  <c r="G265" i="6"/>
  <c r="J265" i="6" s="1"/>
  <c r="G261" i="6"/>
  <c r="J261" i="6" s="1"/>
  <c r="G257" i="6"/>
  <c r="J257" i="6" s="1"/>
  <c r="G253" i="6"/>
  <c r="J253" i="6" s="1"/>
  <c r="G249" i="6"/>
  <c r="J249" i="6" s="1"/>
  <c r="G245" i="6"/>
  <c r="J245" i="6" s="1"/>
  <c r="G241" i="6"/>
  <c r="J241" i="6" s="1"/>
  <c r="G237" i="6"/>
  <c r="J237" i="6" s="1"/>
  <c r="G233" i="6"/>
  <c r="J233" i="6" s="1"/>
  <c r="G229" i="6"/>
  <c r="J229" i="6" s="1"/>
  <c r="G225" i="6"/>
  <c r="J225" i="6" s="1"/>
  <c r="G221" i="6"/>
  <c r="J221" i="6" s="1"/>
  <c r="G217" i="6"/>
  <c r="J217" i="6" s="1"/>
  <c r="G213" i="6"/>
  <c r="J213" i="6" s="1"/>
  <c r="G209" i="6"/>
  <c r="J209" i="6" s="1"/>
  <c r="G205" i="6"/>
  <c r="J205" i="6" s="1"/>
  <c r="G201" i="6"/>
  <c r="J201" i="6" s="1"/>
  <c r="G197" i="6"/>
  <c r="J197" i="6" s="1"/>
  <c r="G193" i="6"/>
  <c r="J193" i="6" s="1"/>
  <c r="G189" i="6"/>
  <c r="J189" i="6" s="1"/>
  <c r="G185" i="6"/>
  <c r="J185" i="6" s="1"/>
  <c r="G181" i="6"/>
  <c r="J181" i="6" s="1"/>
  <c r="G177" i="6"/>
  <c r="J177" i="6" s="1"/>
  <c r="G173" i="6"/>
  <c r="J173" i="6" s="1"/>
  <c r="G169" i="6"/>
  <c r="J169" i="6" s="1"/>
  <c r="G165" i="6"/>
  <c r="J165" i="6" s="1"/>
  <c r="G161" i="6"/>
  <c r="J161" i="6" s="1"/>
  <c r="G157" i="6"/>
  <c r="J157" i="6" s="1"/>
  <c r="G153" i="6"/>
  <c r="J153" i="6" s="1"/>
  <c r="G149" i="6"/>
  <c r="J149" i="6" s="1"/>
  <c r="G145" i="6"/>
  <c r="J145" i="6" s="1"/>
  <c r="G141" i="6"/>
  <c r="J141" i="6" s="1"/>
  <c r="G137" i="6"/>
  <c r="J137" i="6" s="1"/>
  <c r="G133" i="6"/>
  <c r="J133" i="6" s="1"/>
  <c r="G129" i="6"/>
  <c r="J129" i="6" s="1"/>
  <c r="G125" i="6"/>
  <c r="J125" i="6" s="1"/>
  <c r="G121" i="6"/>
  <c r="J121" i="6" s="1"/>
  <c r="G117" i="6"/>
  <c r="J117" i="6" s="1"/>
  <c r="G113" i="6"/>
  <c r="J113" i="6" s="1"/>
  <c r="J108" i="6"/>
  <c r="J103" i="6"/>
  <c r="G95" i="6"/>
  <c r="J95" i="6" s="1"/>
  <c r="G87" i="6"/>
  <c r="J87" i="6" s="1"/>
  <c r="G79" i="6"/>
  <c r="J79" i="6" s="1"/>
  <c r="G71" i="6"/>
  <c r="J71" i="6" s="1"/>
  <c r="G63" i="6"/>
  <c r="J63" i="6" s="1"/>
  <c r="G55" i="6"/>
  <c r="J55" i="6" s="1"/>
  <c r="G47" i="6"/>
  <c r="J47" i="6" s="1"/>
  <c r="G39" i="6"/>
  <c r="J39" i="6" s="1"/>
  <c r="G31" i="6"/>
  <c r="J31" i="6" s="1"/>
  <c r="G23" i="6"/>
  <c r="J23" i="6" s="1"/>
  <c r="G15" i="6"/>
  <c r="J15" i="6" s="1"/>
  <c r="G98" i="6"/>
  <c r="J98" i="6" s="1"/>
  <c r="G90" i="6"/>
  <c r="J90" i="6" s="1"/>
  <c r="G82" i="6"/>
  <c r="J82" i="6" s="1"/>
  <c r="G74" i="6"/>
  <c r="J74" i="6" s="1"/>
  <c r="G66" i="6"/>
  <c r="J66" i="6" s="1"/>
  <c r="G58" i="6"/>
  <c r="J58" i="6" s="1"/>
  <c r="G50" i="6"/>
  <c r="J50" i="6" s="1"/>
  <c r="G42" i="6"/>
  <c r="J42" i="6" s="1"/>
  <c r="G34" i="6"/>
  <c r="J34" i="6" s="1"/>
  <c r="G26" i="6"/>
  <c r="J26" i="6" s="1"/>
  <c r="G18" i="6"/>
  <c r="J18" i="6" s="1"/>
  <c r="G10" i="6"/>
  <c r="J10" i="6" s="1"/>
  <c r="X5" i="6"/>
  <c r="AA5" i="6"/>
  <c r="G111" i="6"/>
  <c r="J111" i="6" s="1"/>
  <c r="J104" i="6"/>
  <c r="G96" i="6"/>
  <c r="J96" i="6" s="1"/>
  <c r="G88" i="6"/>
  <c r="J88" i="6" s="1"/>
  <c r="G80" i="6"/>
  <c r="J80" i="6" s="1"/>
  <c r="G72" i="6"/>
  <c r="J72" i="6" s="1"/>
  <c r="G64" i="6"/>
  <c r="J64" i="6" s="1"/>
  <c r="G56" i="6"/>
  <c r="J56" i="6" s="1"/>
  <c r="G48" i="6"/>
  <c r="J48" i="6" s="1"/>
  <c r="G40" i="6"/>
  <c r="J40" i="6" s="1"/>
  <c r="G32" i="6"/>
  <c r="J32" i="6" s="1"/>
  <c r="G24" i="6"/>
  <c r="J24" i="6" s="1"/>
  <c r="G16" i="6"/>
  <c r="J16" i="6" s="1"/>
  <c r="AH5" i="6"/>
  <c r="R5" i="6"/>
  <c r="J283" i="6"/>
  <c r="J279" i="6"/>
  <c r="J275" i="6"/>
  <c r="J271" i="6"/>
  <c r="J267" i="6"/>
  <c r="J263" i="6"/>
  <c r="J259" i="6"/>
  <c r="J255" i="6"/>
  <c r="J251" i="6"/>
  <c r="J247" i="6"/>
  <c r="J243" i="6"/>
  <c r="J239" i="6"/>
  <c r="J235" i="6"/>
  <c r="J231" i="6"/>
  <c r="J227" i="6"/>
  <c r="J223" i="6"/>
  <c r="J219" i="6"/>
  <c r="J215" i="6"/>
  <c r="J211" i="6"/>
  <c r="J207" i="6"/>
  <c r="J203" i="6"/>
  <c r="J199" i="6"/>
  <c r="J195" i="6"/>
  <c r="J191" i="6"/>
  <c r="J187" i="6"/>
  <c r="J183" i="6"/>
  <c r="J179" i="6"/>
  <c r="J175" i="6"/>
  <c r="J171" i="6"/>
  <c r="J167" i="6"/>
  <c r="J163" i="6"/>
  <c r="J159" i="6"/>
  <c r="J155" i="6"/>
  <c r="J151" i="6"/>
  <c r="J147" i="6"/>
  <c r="J143" i="6"/>
  <c r="J139" i="6"/>
  <c r="J135" i="6"/>
  <c r="J131" i="6"/>
  <c r="J127" i="6"/>
  <c r="J123" i="6"/>
  <c r="J119" i="6"/>
  <c r="J115" i="6"/>
  <c r="J287" i="6"/>
  <c r="J291" i="6"/>
  <c r="J295" i="6"/>
  <c r="J299" i="6"/>
  <c r="J303" i="6"/>
  <c r="J307" i="6"/>
  <c r="J311" i="6"/>
  <c r="J315" i="6"/>
  <c r="J319" i="6"/>
  <c r="J323" i="6"/>
  <c r="J327" i="6"/>
  <c r="J331" i="6"/>
  <c r="J335" i="6"/>
  <c r="J339" i="6"/>
  <c r="J343" i="6"/>
  <c r="J347" i="6"/>
  <c r="J351" i="6"/>
  <c r="J355" i="6"/>
  <c r="J359" i="6"/>
  <c r="J363" i="6"/>
  <c r="J367" i="6"/>
  <c r="J371" i="6"/>
  <c r="J375" i="6"/>
  <c r="J379" i="6"/>
  <c r="J383" i="6"/>
  <c r="J386" i="6"/>
  <c r="J390" i="6"/>
  <c r="J395" i="6"/>
  <c r="J399" i="6"/>
  <c r="J403" i="6"/>
  <c r="J407" i="6"/>
  <c r="J411" i="6"/>
  <c r="J415" i="6"/>
  <c r="J419" i="6"/>
  <c r="J423" i="6"/>
  <c r="J427" i="6"/>
  <c r="J431" i="6"/>
  <c r="J435" i="6"/>
  <c r="J439" i="6"/>
  <c r="J443" i="6"/>
  <c r="J447" i="6"/>
  <c r="J451" i="6"/>
  <c r="J455" i="6"/>
  <c r="J459" i="6"/>
  <c r="J463" i="6"/>
  <c r="J467" i="6"/>
  <c r="J471" i="6"/>
  <c r="J475" i="6"/>
  <c r="J479" i="6"/>
  <c r="J483" i="6"/>
  <c r="J488" i="6"/>
  <c r="J496" i="6"/>
  <c r="J504" i="6"/>
  <c r="J508" i="6"/>
  <c r="J512" i="6"/>
  <c r="J516" i="6"/>
  <c r="J520" i="6"/>
  <c r="J524" i="6"/>
  <c r="J489" i="6"/>
  <c r="J497" i="6"/>
  <c r="J526" i="6"/>
  <c r="J530" i="6"/>
  <c r="J536" i="6"/>
  <c r="J544" i="6"/>
  <c r="J548" i="6"/>
  <c r="J552" i="6"/>
  <c r="J556" i="6"/>
  <c r="J560" i="6"/>
  <c r="J564" i="6"/>
  <c r="J568" i="6"/>
  <c r="J572" i="6"/>
  <c r="J576" i="6"/>
  <c r="J580" i="6"/>
  <c r="J535" i="6"/>
  <c r="J543" i="6"/>
  <c r="J584" i="6"/>
  <c r="J590" i="6"/>
  <c r="J598" i="6"/>
  <c r="J587" i="6"/>
  <c r="J595" i="6"/>
  <c r="J603" i="6"/>
  <c r="J608" i="6"/>
  <c r="J612" i="6"/>
  <c r="J616" i="6"/>
  <c r="J620" i="6"/>
  <c r="J624" i="6"/>
  <c r="J628" i="6"/>
  <c r="J632" i="6"/>
  <c r="J636" i="6"/>
  <c r="J640" i="6"/>
  <c r="J644" i="6"/>
  <c r="J648" i="6"/>
  <c r="J652" i="6"/>
  <c r="J656" i="6"/>
  <c r="J660" i="6"/>
  <c r="J664" i="6"/>
  <c r="J668" i="6"/>
  <c r="J672" i="6"/>
  <c r="J676" i="6"/>
  <c r="J680" i="6"/>
  <c r="J683" i="6"/>
  <c r="J684" i="6"/>
  <c r="J695" i="6"/>
  <c r="J694" i="6"/>
  <c r="J702" i="6"/>
  <c r="J706" i="6"/>
  <c r="J710" i="6"/>
  <c r="J714" i="6"/>
  <c r="J718" i="6"/>
  <c r="J722" i="6"/>
  <c r="J728" i="6"/>
  <c r="J732" i="6"/>
  <c r="J724" i="6"/>
  <c r="J744" i="6"/>
  <c r="J753" i="6"/>
  <c r="J757" i="6"/>
  <c r="J741" i="6"/>
  <c r="J749" i="6"/>
  <c r="J763" i="6"/>
  <c r="J767" i="6"/>
  <c r="J777" i="6"/>
  <c r="J774" i="6"/>
  <c r="J781" i="6"/>
  <c r="J786" i="6"/>
  <c r="J791" i="6"/>
  <c r="J795" i="6"/>
  <c r="J803" i="6"/>
  <c r="G284" i="6"/>
  <c r="J284" i="6" s="1"/>
  <c r="G280" i="6"/>
  <c r="J280" i="6" s="1"/>
  <c r="G276" i="6"/>
  <c r="J276" i="6" s="1"/>
  <c r="G272" i="6"/>
  <c r="J272" i="6" s="1"/>
  <c r="G268" i="6"/>
  <c r="J268" i="6" s="1"/>
  <c r="G264" i="6"/>
  <c r="J264" i="6" s="1"/>
  <c r="G260" i="6"/>
  <c r="J260" i="6" s="1"/>
  <c r="G256" i="6"/>
  <c r="J256" i="6" s="1"/>
  <c r="G252" i="6"/>
  <c r="J252" i="6" s="1"/>
  <c r="G248" i="6"/>
  <c r="J248" i="6" s="1"/>
  <c r="G244" i="6"/>
  <c r="J244" i="6" s="1"/>
  <c r="G240" i="6"/>
  <c r="J240" i="6" s="1"/>
  <c r="G236" i="6"/>
  <c r="J236" i="6" s="1"/>
  <c r="G232" i="6"/>
  <c r="J232" i="6" s="1"/>
  <c r="G228" i="6"/>
  <c r="J228" i="6" s="1"/>
  <c r="G224" i="6"/>
  <c r="J224" i="6" s="1"/>
  <c r="G220" i="6"/>
  <c r="J220" i="6" s="1"/>
  <c r="G216" i="6"/>
  <c r="J216" i="6" s="1"/>
  <c r="G212" i="6"/>
  <c r="J212" i="6" s="1"/>
  <c r="G208" i="6"/>
  <c r="J208" i="6" s="1"/>
  <c r="G204" i="6"/>
  <c r="J204" i="6" s="1"/>
  <c r="G200" i="6"/>
  <c r="J200" i="6" s="1"/>
  <c r="G196" i="6"/>
  <c r="J196" i="6" s="1"/>
  <c r="G192" i="6"/>
  <c r="J192" i="6" s="1"/>
  <c r="G188" i="6"/>
  <c r="J188" i="6" s="1"/>
  <c r="G184" i="6"/>
  <c r="J184" i="6" s="1"/>
  <c r="G180" i="6"/>
  <c r="J180" i="6" s="1"/>
  <c r="G176" i="6"/>
  <c r="J176" i="6" s="1"/>
  <c r="G172" i="6"/>
  <c r="J172" i="6" s="1"/>
  <c r="G168" i="6"/>
  <c r="J168" i="6" s="1"/>
  <c r="G164" i="6"/>
  <c r="J164" i="6" s="1"/>
  <c r="G160" i="6"/>
  <c r="J160" i="6" s="1"/>
  <c r="G156" i="6"/>
  <c r="J156" i="6" s="1"/>
  <c r="G152" i="6"/>
  <c r="J152" i="6" s="1"/>
  <c r="G148" i="6"/>
  <c r="J148" i="6" s="1"/>
  <c r="G144" i="6"/>
  <c r="J144" i="6" s="1"/>
  <c r="G140" i="6"/>
  <c r="J140" i="6" s="1"/>
  <c r="G136" i="6"/>
  <c r="J136" i="6" s="1"/>
  <c r="G132" i="6"/>
  <c r="J132" i="6" s="1"/>
  <c r="G128" i="6"/>
  <c r="J128" i="6" s="1"/>
  <c r="G124" i="6"/>
  <c r="J124" i="6" s="1"/>
  <c r="G120" i="6"/>
  <c r="J120" i="6" s="1"/>
  <c r="G116" i="6"/>
  <c r="J116" i="6" s="1"/>
  <c r="G112" i="6"/>
  <c r="J112" i="6" s="1"/>
  <c r="J107" i="6"/>
  <c r="J99" i="6"/>
  <c r="J91" i="6"/>
  <c r="J83" i="6"/>
  <c r="J75" i="6"/>
  <c r="J67" i="6"/>
  <c r="J59" i="6"/>
  <c r="J51" i="6"/>
  <c r="J43" i="6"/>
  <c r="J35" i="6"/>
  <c r="J27" i="6"/>
  <c r="J19" i="6"/>
  <c r="J11" i="6"/>
  <c r="J94" i="6"/>
  <c r="J86" i="6"/>
  <c r="J78" i="6"/>
  <c r="J70" i="6"/>
  <c r="J62" i="6"/>
  <c r="J54" i="6"/>
  <c r="J46" i="6"/>
  <c r="J38" i="6"/>
  <c r="J30" i="6"/>
  <c r="J22" i="6"/>
  <c r="J14" i="6"/>
  <c r="AJ5" i="6"/>
  <c r="T5" i="6"/>
  <c r="G97" i="6"/>
  <c r="J97" i="6" s="1"/>
  <c r="G89" i="6"/>
  <c r="J89" i="6" s="1"/>
  <c r="G81" i="6"/>
  <c r="J81" i="6" s="1"/>
  <c r="G73" i="6"/>
  <c r="J73" i="6" s="1"/>
  <c r="G65" i="6"/>
  <c r="J65" i="6" s="1"/>
  <c r="G57" i="6"/>
  <c r="J57" i="6" s="1"/>
  <c r="G49" i="6"/>
  <c r="J49" i="6" s="1"/>
  <c r="G41" i="6"/>
  <c r="J41" i="6" s="1"/>
  <c r="G33" i="6"/>
  <c r="J33" i="6" s="1"/>
  <c r="G25" i="6"/>
  <c r="J25" i="6" s="1"/>
  <c r="G17" i="6"/>
  <c r="J17" i="6" s="1"/>
  <c r="G9" i="6"/>
  <c r="J9" i="6" s="1"/>
  <c r="W5" i="6"/>
  <c r="J100" i="6"/>
  <c r="J92" i="6"/>
  <c r="J84" i="6"/>
  <c r="J76" i="6"/>
  <c r="J68" i="6"/>
  <c r="J60" i="6"/>
  <c r="J52" i="6"/>
  <c r="J44" i="6"/>
  <c r="J36" i="6"/>
  <c r="J28" i="6"/>
  <c r="J20" i="6"/>
  <c r="J12" i="6"/>
  <c r="AD5" i="6"/>
  <c r="N5" i="6"/>
  <c r="X24" i="14" l="1"/>
  <c r="W24" i="14"/>
  <c r="Y24" i="14"/>
  <c r="J16" i="11"/>
  <c r="J44" i="11"/>
  <c r="K24" i="11"/>
  <c r="P24" i="11" s="1"/>
  <c r="J22" i="11"/>
  <c r="J27" i="11"/>
  <c r="K43" i="11"/>
  <c r="P43" i="11" s="1"/>
  <c r="K38" i="11"/>
  <c r="P38" i="11" s="1"/>
  <c r="Q30" i="11" s="1"/>
  <c r="K31" i="11"/>
  <c r="P31" i="11" s="1"/>
  <c r="Q45" i="11" s="1"/>
  <c r="J15" i="11"/>
  <c r="Q40" i="11" l="1"/>
  <c r="Q38" i="11"/>
  <c r="Q22" i="11"/>
  <c r="Q23" i="11"/>
  <c r="Q25" i="11"/>
  <c r="Q26" i="11"/>
  <c r="Q43" i="11"/>
  <c r="Q21" i="11"/>
  <c r="Q34" i="11"/>
  <c r="Q27" i="11"/>
  <c r="Q16" i="11"/>
  <c r="Q32" i="11"/>
  <c r="Q36" i="11"/>
  <c r="Q14" i="11"/>
  <c r="Q37" i="11"/>
  <c r="Q42" i="11"/>
  <c r="Q35" i="11"/>
  <c r="Q41" i="11"/>
  <c r="Q18" i="11"/>
  <c r="Q24" i="11"/>
  <c r="Q44" i="11"/>
  <c r="Q29" i="11"/>
  <c r="Q46" i="11"/>
  <c r="Q48" i="11"/>
  <c r="Q33" i="11"/>
  <c r="Q19" i="11"/>
  <c r="Q20" i="11"/>
  <c r="Q17" i="11"/>
  <c r="Q31" i="11"/>
  <c r="Q28" i="11"/>
  <c r="Q47" i="11"/>
  <c r="Q39" i="11"/>
  <c r="Q15"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A77" i="12" l="1"/>
  <c r="U37" i="12"/>
  <c r="Q37" i="12"/>
  <c r="T37" i="12"/>
  <c r="P37" i="12"/>
  <c r="S37" i="12"/>
  <c r="D37" i="12"/>
  <c r="V37" i="12"/>
  <c r="R37" i="12"/>
  <c r="C37" i="12"/>
  <c r="A63" i="12"/>
  <c r="U23" i="12"/>
  <c r="Q23" i="12"/>
  <c r="T23" i="12"/>
  <c r="P23" i="12"/>
  <c r="S23" i="12"/>
  <c r="D23" i="12"/>
  <c r="V23" i="12"/>
  <c r="R23" i="12"/>
  <c r="C23" i="12"/>
  <c r="S14" i="12"/>
  <c r="D14" i="12"/>
  <c r="V14" i="12"/>
  <c r="R14" i="12"/>
  <c r="C14" i="12"/>
  <c r="A54" i="12"/>
  <c r="U14" i="12"/>
  <c r="Q14" i="12"/>
  <c r="P14" i="12"/>
  <c r="T14" i="12"/>
  <c r="U13" i="12"/>
  <c r="Q13" i="12"/>
  <c r="T13" i="12"/>
  <c r="P13" i="12"/>
  <c r="A53" i="12"/>
  <c r="S13" i="12"/>
  <c r="D13" i="12"/>
  <c r="V13" i="12"/>
  <c r="R13" i="12"/>
  <c r="C13" i="12"/>
  <c r="A67" i="12"/>
  <c r="U27" i="12"/>
  <c r="Q27" i="12"/>
  <c r="T27" i="12"/>
  <c r="P27" i="12"/>
  <c r="S27" i="12"/>
  <c r="D27" i="12"/>
  <c r="C27" i="12"/>
  <c r="R27" i="12"/>
  <c r="V27" i="12"/>
  <c r="U17" i="12"/>
  <c r="Q17" i="12"/>
  <c r="T17" i="12"/>
  <c r="P17" i="12"/>
  <c r="A57" i="12"/>
  <c r="S17" i="12"/>
  <c r="D17" i="12"/>
  <c r="R17" i="12"/>
  <c r="C17" i="12"/>
  <c r="V17" i="12"/>
  <c r="A74" i="12"/>
  <c r="S34" i="12"/>
  <c r="D34" i="12"/>
  <c r="V34" i="12"/>
  <c r="R34" i="12"/>
  <c r="C34" i="12"/>
  <c r="U34" i="12"/>
  <c r="Q34" i="12"/>
  <c r="T34" i="12"/>
  <c r="P34" i="12"/>
  <c r="A66" i="12"/>
  <c r="S26" i="12"/>
  <c r="D26" i="12"/>
  <c r="V26" i="12"/>
  <c r="R26" i="12"/>
  <c r="C26" i="12"/>
  <c r="U26" i="12"/>
  <c r="Q26" i="12"/>
  <c r="T26" i="12"/>
  <c r="P26" i="12"/>
  <c r="A75" i="12"/>
  <c r="U35" i="12"/>
  <c r="Q35" i="12"/>
  <c r="T35" i="12"/>
  <c r="P35" i="12"/>
  <c r="S35" i="12"/>
  <c r="D35" i="12"/>
  <c r="C35" i="12"/>
  <c r="V35" i="12"/>
  <c r="R35" i="12"/>
  <c r="U31" i="12"/>
  <c r="Q31" i="12"/>
  <c r="T31" i="12"/>
  <c r="P31" i="12"/>
  <c r="A71" i="12"/>
  <c r="S31" i="12"/>
  <c r="D31" i="12"/>
  <c r="V31" i="12"/>
  <c r="R31" i="12"/>
  <c r="C31" i="12"/>
  <c r="A65" i="12"/>
  <c r="U25" i="12"/>
  <c r="Q25" i="12"/>
  <c r="T25" i="12"/>
  <c r="P25" i="12"/>
  <c r="S25" i="12"/>
  <c r="D25" i="12"/>
  <c r="R25" i="12"/>
  <c r="C25" i="12"/>
  <c r="V25" i="12"/>
  <c r="A64" i="12"/>
  <c r="S24" i="12"/>
  <c r="D24" i="12"/>
  <c r="V24" i="12"/>
  <c r="R24" i="12"/>
  <c r="C24" i="12"/>
  <c r="U24" i="12"/>
  <c r="Q24" i="12"/>
  <c r="P24" i="12"/>
  <c r="T24" i="12"/>
  <c r="S18" i="12"/>
  <c r="D18" i="12"/>
  <c r="V18" i="12"/>
  <c r="R18" i="12"/>
  <c r="C18" i="12"/>
  <c r="A58" i="12"/>
  <c r="U18" i="12"/>
  <c r="Q18" i="12"/>
  <c r="T18" i="12"/>
  <c r="P18" i="12"/>
  <c r="A69" i="12"/>
  <c r="U29" i="12"/>
  <c r="Q29" i="12"/>
  <c r="T29" i="12"/>
  <c r="P29" i="12"/>
  <c r="S29" i="12"/>
  <c r="D29" i="12"/>
  <c r="V29" i="12"/>
  <c r="R29" i="12"/>
  <c r="C29" i="12"/>
  <c r="A59" i="12"/>
  <c r="U19" i="12"/>
  <c r="Q19" i="12"/>
  <c r="T19" i="12"/>
  <c r="P19" i="12"/>
  <c r="S19" i="12"/>
  <c r="D19" i="12"/>
  <c r="C19" i="12"/>
  <c r="V19" i="12"/>
  <c r="R19" i="12"/>
  <c r="U15" i="12"/>
  <c r="Q15" i="12"/>
  <c r="T15" i="12"/>
  <c r="P15" i="12"/>
  <c r="A55" i="12"/>
  <c r="S15" i="12"/>
  <c r="D15" i="12"/>
  <c r="V15" i="12"/>
  <c r="R15" i="12"/>
  <c r="C15" i="12"/>
  <c r="A73" i="12"/>
  <c r="U33" i="12"/>
  <c r="Q33" i="12"/>
  <c r="T33" i="12"/>
  <c r="P33" i="12"/>
  <c r="S33" i="12"/>
  <c r="D33" i="12"/>
  <c r="R33" i="12"/>
  <c r="C33" i="12"/>
  <c r="V33" i="12"/>
  <c r="A60" i="12"/>
  <c r="S20" i="12"/>
  <c r="D20" i="12"/>
  <c r="V20" i="12"/>
  <c r="R20" i="12"/>
  <c r="C20" i="12"/>
  <c r="U20" i="12"/>
  <c r="Q20" i="12"/>
  <c r="T20" i="12"/>
  <c r="P20" i="12"/>
  <c r="A61" i="12"/>
  <c r="U21" i="12"/>
  <c r="Q21" i="12"/>
  <c r="T21" i="12"/>
  <c r="P21" i="12"/>
  <c r="S21" i="12"/>
  <c r="D21" i="12"/>
  <c r="V21" i="12"/>
  <c r="R21" i="12"/>
  <c r="C21" i="12"/>
  <c r="A78" i="12"/>
  <c r="S38" i="12"/>
  <c r="D38" i="12"/>
  <c r="V38" i="12"/>
  <c r="R38" i="12"/>
  <c r="C38" i="12"/>
  <c r="U38" i="12"/>
  <c r="Q38" i="12"/>
  <c r="P38" i="12"/>
  <c r="T38" i="12"/>
  <c r="S16" i="12"/>
  <c r="D16" i="12"/>
  <c r="V16" i="12"/>
  <c r="R16" i="12"/>
  <c r="C16" i="12"/>
  <c r="A56" i="12"/>
  <c r="U16" i="12"/>
  <c r="Q16" i="12"/>
  <c r="T16" i="12"/>
  <c r="P16" i="12"/>
  <c r="S28" i="12"/>
  <c r="D28" i="12"/>
  <c r="A68" i="12"/>
  <c r="V28" i="12"/>
  <c r="R28" i="12"/>
  <c r="C28" i="12"/>
  <c r="U28" i="12"/>
  <c r="Q28" i="12"/>
  <c r="T28" i="12"/>
  <c r="P28" i="12"/>
  <c r="A62" i="12"/>
  <c r="S22" i="12"/>
  <c r="D22" i="12"/>
  <c r="V22" i="12"/>
  <c r="R22" i="12"/>
  <c r="C22" i="12"/>
  <c r="U22" i="12"/>
  <c r="Q22" i="12"/>
  <c r="P22" i="12"/>
  <c r="T22" i="12"/>
  <c r="U39" i="12"/>
  <c r="Q39" i="12"/>
  <c r="T39" i="12"/>
  <c r="P39" i="12"/>
  <c r="A79" i="12"/>
  <c r="S39" i="12"/>
  <c r="D39" i="12"/>
  <c r="V39" i="12"/>
  <c r="R39" i="12"/>
  <c r="C39" i="12"/>
  <c r="S32" i="12"/>
  <c r="D32" i="12"/>
  <c r="V32" i="12"/>
  <c r="R32" i="12"/>
  <c r="C32" i="12"/>
  <c r="U32" i="12"/>
  <c r="Q32" i="12"/>
  <c r="A72" i="12"/>
  <c r="T32" i="12"/>
  <c r="P32" i="12"/>
  <c r="S36" i="12"/>
  <c r="D36" i="12"/>
  <c r="A76" i="12"/>
  <c r="V36" i="12"/>
  <c r="R36" i="12"/>
  <c r="C36" i="12"/>
  <c r="U36" i="12"/>
  <c r="Q36" i="12"/>
  <c r="T36" i="12"/>
  <c r="P36" i="12"/>
  <c r="A70" i="12"/>
  <c r="S30" i="12"/>
  <c r="D30" i="12"/>
  <c r="V30" i="12"/>
  <c r="R30" i="12"/>
  <c r="C30" i="12"/>
  <c r="U30" i="12"/>
  <c r="Q30" i="12"/>
  <c r="P30" i="12"/>
  <c r="T30" i="12"/>
  <c r="AB76" i="12" l="1"/>
  <c r="X76" i="12"/>
  <c r="T76" i="12"/>
  <c r="P76" i="12"/>
  <c r="L76" i="12"/>
  <c r="H76" i="12"/>
  <c r="D76" i="12"/>
  <c r="AA76" i="12"/>
  <c r="W76" i="12"/>
  <c r="S76" i="12"/>
  <c r="O76" i="12"/>
  <c r="K76" i="12"/>
  <c r="G76" i="12"/>
  <c r="C76" i="12"/>
  <c r="Z76" i="12"/>
  <c r="V76" i="12"/>
  <c r="R76" i="12"/>
  <c r="N76" i="12"/>
  <c r="J76" i="12"/>
  <c r="F76" i="12"/>
  <c r="B76" i="12"/>
  <c r="M76" i="12"/>
  <c r="Y76" i="12"/>
  <c r="I76" i="12"/>
  <c r="E76" i="12"/>
  <c r="U76" i="12"/>
  <c r="Q76"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AB68" i="12"/>
  <c r="X68" i="12"/>
  <c r="T68" i="12"/>
  <c r="P68" i="12"/>
  <c r="L68" i="12"/>
  <c r="H68" i="12"/>
  <c r="D68" i="12"/>
  <c r="AA68" i="12"/>
  <c r="W68" i="12"/>
  <c r="S68" i="12"/>
  <c r="O68" i="12"/>
  <c r="K68" i="12"/>
  <c r="G68" i="12"/>
  <c r="C68" i="12"/>
  <c r="Z68" i="12"/>
  <c r="V68" i="12"/>
  <c r="R68" i="12"/>
  <c r="N68" i="12"/>
  <c r="J68" i="12"/>
  <c r="F68" i="12"/>
  <c r="B68" i="12"/>
  <c r="M68" i="12"/>
  <c r="Y68" i="12"/>
  <c r="I68" i="12"/>
  <c r="E68" i="12"/>
  <c r="U68" i="12"/>
  <c r="Q68" i="12"/>
  <c r="AA56" i="12"/>
  <c r="W56" i="12"/>
  <c r="S56" i="12"/>
  <c r="O56" i="12"/>
  <c r="K56" i="12"/>
  <c r="G56" i="12"/>
  <c r="C56" i="12"/>
  <c r="Z56" i="12"/>
  <c r="V56" i="12"/>
  <c r="R56" i="12"/>
  <c r="N56" i="12"/>
  <c r="J56" i="12"/>
  <c r="F56" i="12"/>
  <c r="B56" i="12"/>
  <c r="Y56" i="12"/>
  <c r="U56" i="12"/>
  <c r="Q56" i="12"/>
  <c r="M56" i="12"/>
  <c r="I56" i="12"/>
  <c r="E56" i="12"/>
  <c r="X56" i="12"/>
  <c r="H56" i="12"/>
  <c r="AB56" i="12"/>
  <c r="T56" i="12"/>
  <c r="D56" i="12"/>
  <c r="P56" i="12"/>
  <c r="L56"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I78" i="12"/>
  <c r="Y78" i="12"/>
  <c r="AA55" i="12"/>
  <c r="W55" i="12"/>
  <c r="S55" i="12"/>
  <c r="O55" i="12"/>
  <c r="K55" i="12"/>
  <c r="G55" i="12"/>
  <c r="C55" i="12"/>
  <c r="Z55" i="12"/>
  <c r="V55" i="12"/>
  <c r="R55" i="12"/>
  <c r="N55" i="12"/>
  <c r="J55" i="12"/>
  <c r="F55" i="12"/>
  <c r="B55" i="12"/>
  <c r="Y55" i="12"/>
  <c r="U55" i="12"/>
  <c r="Q55" i="12"/>
  <c r="M55" i="12"/>
  <c r="I55" i="12"/>
  <c r="E55" i="12"/>
  <c r="T55" i="12"/>
  <c r="D55" i="12"/>
  <c r="P55" i="12"/>
  <c r="X55" i="12"/>
  <c r="AB55" i="12"/>
  <c r="L55" i="12"/>
  <c r="H55" i="12"/>
  <c r="Y58" i="12"/>
  <c r="AB58" i="12"/>
  <c r="X58" i="12"/>
  <c r="W58" i="12"/>
  <c r="S58" i="12"/>
  <c r="O58" i="12"/>
  <c r="K58" i="12"/>
  <c r="G58" i="12"/>
  <c r="C58" i="12"/>
  <c r="V58" i="12"/>
  <c r="R58" i="12"/>
  <c r="N58" i="12"/>
  <c r="J58" i="12"/>
  <c r="F58" i="12"/>
  <c r="B58" i="12"/>
  <c r="AA58" i="12"/>
  <c r="U58" i="12"/>
  <c r="Q58" i="12"/>
  <c r="M58" i="12"/>
  <c r="I58" i="12"/>
  <c r="E58" i="12"/>
  <c r="P58" i="12"/>
  <c r="D58" i="12"/>
  <c r="L58" i="12"/>
  <c r="T58" i="12"/>
  <c r="Z58" i="12"/>
  <c r="H58" i="12"/>
  <c r="Y64" i="12"/>
  <c r="U64" i="12"/>
  <c r="Q64" i="12"/>
  <c r="M64" i="12"/>
  <c r="I64" i="12"/>
  <c r="E64" i="12"/>
  <c r="AB64" i="12"/>
  <c r="X64" i="12"/>
  <c r="T64" i="12"/>
  <c r="P64" i="12"/>
  <c r="L64" i="12"/>
  <c r="H64" i="12"/>
  <c r="D64" i="12"/>
  <c r="W64" i="12"/>
  <c r="O64" i="12"/>
  <c r="G64" i="12"/>
  <c r="V64" i="12"/>
  <c r="N64" i="12"/>
  <c r="F64" i="12"/>
  <c r="AA64" i="12"/>
  <c r="S64" i="12"/>
  <c r="K64" i="12"/>
  <c r="C64" i="12"/>
  <c r="B64" i="12"/>
  <c r="Z64" i="12"/>
  <c r="J64" i="12"/>
  <c r="R64" i="12"/>
  <c r="Y66" i="12"/>
  <c r="U66" i="12"/>
  <c r="Q66" i="12"/>
  <c r="M66" i="12"/>
  <c r="I66" i="12"/>
  <c r="E66" i="12"/>
  <c r="AB66" i="12"/>
  <c r="X66" i="12"/>
  <c r="T66" i="12"/>
  <c r="P66" i="12"/>
  <c r="L66" i="12"/>
  <c r="H66" i="12"/>
  <c r="D66" i="12"/>
  <c r="W66" i="12"/>
  <c r="O66" i="12"/>
  <c r="G66" i="12"/>
  <c r="V66" i="12"/>
  <c r="N66" i="12"/>
  <c r="F66" i="12"/>
  <c r="AA66" i="12"/>
  <c r="S66" i="12"/>
  <c r="K66" i="12"/>
  <c r="C66" i="12"/>
  <c r="Z66" i="12"/>
  <c r="R66" i="12"/>
  <c r="J66" i="12"/>
  <c r="B66" i="12"/>
  <c r="R41" i="12"/>
  <c r="AA53" i="12"/>
  <c r="W53" i="12"/>
  <c r="S53" i="12"/>
  <c r="O53" i="12"/>
  <c r="K53" i="12"/>
  <c r="G53" i="12"/>
  <c r="C53" i="12"/>
  <c r="Z53" i="12"/>
  <c r="V53" i="12"/>
  <c r="R53" i="12"/>
  <c r="N53" i="12"/>
  <c r="J53" i="12"/>
  <c r="F53" i="12"/>
  <c r="B53" i="12"/>
  <c r="Y53" i="12"/>
  <c r="U53" i="12"/>
  <c r="Q53" i="12"/>
  <c r="M53" i="12"/>
  <c r="I53" i="12"/>
  <c r="E53" i="12"/>
  <c r="AB53" i="12"/>
  <c r="L53" i="12"/>
  <c r="X53" i="12"/>
  <c r="H53" i="12"/>
  <c r="T53" i="12"/>
  <c r="D53" i="12"/>
  <c r="P53" i="12"/>
  <c r="AB70" i="12"/>
  <c r="X70" i="12"/>
  <c r="T70" i="12"/>
  <c r="P70" i="12"/>
  <c r="L70" i="12"/>
  <c r="H70" i="12"/>
  <c r="D70" i="12"/>
  <c r="AA70" i="12"/>
  <c r="W70" i="12"/>
  <c r="S70" i="12"/>
  <c r="O70" i="12"/>
  <c r="K70" i="12"/>
  <c r="G70" i="12"/>
  <c r="C70" i="12"/>
  <c r="Z70" i="12"/>
  <c r="V70" i="12"/>
  <c r="R70" i="12"/>
  <c r="N70" i="12"/>
  <c r="J70" i="12"/>
  <c r="F70" i="12"/>
  <c r="B70" i="12"/>
  <c r="U70" i="12"/>
  <c r="E70" i="12"/>
  <c r="Q70" i="12"/>
  <c r="M70" i="12"/>
  <c r="I70" i="12"/>
  <c r="Y70" i="12"/>
  <c r="Y61" i="12"/>
  <c r="U61" i="12"/>
  <c r="Q61" i="12"/>
  <c r="M61" i="12"/>
  <c r="I61" i="12"/>
  <c r="E61" i="12"/>
  <c r="AB61" i="12"/>
  <c r="X61" i="12"/>
  <c r="T61" i="12"/>
  <c r="P61" i="12"/>
  <c r="L61" i="12"/>
  <c r="H61" i="12"/>
  <c r="D61" i="12"/>
  <c r="AA61" i="12"/>
  <c r="S61" i="12"/>
  <c r="K61" i="12"/>
  <c r="C61" i="12"/>
  <c r="Z61" i="12"/>
  <c r="R61" i="12"/>
  <c r="J61" i="12"/>
  <c r="B61" i="12"/>
  <c r="W61" i="12"/>
  <c r="O61" i="12"/>
  <c r="G61" i="12"/>
  <c r="V61" i="12"/>
  <c r="N61" i="12"/>
  <c r="F61" i="12"/>
  <c r="Y59" i="12"/>
  <c r="U59" i="12"/>
  <c r="Q59" i="12"/>
  <c r="M59" i="12"/>
  <c r="I59" i="12"/>
  <c r="E59" i="12"/>
  <c r="AB59" i="12"/>
  <c r="X59" i="12"/>
  <c r="T59" i="12"/>
  <c r="P59" i="12"/>
  <c r="L59" i="12"/>
  <c r="H59" i="12"/>
  <c r="D59" i="12"/>
  <c r="AA59" i="12"/>
  <c r="S59" i="12"/>
  <c r="K59" i="12"/>
  <c r="C59" i="12"/>
  <c r="Z59" i="12"/>
  <c r="R59" i="12"/>
  <c r="J59" i="12"/>
  <c r="B59" i="12"/>
  <c r="W59" i="12"/>
  <c r="O59" i="12"/>
  <c r="G59" i="12"/>
  <c r="N59" i="12"/>
  <c r="F59" i="12"/>
  <c r="V59" i="12"/>
  <c r="Y65" i="12"/>
  <c r="U65" i="12"/>
  <c r="Q65" i="12"/>
  <c r="M65" i="12"/>
  <c r="I65" i="12"/>
  <c r="E65" i="12"/>
  <c r="AB65" i="12"/>
  <c r="X65" i="12"/>
  <c r="T65" i="12"/>
  <c r="P65" i="12"/>
  <c r="L65" i="12"/>
  <c r="H65" i="12"/>
  <c r="D65" i="12"/>
  <c r="AA65" i="12"/>
  <c r="S65" i="12"/>
  <c r="K65" i="12"/>
  <c r="C65" i="12"/>
  <c r="Z65" i="12"/>
  <c r="R65" i="12"/>
  <c r="J65" i="12"/>
  <c r="B65" i="12"/>
  <c r="W65" i="12"/>
  <c r="O65" i="12"/>
  <c r="G65" i="12"/>
  <c r="V65" i="12"/>
  <c r="N65" i="12"/>
  <c r="F65" i="12"/>
  <c r="AB73" i="12"/>
  <c r="X73" i="12"/>
  <c r="T73" i="12"/>
  <c r="P73" i="12"/>
  <c r="L73" i="12"/>
  <c r="H73" i="12"/>
  <c r="D73" i="12"/>
  <c r="AA73" i="12"/>
  <c r="W73" i="12"/>
  <c r="S73" i="12"/>
  <c r="O73" i="12"/>
  <c r="K73" i="12"/>
  <c r="G73" i="12"/>
  <c r="C73" i="12"/>
  <c r="Z73" i="12"/>
  <c r="V73" i="12"/>
  <c r="R73" i="12"/>
  <c r="N73" i="12"/>
  <c r="J73" i="12"/>
  <c r="F73" i="12"/>
  <c r="B73" i="12"/>
  <c r="Q73" i="12"/>
  <c r="M73" i="12"/>
  <c r="Y73" i="12"/>
  <c r="U73" i="12"/>
  <c r="I73" i="12"/>
  <c r="E73"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B67" i="12"/>
  <c r="AA67" i="12"/>
  <c r="Z67" i="12"/>
  <c r="Y67" i="12"/>
  <c r="U67" i="12"/>
  <c r="Q67" i="12"/>
  <c r="M67" i="12"/>
  <c r="I67" i="12"/>
  <c r="E67" i="12"/>
  <c r="X67" i="12"/>
  <c r="T67" i="12"/>
  <c r="P67" i="12"/>
  <c r="L67" i="12"/>
  <c r="H67" i="12"/>
  <c r="D67" i="12"/>
  <c r="S67" i="12"/>
  <c r="K67" i="12"/>
  <c r="C67" i="12"/>
  <c r="R67" i="12"/>
  <c r="J67" i="12"/>
  <c r="B67" i="12"/>
  <c r="W67" i="12"/>
  <c r="O67" i="12"/>
  <c r="G67" i="12"/>
  <c r="V67" i="12"/>
  <c r="N67" i="12"/>
  <c r="F67" i="12"/>
  <c r="P41" i="12"/>
  <c r="AB77" i="12"/>
  <c r="X77" i="12"/>
  <c r="T77" i="12"/>
  <c r="P77" i="12"/>
  <c r="L77" i="12"/>
  <c r="H77" i="12"/>
  <c r="D77" i="12"/>
  <c r="AA77" i="12"/>
  <c r="W77" i="12"/>
  <c r="S77" i="12"/>
  <c r="O77" i="12"/>
  <c r="K77" i="12"/>
  <c r="G77" i="12"/>
  <c r="C77" i="12"/>
  <c r="Z77" i="12"/>
  <c r="V77" i="12"/>
  <c r="R77" i="12"/>
  <c r="N77" i="12"/>
  <c r="J77" i="12"/>
  <c r="F77" i="12"/>
  <c r="B77" i="12"/>
  <c r="Q77" i="12"/>
  <c r="M77" i="12"/>
  <c r="I77" i="12"/>
  <c r="E77" i="12"/>
  <c r="Y77" i="12"/>
  <c r="U77" i="12"/>
  <c r="Y62" i="12"/>
  <c r="U62" i="12"/>
  <c r="Q62" i="12"/>
  <c r="M62" i="12"/>
  <c r="I62" i="12"/>
  <c r="E62" i="12"/>
  <c r="AB62" i="12"/>
  <c r="X62" i="12"/>
  <c r="T62" i="12"/>
  <c r="P62" i="12"/>
  <c r="L62" i="12"/>
  <c r="H62" i="12"/>
  <c r="D62" i="12"/>
  <c r="W62" i="12"/>
  <c r="O62" i="12"/>
  <c r="G62" i="12"/>
  <c r="V62" i="12"/>
  <c r="N62" i="12"/>
  <c r="F62" i="12"/>
  <c r="AA62" i="12"/>
  <c r="S62" i="12"/>
  <c r="K62" i="12"/>
  <c r="C62" i="12"/>
  <c r="Z62" i="12"/>
  <c r="B62" i="12"/>
  <c r="R62" i="12"/>
  <c r="J62" i="12"/>
  <c r="AB74" i="12"/>
  <c r="X74" i="12"/>
  <c r="T74" i="12"/>
  <c r="P74" i="12"/>
  <c r="L74" i="12"/>
  <c r="H74" i="12"/>
  <c r="D74" i="12"/>
  <c r="AA74" i="12"/>
  <c r="W74" i="12"/>
  <c r="S74" i="12"/>
  <c r="O74" i="12"/>
  <c r="K74" i="12"/>
  <c r="G74" i="12"/>
  <c r="C74" i="12"/>
  <c r="Z74" i="12"/>
  <c r="V74" i="12"/>
  <c r="R74" i="12"/>
  <c r="N74" i="12"/>
  <c r="J74" i="12"/>
  <c r="F74" i="12"/>
  <c r="B74" i="12"/>
  <c r="U74" i="12"/>
  <c r="E74" i="12"/>
  <c r="Q74" i="12"/>
  <c r="Y74" i="12"/>
  <c r="M74" i="12"/>
  <c r="I74" i="12"/>
  <c r="AB72" i="12"/>
  <c r="X72" i="12"/>
  <c r="T72" i="12"/>
  <c r="P72" i="12"/>
  <c r="L72" i="12"/>
  <c r="H72" i="12"/>
  <c r="D72" i="12"/>
  <c r="AA72" i="12"/>
  <c r="W72" i="12"/>
  <c r="S72" i="12"/>
  <c r="O72" i="12"/>
  <c r="K72" i="12"/>
  <c r="G72" i="12"/>
  <c r="C72" i="12"/>
  <c r="Z72" i="12"/>
  <c r="V72" i="12"/>
  <c r="R72" i="12"/>
  <c r="N72" i="12"/>
  <c r="J72" i="12"/>
  <c r="F72" i="12"/>
  <c r="B72" i="12"/>
  <c r="M72" i="12"/>
  <c r="Y72" i="12"/>
  <c r="I72" i="12"/>
  <c r="U72" i="12"/>
  <c r="Q72" i="12"/>
  <c r="E72" i="12"/>
  <c r="Y60" i="12"/>
  <c r="U60" i="12"/>
  <c r="Q60" i="12"/>
  <c r="M60" i="12"/>
  <c r="I60" i="12"/>
  <c r="E60" i="12"/>
  <c r="AB60" i="12"/>
  <c r="X60" i="12"/>
  <c r="T60" i="12"/>
  <c r="P60" i="12"/>
  <c r="L60" i="12"/>
  <c r="H60" i="12"/>
  <c r="D60" i="12"/>
  <c r="W60" i="12"/>
  <c r="O60" i="12"/>
  <c r="G60" i="12"/>
  <c r="V60" i="12"/>
  <c r="N60" i="12"/>
  <c r="F60" i="12"/>
  <c r="AA60" i="12"/>
  <c r="S60" i="12"/>
  <c r="K60" i="12"/>
  <c r="C60" i="12"/>
  <c r="R60" i="12"/>
  <c r="Z60" i="12"/>
  <c r="J60" i="12"/>
  <c r="B60" i="12"/>
  <c r="AB69" i="12"/>
  <c r="X69" i="12"/>
  <c r="T69" i="12"/>
  <c r="P69" i="12"/>
  <c r="L69" i="12"/>
  <c r="H69" i="12"/>
  <c r="D69" i="12"/>
  <c r="AA69" i="12"/>
  <c r="W69" i="12"/>
  <c r="S69" i="12"/>
  <c r="O69" i="12"/>
  <c r="K69" i="12"/>
  <c r="G69" i="12"/>
  <c r="C69" i="12"/>
  <c r="Z69" i="12"/>
  <c r="V69" i="12"/>
  <c r="R69" i="12"/>
  <c r="N69" i="12"/>
  <c r="J69" i="12"/>
  <c r="F69" i="12"/>
  <c r="B69" i="12"/>
  <c r="Q69" i="12"/>
  <c r="M69" i="12"/>
  <c r="I69" i="12"/>
  <c r="E69" i="12"/>
  <c r="Y69" i="12"/>
  <c r="U69"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A57" i="12"/>
  <c r="W57" i="12"/>
  <c r="S57" i="12"/>
  <c r="O57" i="12"/>
  <c r="K57" i="12"/>
  <c r="G57" i="12"/>
  <c r="C57" i="12"/>
  <c r="Z57" i="12"/>
  <c r="V57" i="12"/>
  <c r="R57" i="12"/>
  <c r="N57" i="12"/>
  <c r="J57" i="12"/>
  <c r="F57" i="12"/>
  <c r="B57" i="12"/>
  <c r="Y57" i="12"/>
  <c r="U57" i="12"/>
  <c r="Q57" i="12"/>
  <c r="M57" i="12"/>
  <c r="I57" i="12"/>
  <c r="E57" i="12"/>
  <c r="AB57" i="12"/>
  <c r="L57" i="12"/>
  <c r="X57" i="12"/>
  <c r="H57" i="12"/>
  <c r="T57" i="12"/>
  <c r="D57" i="12"/>
  <c r="P57" i="12"/>
  <c r="AA54" i="12"/>
  <c r="W54" i="12"/>
  <c r="S54" i="12"/>
  <c r="O54" i="12"/>
  <c r="K54" i="12"/>
  <c r="G54" i="12"/>
  <c r="C54" i="12"/>
  <c r="Z54" i="12"/>
  <c r="V54" i="12"/>
  <c r="R54" i="12"/>
  <c r="N54" i="12"/>
  <c r="J54" i="12"/>
  <c r="F54" i="12"/>
  <c r="B54" i="12"/>
  <c r="Y54" i="12"/>
  <c r="U54" i="12"/>
  <c r="Q54" i="12"/>
  <c r="M54" i="12"/>
  <c r="I54" i="12"/>
  <c r="E54" i="12"/>
  <c r="P54" i="12"/>
  <c r="T54" i="12"/>
  <c r="AB54" i="12"/>
  <c r="L54" i="12"/>
  <c r="D54" i="12"/>
  <c r="X54" i="12"/>
  <c r="H54" i="12"/>
  <c r="Y63" i="12"/>
  <c r="U63" i="12"/>
  <c r="Q63" i="12"/>
  <c r="M63" i="12"/>
  <c r="I63" i="12"/>
  <c r="E63" i="12"/>
  <c r="AB63" i="12"/>
  <c r="X63" i="12"/>
  <c r="T63" i="12"/>
  <c r="P63" i="12"/>
  <c r="L63" i="12"/>
  <c r="H63" i="12"/>
  <c r="D63" i="12"/>
  <c r="AA63" i="12"/>
  <c r="S63" i="12"/>
  <c r="K63" i="12"/>
  <c r="C63" i="12"/>
  <c r="Z63" i="12"/>
  <c r="R63" i="12"/>
  <c r="J63" i="12"/>
  <c r="B63" i="12"/>
  <c r="W63" i="12"/>
  <c r="O63" i="12"/>
  <c r="G63" i="12"/>
  <c r="V63" i="12"/>
  <c r="N63" i="12"/>
  <c r="F6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<sst xmlns="http://schemas.openxmlformats.org/spreadsheetml/2006/main" count="9581" uniqueCount="1808">
  <si>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</si>
  <si>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</si>
  <si>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</si>
  <si>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</si>
  <si>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</si>
  <si>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</si>
  <si>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</si>
  <si>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</si>
  <si>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</si>
  <si>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</si>
  <si>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</si>
  <si>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</si>
  <si>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</si>
  <si>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</si>
  <si>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</si>
  <si>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</si>
  <si>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</si>
  <si>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</si>
  <si>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</si>
  <si>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</si>
  <si>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</si>
  <si>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</si>
  <si>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</si>
  <si>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</si>
  <si>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</si>
  <si>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</si>
  <si>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</si>
  <si>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</si>
  <si>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</si>
  <si>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</si>
  <si>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</si>
  <si>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</si>
  <si>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</si>
  <si>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</si>
  <si>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</si>
  <si>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</si>
  <si>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</si>
  <si>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</si>
  <si>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</si>
  <si>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</si>
  <si>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</si>
  <si>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</si>
  <si>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</si>
  <si>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</si>
  <si>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</si>
  <si>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</si>
  <si>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</si>
  <si>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</si>
  <si>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</si>
  <si>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</si>
  <si>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</si>
  <si>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</si>
  <si>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</si>
  <si>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</si>
  <si>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</si>
  <si>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</si>
  <si>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</si>
  <si>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</si>
  <si>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</si>
  <si>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</si>
  <si>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</si>
  <si>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</si>
  <si>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</si>
  <si>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</si>
  <si>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</si>
  <si>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</si>
  <si>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</si>
  <si>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</si>
  <si>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</si>
  <si>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</si>
  <si>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</si>
  <si>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</si>
  <si>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</si>
  <si>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</si>
  <si>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</si>
  <si>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</si>
  <si>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</si>
  <si>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</si>
  <si>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</si>
  <si>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</si>
  <si>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</si>
  <si>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</si>
  <si>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</si>
  <si>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</si>
  <si>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</si>
  <si>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</si>
  <si>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</si>
  <si>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</si>
  <si>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</si>
  <si>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</si>
  <si>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</si>
  <si>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</si>
  <si>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</si>
  <si>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</si>
  <si>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</si>
  <si>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</si>
  <si>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</si>
  <si>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</si>
  <si>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</si>
  <si>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</si>
  <si>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</si>
  <si>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</si>
  <si>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</si>
  <si>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</si>
  <si>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</si>
  <si>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</si>
  <si>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</si>
  <si>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</si>
  <si>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</si>
  <si>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</si>
  <si>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</si>
  <si>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</si>
  <si>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</si>
  <si>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</si>
  <si>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</si>
  <si>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</si>
  <si>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</si>
  <si>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</si>
  <si>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</si>
  <si>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</si>
  <si>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</si>
  <si>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</si>
  <si>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</si>
  <si>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</si>
  <si>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</si>
  <si>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</si>
  <si>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</si>
  <si>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</si>
  <si>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</si>
  <si>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</si>
  <si>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</si>
  <si>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</si>
  <si>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</si>
  <si>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</si>
  <si>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</si>
  <si>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</si>
  <si>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</si>
  <si>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</si>
  <si>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</si>
  <si>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</si>
  <si>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</si>
  <si>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</si>
  <si>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</si>
  <si>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</si>
  <si>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</si>
  <si>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</si>
  <si>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</si>
  <si>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</si>
  <si>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</si>
  <si>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</si>
  <si>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</si>
  <si>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</si>
  <si>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</si>
  <si>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</si>
  <si>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</si>
  <si>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</si>
  <si>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</si>
  <si>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</si>
  <si>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</si>
  <si>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</si>
  <si>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</si>
  <si>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</si>
  <si>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</si>
  <si>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</si>
  <si>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</si>
  <si>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</si>
  <si>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</si>
  <si>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</si>
  <si>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</si>
  <si>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</si>
  <si>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</si>
  <si>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</si>
  <si>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</si>
  <si>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</si>
  <si>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</si>
  <si>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</si>
  <si>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</si>
  <si>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</si>
  <si>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</si>
  <si>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</si>
  <si>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</si>
  <si>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</si>
  <si>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</si>
  <si>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</si>
  <si>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</si>
  <si>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</si>
  <si>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</si>
  <si>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</si>
  <si>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</si>
  <si>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</si>
  <si>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</si>
  <si>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</si>
  <si>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</si>
  <si>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</si>
  <si>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</si>
  <si>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</si>
  <si>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</si>
  <si>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</si>
  <si>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</si>
  <si>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</si>
  <si>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</si>
  <si>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</si>
  <si>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</si>
  <si>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</si>
  <si>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</si>
  <si>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</si>
  <si>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</si>
  <si>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</si>
  <si>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</si>
  <si>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</si>
  <si>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</si>
  <si>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</si>
  <si>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</si>
  <si>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</si>
  <si>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</si>
  <si>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</si>
  <si>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</si>
  <si>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</si>
  <si>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</si>
  <si>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</si>
  <si>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</si>
  <si>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</si>
  <si>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</si>
  <si>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</si>
  <si>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</si>
  <si>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</si>
  <si>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</si>
  <si>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</si>
  <si>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</si>
  <si>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</si>
  <si>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</si>
  <si>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</si>
  <si>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</si>
  <si>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</si>
  <si>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</si>
  <si>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</si>
  <si>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</si>
  <si>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</si>
  <si>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</si>
  <si>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</si>
  <si>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</si>
  <si>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</si>
  <si>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</si>
  <si>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</si>
  <si>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</si>
  <si>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</si>
  <si>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</si>
  <si>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</si>
  <si>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</si>
  <si>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</si>
  <si>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</si>
  <si>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</si>
  <si>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</si>
  <si>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</si>
  <si>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</si>
  <si>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</si>
  <si>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</si>
  <si>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</si>
  <si>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</si>
  <si>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</si>
  <si>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</si>
  <si>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</si>
  <si>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</si>
  <si>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</si>
  <si>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</si>
  <si>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</si>
  <si>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</si>
  <si>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</si>
  <si>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</si>
  <si>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</si>
  <si>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</si>
  <si>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</si>
  <si>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</si>
  <si>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</si>
  <si>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</si>
  <si>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</si>
  <si>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</si>
  <si>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</si>
  <si>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</si>
  <si>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</si>
  <si>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</si>
  <si>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</si>
  <si>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</si>
  <si>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</si>
  <si>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</si>
  <si>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</si>
  <si>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</si>
  <si>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</si>
  <si>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</si>
  <si>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</si>
  <si>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</si>
  <si>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</si>
  <si>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</si>
  <si>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</si>
  <si>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</si>
  <si>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</si>
  <si>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</si>
  <si>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</si>
  <si>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</si>
  <si>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</si>
  <si>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</si>
  <si>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</si>
  <si>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</si>
  <si>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</si>
  <si>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</si>
  <si>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</si>
  <si>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</si>
  <si>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</si>
  <si>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</si>
  <si>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</si>
  <si>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</si>
  <si>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</si>
  <si>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</si>
  <si>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</si>
  <si>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</si>
  <si>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</si>
  <si>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</si>
  <si>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</si>
  <si>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</si>
  <si>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</si>
  <si>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</si>
  <si>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</si>
  <si>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</si>
  <si>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</si>
  <si>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</si>
  <si>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</si>
  <si>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</si>
  <si>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</si>
  <si>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</si>
  <si>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</si>
  <si>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</si>
  <si>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</si>
  <si>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</si>
  <si>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</si>
  <si>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</si>
  <si>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</si>
  <si>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</si>
  <si>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</si>
  <si>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</si>
  <si>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</si>
  <si>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</si>
  <si>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</si>
  <si>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</si>
  <si>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</si>
  <si>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</si>
  <si>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</si>
  <si>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</si>
  <si>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</si>
  <si>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</si>
  <si>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</si>
  <si>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</si>
  <si>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</si>
  <si>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</si>
  <si>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</si>
  <si>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</si>
  <si>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</si>
  <si>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</si>
  <si>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</si>
  <si>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</si>
  <si>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</si>
  <si>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</si>
  <si>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</si>
  <si>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</si>
  <si>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</si>
  <si>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</si>
  <si>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</si>
  <si>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</si>
  <si>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</si>
  <si>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</si>
  <si>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</si>
  <si>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</si>
  <si>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</si>
  <si>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</si>
  <si>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</si>
  <si>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</si>
  <si>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</si>
  <si>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</si>
  <si>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</si>
  <si>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</si>
  <si>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</si>
  <si>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</si>
  <si>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</si>
  <si>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</si>
  <si>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</si>
  <si>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</si>
  <si>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</si>
  <si>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</si>
  <si>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</si>
  <si>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</si>
  <si>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</si>
  <si>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</si>
  <si>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</si>
  <si>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</si>
  <si>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</si>
  <si>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</si>
  <si>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</si>
  <si>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</si>
  <si>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</si>
  <si>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</si>
  <si>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</si>
  <si>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</si>
  <si>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</si>
  <si>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</si>
  <si>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</si>
  <si>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</si>
  <si>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</si>
  <si>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</si>
  <si>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</si>
  <si>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</si>
  <si>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</si>
  <si>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</si>
  <si>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</si>
  <si>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</si>
  <si>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</si>
  <si>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</si>
  <si>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</si>
  <si>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</si>
  <si>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</si>
  <si>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</si>
  <si>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</si>
  <si>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</si>
  <si>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</si>
  <si>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</si>
  <si>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</si>
  <si>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</si>
  <si>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</si>
  <si>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</si>
  <si>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</si>
  <si>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</si>
  <si>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</si>
  <si>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</si>
  <si>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</si>
  <si>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</si>
  <si>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</si>
  <si>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</si>
  <si>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</si>
  <si>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</si>
  <si>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</si>
  <si>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</si>
  <si>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</si>
  <si>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</si>
  <si>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</si>
  <si>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</si>
  <si>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</si>
  <si>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</si>
  <si>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</si>
  <si>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</si>
  <si>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</si>
  <si>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</si>
  <si>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</si>
  <si>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</si>
  <si>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</si>
  <si>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</si>
  <si>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</si>
  <si>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</si>
  <si>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</si>
  <si>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</si>
  <si>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</si>
  <si>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</si>
  <si>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</si>
  <si>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</si>
  <si>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</si>
  <si>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</si>
  <si>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</si>
  <si>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</si>
  <si>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</si>
  <si>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</si>
  <si>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</si>
  <si>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</si>
  <si>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</si>
  <si>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</si>
  <si>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</si>
  <si>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</si>
  <si>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</si>
  <si>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</si>
  <si>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</si>
  <si>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</si>
  <si>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</si>
  <si>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</si>
  <si>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</si>
  <si>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</si>
  <si>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</si>
  <si>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</si>
  <si>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</si>
  <si>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</si>
  <si>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</si>
  <si>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</si>
  <si>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</si>
  <si>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</si>
  <si>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</si>
  <si>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</si>
  <si>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</si>
  <si>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</si>
  <si>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</si>
  <si>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</si>
  <si>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</si>
  <si>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</si>
  <si>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</si>
  <si>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</si>
  <si>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</si>
  <si>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</si>
  <si>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</si>
  <si>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</si>
  <si>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</si>
  <si>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</si>
  <si>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</si>
  <si>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</si>
  <si>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</si>
  <si>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</si>
  <si>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</si>
  <si>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</si>
  <si>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</si>
  <si>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</si>
  <si>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</si>
  <si>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</si>
  <si>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</si>
  <si>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</si>
  <si>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</si>
  <si>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</si>
  <si>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</si>
  <si>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</si>
  <si>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</si>
  <si>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</si>
  <si>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</si>
  <si>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</si>
  <si>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</si>
  <si>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</si>
  <si>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</si>
  <si>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</si>
  <si>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</si>
  <si>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</si>
  <si>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</si>
  <si>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</si>
  <si>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</si>
  <si>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</si>
  <si>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</si>
  <si>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</si>
  <si>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</si>
  <si>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</si>
  <si>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</si>
  <si>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</si>
  <si>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</si>
  <si>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</si>
  <si>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</si>
  <si>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</si>
  <si>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</si>
  <si>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</si>
  <si>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</si>
  <si>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</si>
  <si>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</si>
  <si>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</si>
  <si>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</si>
  <si>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</si>
  <si>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</si>
  <si>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</si>
  <si>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</si>
  <si>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</si>
  <si>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</si>
  <si>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</si>
  <si>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</si>
  <si>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</si>
  <si>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</si>
  <si>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</si>
  <si>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</si>
  <si>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</si>
  <si>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</si>
  <si>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</si>
  <si>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</si>
  <si>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</si>
  <si>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</si>
  <si>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</si>
  <si>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</si>
  <si>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</si>
  <si>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</si>
  <si>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</si>
  <si>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</si>
  <si>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</si>
  <si>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</si>
  <si>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</si>
  <si>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</si>
  <si>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</si>
  <si>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</si>
  <si>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</si>
  <si>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</si>
  <si>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</si>
  <si>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</si>
  <si>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</si>
  <si>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</si>
  <si>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</si>
  <si>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</si>
  <si>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</si>
  <si>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</si>
  <si>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</si>
  <si>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</si>
  <si>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</si>
  <si>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</si>
  <si>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</si>
  <si>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</si>
  <si>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</si>
  <si>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</si>
  <si>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</si>
  <si>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</si>
  <si>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</si>
  <si>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</si>
  <si>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</si>
  <si>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</si>
  <si>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</si>
  <si>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</si>
  <si>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</si>
  <si>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</si>
  <si>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</si>
  <si>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</si>
  <si>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</si>
  <si>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</si>
  <si>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</si>
  <si>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</si>
  <si>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</si>
  <si>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</si>
  <si>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</si>
  <si>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</si>
  <si>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</si>
  <si>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</si>
  <si>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</si>
  <si>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</si>
  <si>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</si>
  <si>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</si>
  <si>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</si>
  <si>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</si>
  <si>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</si>
  <si>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</si>
  <si>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</si>
  <si>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</si>
  <si>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</si>
  <si>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</si>
  <si>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</si>
  <si>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</si>
  <si>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</si>
  <si>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</si>
  <si>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</si>
  <si>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</si>
  <si>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</si>
  <si>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</si>
  <si>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</si>
  <si>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</si>
  <si>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</si>
  <si>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</si>
  <si>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</si>
  <si>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</si>
  <si>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</si>
  <si>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</si>
  <si>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</si>
  <si>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</si>
  <si>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</si>
  <si>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</si>
  <si>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</si>
  <si>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</si>
  <si>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</si>
  <si>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</si>
  <si>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</si>
  <si>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</si>
  <si>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</si>
  <si>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</si>
  <si>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</si>
  <si>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</si>
  <si>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</si>
  <si>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</si>
  <si>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</si>
  <si>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</si>
  <si>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</si>
  <si>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</si>
  <si>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</si>
  <si>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</si>
  <si>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</si>
  <si>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</si>
  <si>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</si>
  <si>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</si>
  <si>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</si>
  <si>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</si>
  <si>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</si>
  <si>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</si>
  <si>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</si>
  <si>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</si>
  <si>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</si>
  <si>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</si>
  <si>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</si>
  <si>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</si>
  <si>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</si>
  <si>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</si>
  <si>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</si>
  <si>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</si>
  <si>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</si>
  <si>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</si>
  <si>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</si>
  <si>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</si>
  <si>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</si>
  <si>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</si>
  <si>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</si>
  <si>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</si>
  <si>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</si>
  <si>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</si>
  <si>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</si>
  <si>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</si>
  <si>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</si>
  <si>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</si>
  <si>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</si>
  <si>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</si>
  <si>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</si>
  <si>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</si>
  <si>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</si>
  <si>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</si>
  <si>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</si>
  <si>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</si>
  <si>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</si>
  <si>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</si>
  <si>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</si>
  <si>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</si>
  <si>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</si>
  <si>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</si>
  <si>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</si>
  <si>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</si>
  <si>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</si>
  <si>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</si>
  <si>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</si>
  <si>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</si>
  <si>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</si>
  <si>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</si>
  <si>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</si>
  <si>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</si>
  <si>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</si>
  <si>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</si>
  <si>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</si>
  <si>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</si>
  <si>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</si>
  <si>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</si>
  <si>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</si>
  <si>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</si>
  <si>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</si>
  <si>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</si>
  <si>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</si>
  <si>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</si>
  <si>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</si>
  <si>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</si>
  <si>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</si>
  <si>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</si>
  <si>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</si>
  <si>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</si>
  <si>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</si>
  <si>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</si>
  <si>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</si>
  <si>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</si>
  <si>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</si>
  <si>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</si>
  <si>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</si>
  <si>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</si>
  <si>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</si>
  <si>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</si>
  <si>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</si>
  <si>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</si>
  <si>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</si>
  <si>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</si>
  <si>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</si>
  <si>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</si>
  <si>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</si>
  <si>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</si>
  <si>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</si>
  <si>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</si>
  <si>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</si>
  <si>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</si>
  <si>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</si>
  <si>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</si>
  <si>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</si>
  <si>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</si>
  <si>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</si>
  <si>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</si>
  <si>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</si>
  <si>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</si>
  <si>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</si>
  <si>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</si>
  <si>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</si>
  <si>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</si>
  <si>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</si>
  <si>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</si>
  <si>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</si>
  <si>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</si>
  <si>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</si>
  <si>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</si>
  <si>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</si>
  <si>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</si>
  <si>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</si>
  <si>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</si>
  <si>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</si>
  <si>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</si>
  <si>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</si>
  <si>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</si>
  <si>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</si>
  <si>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</si>
  <si>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</si>
  <si>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</si>
  <si>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</si>
  <si>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</si>
  <si>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</si>
  <si>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</si>
  <si>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</si>
  <si>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</si>
  <si>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</si>
  <si>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</si>
  <si>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</si>
  <si>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</si>
  <si>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</si>
  <si>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</si>
  <si>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</si>
  <si>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</si>
  <si>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</si>
  <si>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</si>
  <si>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</si>
  <si>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</si>
  <si>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</si>
  <si>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</si>
  <si>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</si>
  <si>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</si>
  <si>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</si>
  <si>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</si>
  <si>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</si>
  <si>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</si>
  <si>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</si>
  <si>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</si>
  <si>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</si>
  <si>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</si>
  <si>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</si>
  <si>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</si>
  <si>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</si>
  <si>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</si>
  <si>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</si>
  <si>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</si>
  <si>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</si>
  <si>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</si>
  <si>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</si>
  <si>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</si>
  <si>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</si>
  <si>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</si>
  <si>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</si>
  <si>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</si>
  <si>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</si>
  <si>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</si>
  <si>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</si>
  <si>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</si>
  <si>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</si>
  <si>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</si>
  <si>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</si>
  <si>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</si>
  <si>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</si>
  <si>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</si>
  <si>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</si>
  <si>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</si>
  <si>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</si>
  <si>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</si>
  <si>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</si>
  <si>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</si>
  <si>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</si>
  <si>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</si>
  <si>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</si>
  <si>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</si>
  <si>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</si>
  <si>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</si>
  <si>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</si>
  <si>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</si>
  <si>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</si>
  <si>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</si>
  <si>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</si>
  <si>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</si>
  <si>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</si>
  <si>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</si>
  <si>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</si>
  <si>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</si>
  <si>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</si>
  <si>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</si>
  <si>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</si>
  <si>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</si>
  <si>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</si>
  <si>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</si>
  <si>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</si>
  <si>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</si>
  <si>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</si>
  <si>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</si>
  <si>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</si>
  <si>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</si>
  <si>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</si>
  <si>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</si>
  <si>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</si>
  <si>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</si>
  <si>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</si>
  <si>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</si>
  <si>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</si>
  <si>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</si>
  <si>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</si>
  <si>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</si>
  <si>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</si>
  <si>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</si>
  <si>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</si>
  <si>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</si>
  <si>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</si>
  <si>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</si>
  <si>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</si>
  <si>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</si>
  <si>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</si>
  <si>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</si>
  <si>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</si>
  <si>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</si>
  <si>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</si>
  <si>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</si>
  <si>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</si>
  <si>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</si>
  <si>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</si>
  <si>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</si>
  <si>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</si>
  <si>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</si>
  <si>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</si>
  <si>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</si>
  <si>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</si>
  <si>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</si>
  <si>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</si>
  <si>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</si>
  <si>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</si>
  <si>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</si>
  <si>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</si>
  <si>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</si>
  <si>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</si>
  <si>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</si>
  <si>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</si>
  <si>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</si>
  <si>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</si>
  <si>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</si>
  <si>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</si>
  <si>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</si>
  <si>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</si>
  <si>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</si>
  <si>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</si>
  <si>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</si>
  <si>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</si>
  <si>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</si>
  <si>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</si>
  <si>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</si>
  <si>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</si>
  <si>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</si>
  <si>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</si>
  <si>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</si>
  <si>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</si>
  <si>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</si>
  <si>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</si>
  <si>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</si>
  <si>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</si>
  <si>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</si>
  <si>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</si>
  <si>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</si>
  <si>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</si>
  <si>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</si>
  <si>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</si>
  <si>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</si>
  <si>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</si>
  <si>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</si>
  <si>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</si>
  <si>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</si>
  <si>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</si>
  <si>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</si>
  <si>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</si>
  <si>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</si>
  <si>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</si>
  <si>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</si>
  <si>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</si>
  <si>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</si>
  <si>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</si>
  <si>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</si>
  <si>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</si>
  <si>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</si>
  <si>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</si>
  <si>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</si>
  <si>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</si>
  <si>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</si>
  <si>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</si>
  <si>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</si>
  <si>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</si>
  <si>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</si>
  <si>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</si>
  <si>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</si>
  <si>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</si>
  <si>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</si>
  <si>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</si>
  <si>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</si>
  <si>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</si>
  <si>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</si>
  <si>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</si>
  <si>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</si>
  <si>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</si>
  <si>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</si>
  <si>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</si>
  <si>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</si>
  <si>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</si>
  <si>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</si>
  <si>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</si>
  <si>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</si>
  <si>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</si>
  <si>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</si>
  <si>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</si>
  <si>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</si>
  <si>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</si>
  <si>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</si>
  <si>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</si>
  <si>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</si>
  <si>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</si>
  <si>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</si>
  <si>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</si>
  <si>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</si>
  <si>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</si>
  <si>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</si>
  <si>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</si>
  <si>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</si>
  <si>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</si>
  <si>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</si>
  <si>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</si>
  <si>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</si>
  <si>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</si>
  <si>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</si>
  <si>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</si>
  <si>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</si>
  <si>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</si>
  <si>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</si>
  <si>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</si>
  <si>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</si>
  <si>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</si>
  <si>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</si>
  <si>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</si>
  <si>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</si>
  <si>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</si>
  <si>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</si>
  <si>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</si>
  <si>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</si>
  <si>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</si>
  <si>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</si>
  <si>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</si>
  <si>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</si>
  <si>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</si>
  <si>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</si>
  <si>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</si>
  <si>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</si>
  <si>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</si>
  <si>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</si>
  <si>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</si>
  <si>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</si>
  <si>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</si>
  <si>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</si>
  <si>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</si>
  <si>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</si>
  <si>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</si>
  <si>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</si>
  <si>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</si>
  <si>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</si>
  <si>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</si>
  <si>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</si>
  <si>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</si>
  <si>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</si>
  <si>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</si>
  <si>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</si>
  <si>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</si>
  <si>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</si>
  <si>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</si>
  <si>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</si>
  <si>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</si>
  <si>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</si>
  <si>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</si>
  <si>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</si>
  <si>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</si>
  <si>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</si>
  <si>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</si>
  <si>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</si>
  <si>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</si>
  <si>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</si>
  <si>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</si>
  <si>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</si>
  <si>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</si>
  <si>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</si>
  <si>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</si>
  <si>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</si>
  <si>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</si>
  <si>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</si>
  <si>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</si>
  <si>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</si>
  <si>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</si>
  <si>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</si>
  <si>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</si>
  <si>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</si>
  <si>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</si>
  <si>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</si>
  <si>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</si>
  <si>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</si>
  <si>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</si>
  <si>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</si>
  <si>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</si>
  <si>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</si>
  <si>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</si>
  <si>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</si>
  <si>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</si>
  <si>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</si>
  <si>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</si>
  <si>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</si>
  <si>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</si>
  <si>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</si>
  <si>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</si>
  <si>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</si>
  <si>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</si>
  <si>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</si>
  <si>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</si>
  <si>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</si>
  <si>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</si>
  <si>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</si>
  <si>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</si>
  <si>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</si>
  <si>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</si>
  <si>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</si>
  <si>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</si>
  <si>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</si>
  <si>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</si>
  <si>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</si>
  <si>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</si>
  <si>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</si>
  <si>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</si>
  <si>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</si>
  <si>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</si>
  <si>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</si>
  <si>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</si>
  <si>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</si>
  <si>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</si>
  <si>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</si>
  <si>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</si>
  <si>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</si>
  <si>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</si>
  <si>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</si>
  <si>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</si>
  <si>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</si>
  <si>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</si>
  <si>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</si>
  <si>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</si>
  <si>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</si>
  <si>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</si>
  <si>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</si>
  <si>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</si>
  <si>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</si>
  <si>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</si>
  <si>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</si>
  <si>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</si>
  <si>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</si>
  <si>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</si>
  <si>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</si>
  <si>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</si>
  <si>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</si>
  <si>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</si>
  <si>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</si>
  <si>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</si>
  <si>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</si>
  <si>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</si>
  <si>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</si>
  <si>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</si>
  <si>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</si>
  <si>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</si>
  <si>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</si>
  <si>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</si>
  <si>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</si>
  <si>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</si>
  <si>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</si>
  <si>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</si>
  <si>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</si>
  <si>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</si>
  <si>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</si>
  <si>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</si>
  <si>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</si>
  <si>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</si>
  <si>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</si>
  <si>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</si>
  <si>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</si>
  <si>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</si>
  <si>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</si>
  <si>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</si>
  <si>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</si>
  <si>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</si>
  <si>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</si>
  <si>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</si>
  <si>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</si>
  <si>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</si>
  <si>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</si>
  <si>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</si>
  <si>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</si>
  <si>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</si>
  <si>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</si>
  <si>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</si>
  <si>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</si>
  <si>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</si>
  <si>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</si>
  <si>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</si>
  <si>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</si>
  <si>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</si>
  <si>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</si>
  <si>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</si>
  <si>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</si>
  <si>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</si>
  <si>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</si>
  <si>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</si>
  <si>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</si>
  <si>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</si>
  <si>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</si>
  <si>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</si>
  <si>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</si>
  <si>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</si>
  <si>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</si>
  <si>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</si>
  <si>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</si>
  <si>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</si>
  <si>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</si>
  <si>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</si>
  <si>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</si>
  <si>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</si>
  <si>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</si>
  <si>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</si>
  <si>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</si>
  <si>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</si>
  <si>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</si>
  <si>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</si>
  <si>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</si>
  <si>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</si>
  <si>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</si>
  <si>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</si>
  <si>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</si>
  <si>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</si>
  <si>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</si>
  <si>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</si>
  <si>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</si>
  <si>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</si>
  <si>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</si>
  <si>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</si>
  <si>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</si>
  <si>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</si>
  <si>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</si>
  <si>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</si>
  <si>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</si>
  <si>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</si>
  <si>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</si>
  <si>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</si>
  <si>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</si>
  <si>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</si>
  <si>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</si>
  <si>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</si>
  <si>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</si>
  <si>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</si>
  <si>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</si>
  <si>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</si>
  <si>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</si>
  <si>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</si>
  <si>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</si>
  <si>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</si>
  <si>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</si>
  <si>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</si>
  <si>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</si>
  <si>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</si>
  <si>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</si>
  <si>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</si>
  <si>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</si>
  <si>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</si>
  <si>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</si>
  <si>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</si>
  <si>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</si>
  <si>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</si>
  <si>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</si>
  <si>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</si>
  <si>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</si>
  <si>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</si>
  <si>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</si>
  <si>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</si>
  <si>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</si>
  <si>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</si>
  <si>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</si>
  <si>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</si>
  <si>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</si>
  <si>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</si>
  <si>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</si>
  <si>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</si>
  <si>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</si>
  <si>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</si>
  <si>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</si>
  <si>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</si>
  <si>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</si>
  <si>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</si>
  <si>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</si>
  <si>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</si>
  <si>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</si>
  <si>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</si>
  <si>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</si>
  <si>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</si>
  <si>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</si>
  <si>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</si>
  <si>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</si>
  <si>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</si>
  <si>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</si>
  <si>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</si>
  <si>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</si>
  <si>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</si>
  <si>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</si>
  <si>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</si>
  <si>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</si>
  <si>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</si>
  <si>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</si>
  <si>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</si>
  <si>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</si>
  <si>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</si>
  <si>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</si>
  <si>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</si>
  <si>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</si>
  <si>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</si>
  <si>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</si>
  <si>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</si>
  <si>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</si>
  <si>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</si>
  <si>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</si>
  <si>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</si>
  <si>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</si>
  <si>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</si>
  <si>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</si>
  <si>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</si>
  <si>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</si>
  <si>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</si>
  <si>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</si>
  <si>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</si>
  <si>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</si>
  <si>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</si>
  <si>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</si>
  <si>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</si>
  <si>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</si>
  <si>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</si>
  <si>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</si>
  <si>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</si>
  <si>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</si>
  <si>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</si>
  <si>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</si>
  <si>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</si>
  <si>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</si>
  <si>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</si>
  <si>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</si>
  <si>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</si>
  <si>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</si>
  <si>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</si>
  <si>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</si>
  <si>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</si>
  <si>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</si>
  <si>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</si>
  <si>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</si>
  <si>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</si>
  <si>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</si>
  <si>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</si>
  <si>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</si>
  <si>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</si>
  <si>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</si>
  <si>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</si>
  <si>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</si>
  <si>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</si>
  <si>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</si>
  <si>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</si>
  <si>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</si>
  <si>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</si>
  <si>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</si>
  <si>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</si>
  <si>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</si>
  <si>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</si>
  <si>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</si>
  <si>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</si>
  <si>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</si>
  <si>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</si>
  <si>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</si>
  <si>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</si>
  <si>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</si>
  <si>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</si>
  <si>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</si>
  <si>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</si>
  <si>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</si>
  <si>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</si>
  <si>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</si>
  <si>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</si>
  <si>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</si>
  <si>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</si>
  <si>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</si>
  <si>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</si>
  <si>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</si>
  <si>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</si>
  <si>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</si>
  <si>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</si>
  <si>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</si>
  <si>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</si>
  <si>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</si>
  <si>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</si>
  <si>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</si>
  <si>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</si>
  <si>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</si>
  <si>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</si>
  <si>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</si>
  <si>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</si>
  <si>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</si>
  <si>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</si>
  <si>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</si>
  <si>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</si>
  <si>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</si>
  <si>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</si>
  <si>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</si>
  <si>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</si>
  <si>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</si>
  <si>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</si>
  <si>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</si>
  <si>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</si>
  <si>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</si>
  <si>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</si>
  <si>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</si>
  <si>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</si>
  <si>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</si>
  <si>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</si>
  <si>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</si>
  <si>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</si>
  <si>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</si>
  <si>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</si>
  <si>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</si>
  <si>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</si>
  <si>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</si>
  <si>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</si>
  <si>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</si>
  <si>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</si>
  <si>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</si>
  <si>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</si>
  <si>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</si>
  <si>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</si>
  <si>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</si>
  <si>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</si>
  <si>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</si>
  <si>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</si>
  <si>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</si>
  <si>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</si>
  <si>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</si>
  <si>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</si>
  <si>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</si>
  <si>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</si>
  <si>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</si>
  <si>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</si>
  <si>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</si>
  <si>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</si>
  <si>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</si>
  <si>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</si>
  <si>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</si>
  <si>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</si>
  <si>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</si>
  <si>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</si>
  <si>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</si>
  <si>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</si>
  <si>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</si>
  <si>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</si>
  <si>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</si>
  <si>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</si>
  <si>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</si>
  <si>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</si>
  <si>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</si>
  <si>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</si>
  <si>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</si>
  <si>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</si>
  <si>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</si>
  <si>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</si>
  <si>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</si>
  <si>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</si>
  <si>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</si>
  <si>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</si>
  <si>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</si>
  <si>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</si>
  <si>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</si>
  <si>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</si>
  <si>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</si>
  <si>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</si>
  <si>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</si>
  <si>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</si>
  <si>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</si>
  <si>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</si>
  <si>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</si>
  <si>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</si>
  <si>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</si>
  <si>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</si>
  <si>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</si>
  <si>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</si>
  <si>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</si>
  <si>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</si>
  <si>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</si>
  <si>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</si>
  <si>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</si>
  <si>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</si>
  <si>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</si>
  <si>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</si>
  <si>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</si>
  <si>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</si>
  <si>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</si>
  <si>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</si>
  <si>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</si>
  <si>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</si>
  <si>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</si>
  <si>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</si>
  <si>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</si>
  <si>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</si>
  <si>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</si>
  <si>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</si>
  <si>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</si>
  <si>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</si>
  <si>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</si>
  <si>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</si>
  <si>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</si>
  <si>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</si>
  <si>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</si>
  <si>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</si>
  <si>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</si>
  <si>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</si>
  <si>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</si>
  <si>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</si>
  <si>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</si>
  <si>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</si>
  <si>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</si>
  <si>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</si>
  <si>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</si>
  <si>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</si>
  <si>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</si>
  <si>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</si>
  <si>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</si>
  <si>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</si>
  <si>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</si>
  <si>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</si>
  <si>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</si>
  <si>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</si>
  <si>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</si>
  <si>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</si>
  <si>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</si>
  <si>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</si>
  <si>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</si>
  <si>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</si>
  <si>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</si>
  <si>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</si>
  <si>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</si>
  <si>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</si>
  <si>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</si>
  <si>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</si>
  <si>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</si>
  <si>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</si>
  <si>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</si>
  <si>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</si>
  <si>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</si>
  <si>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</si>
  <si>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</si>
  <si>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</si>
  <si>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</si>
  <si>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</si>
  <si>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</si>
  <si>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</si>
  <si>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</si>
  <si>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</si>
  <si>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</si>
  <si>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</si>
  <si>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</si>
  <si>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</si>
  <si>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</si>
  <si>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</si>
  <si>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</si>
  <si>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</si>
  <si>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</si>
  <si>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</si>
  <si>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</si>
  <si>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</si>
  <si>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</si>
  <si>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</si>
  <si>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</si>
  <si>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</si>
  <si>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</si>
  <si>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</si>
  <si>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</si>
  <si>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</si>
  <si>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</si>
  <si>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</si>
  <si>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</si>
  <si>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</si>
  <si>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</si>
  <si>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</si>
  <si>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</si>
  <si>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</si>
  <si>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</si>
  <si>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</si>
  <si>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</si>
  <si>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</si>
  <si>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</si>
  <si>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</si>
  <si>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</si>
  <si>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</si>
  <si>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</si>
  <si>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</si>
  <si>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</si>
  <si>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</si>
  <si>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</si>
  <si>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</si>
  <si>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</si>
  <si>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</si>
  <si>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</si>
  <si>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</si>
  <si>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</si>
  <si>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</si>
  <si>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</si>
  <si>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</si>
  <si>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</si>
  <si>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</si>
  <si>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</si>
  <si>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</si>
  <si>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</si>
  <si>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</si>
  <si>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</si>
  <si>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</si>
  <si>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</si>
  <si>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</si>
  <si>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</si>
  <si>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</si>
  <si>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</si>
  <si>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</si>
  <si>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</si>
  <si>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</si>
  <si>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</si>
  <si>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</si>
  <si>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</si>
  <si>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</si>
  <si>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</si>
  <si>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</si>
  <si>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</si>
  <si>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</si>
  <si>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</si>
  <si>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</si>
  <si>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</si>
  <si>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</si>
  <si>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</si>
  <si>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</si>
  <si>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</si>
  <si>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</si>
  <si>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</si>
  <si>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</si>
  <si>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</si>
  <si>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</si>
  <si>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</si>
  <si>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</si>
  <si>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</si>
  <si>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</si>
  <si>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</si>
  <si>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</si>
  <si>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</si>
  <si>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</si>
  <si>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</si>
  <si>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</si>
  <si>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</si>
  <si>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</si>
  <si>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</si>
  <si>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</si>
  <si>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</si>
  <si>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</si>
  <si>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</si>
  <si>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</si>
  <si>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</si>
  <si>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</si>
  <si>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</si>
  <si>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</si>
  <si>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</si>
  <si>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</si>
  <si>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</si>
  <si>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</si>
  <si>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</si>
  <si>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</si>
  <si>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</si>
  <si>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</si>
  <si>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</si>
  <si>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</si>
  <si>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</si>
  <si>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</si>
  <si>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</si>
  <si>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</si>
  <si>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</si>
  <si>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</si>
  <si>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</si>
  <si>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</si>
  <si>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</si>
  <si>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</si>
  <si>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</si>
  <si>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</si>
  <si>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</si>
  <si>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</si>
  <si>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</si>
  <si>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</si>
  <si>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</si>
  <si>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</si>
  <si>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</si>
  <si>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</si>
  <si>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</si>
  <si>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</si>
  <si>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</si>
  <si>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</si>
  <si>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</si>
  <si>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</si>
  <si>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</si>
  <si>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</si>
  <si>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</si>
  <si>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</si>
  <si>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</si>
  <si>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</si>
  <si>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</si>
  <si>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</si>
  <si>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</si>
  <si>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</si>
  <si>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</si>
  <si>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</si>
  <si>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</si>
  <si>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</si>
  <si>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</si>
  <si>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</si>
  <si>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</si>
  <si>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</si>
  <si>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</si>
  <si>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</si>
  <si>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</si>
  <si>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</si>
  <si>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</si>
  <si>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</si>
  <si>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</si>
  <si>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</si>
  <si>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</si>
  <si>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</si>
  <si>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</si>
  <si>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</si>
  <si>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</si>
  <si>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</si>
  <si>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</si>
  <si>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</si>
  <si>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</si>
  <si>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</si>
  <si>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</si>
  <si>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</si>
  <si>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</si>
  <si>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</si>
  <si>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</si>
  <si>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</si>
  <si>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</si>
  <si>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</si>
  <si>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</si>
  <si>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</si>
  <si>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</si>
  <si>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</si>
  <si>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</si>
  <si>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</si>
  <si>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</si>
  <si>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</si>
  <si>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</si>
  <si>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</si>
  <si>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</si>
  <si>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</si>
  <si>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</si>
  <si>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</si>
  <si>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</si>
  <si>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</si>
  <si>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</si>
  <si>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</si>
  <si>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</si>
  <si>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</si>
  <si>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</si>
  <si>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</si>
  <si>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</si>
  <si>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</si>
  <si>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</si>
  <si>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</si>
  <si>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</si>
  <si>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</si>
  <si>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</si>
  <si>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</si>
  <si>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</si>
  <si>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</si>
  <si>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</si>
  <si>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</si>
  <si>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</si>
  <si>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</si>
  <si>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</si>
  <si>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</si>
  <si>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</si>
  <si>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</si>
  <si>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</si>
  <si>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</si>
  <si>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</si>
  <si>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</si>
  <si>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</si>
  <si>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</si>
  <si>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</si>
  <si>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</si>
  <si>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</si>
  <si>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</si>
  <si>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</si>
  <si>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</si>
  <si>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</si>
  <si>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</si>
  <si>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</si>
  <si>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</si>
  <si>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</si>
  <si>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</si>
  <si>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Winsford Gravel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</si>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</sst>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FA9121F7-8835-4B5E-90BF-A4E290879DE3}"/>
    <cellStyle name="Bad 2" xfId="7" xr:uid="{27382A5F-AA31-4655-AAC0-371FCE12F630}"/>
    <cellStyle name="Calculation 2" xfId="10" xr:uid="{EF1959D4-D348-470F-B592-C0F1412C7020}"/>
    <cellStyle name="Normal" xfId="0" builtinId="0"/>
    <cellStyle name="Normal 10" xfId="8" xr:uid="{35CE8613-CF7E-4C10-925B-5FF269797888}"/>
    <cellStyle name="Normal 2" xfId="1" xr:uid="{4B769950-9836-4432-A90C-C5BF50C4B76D}"/>
    <cellStyle name="Normal 2 2" xfId="2" xr:uid="{22451C0F-6A8B-446D-968A-3A90079DCF65}"/>
    <cellStyle name="Normal 2 3" xfId="11" xr:uid="{0C876427-863E-4AE9-B7DF-C77F3AA1C0A5}"/>
    <cellStyle name="Normal 6" xfId="6" xr:uid="{A2AA38B2-7123-4595-A240-7F76EC724CA6}"/>
    <cellStyle name="Normal 7" xfId="4" xr:uid="{4BA4F63C-E500-4F2B-8690-4AA4BE17E789}"/>
    <cellStyle name="Percent 2" xfId="3" xr:uid="{7BF595C7-C279-40C1-A61A-83388898DB40}"/>
    <cellStyle name="Percent 3" xfId="5" xr:uid="{E5A88EB9-2A74-46A7-817E-E7F8B8AFAACD}"/>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BDBA-486B-9D11-FB5D6AB7AD6F}"/>
              </c:ext>
            </c:extLst>
          </c:dPt>
          <c:dPt>
            <c:idx val="1"/>
            <c:bubble3D val="0"/>
            <c:spPr>
              <a:solidFill>
                <a:srgbClr val="F7EBD9"/>
              </a:solidFill>
            </c:spPr>
            <c:extLst>
              <c:ext xmlns:c16="http://schemas.microsoft.com/office/drawing/2014/chart" uri="{C3380CC4-5D6E-409C-BE32-E72D297353CC}">
                <c16:uniqueId val="{00000003-BDBA-486B-9D11-FB5D6AB7AD6F}"/>
              </c:ext>
            </c:extLst>
          </c:dPt>
          <c:val>
            <c:numRef>
              <c:f>'Data - Overview'!$D$89:$D$90</c:f>
              <c:numCache>
                <c:formatCode>0%</c:formatCode>
                <c:ptCount val="2"/>
                <c:pt idx="0">
                  <c:v>0.29132653061224489</c:v>
                </c:pt>
                <c:pt idx="1">
                  <c:v>0.70867346938775511</c:v>
                </c:pt>
              </c:numCache>
            </c:numRef>
          </c:val>
          <c:extLst>
            <c:ext xmlns:c16="http://schemas.microsoft.com/office/drawing/2014/chart" uri="{C3380CC4-5D6E-409C-BE32-E72D297353CC}">
              <c16:uniqueId val="{00000004-BDBA-486B-9D11-FB5D6AB7AD6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F3B-4E28-9B30-71EAB0CC8A6D}"/>
              </c:ext>
            </c:extLst>
          </c:dPt>
          <c:dPt>
            <c:idx val="1"/>
            <c:bubble3D val="0"/>
            <c:spPr>
              <a:solidFill>
                <a:srgbClr val="6C6F71"/>
              </a:solidFill>
            </c:spPr>
            <c:extLst>
              <c:ext xmlns:c16="http://schemas.microsoft.com/office/drawing/2014/chart" uri="{C3380CC4-5D6E-409C-BE32-E72D297353CC}">
                <c16:uniqueId val="{00000003-CF3B-4E28-9B30-71EAB0CC8A6D}"/>
              </c:ext>
            </c:extLst>
          </c:dPt>
          <c:dPt>
            <c:idx val="2"/>
            <c:bubble3D val="0"/>
            <c:spPr>
              <a:solidFill>
                <a:srgbClr val="7A19C1"/>
              </a:solidFill>
            </c:spPr>
            <c:extLst>
              <c:ext xmlns:c16="http://schemas.microsoft.com/office/drawing/2014/chart" uri="{C3380CC4-5D6E-409C-BE32-E72D297353CC}">
                <c16:uniqueId val="{00000005-CF3B-4E28-9B30-71EAB0CC8A6D}"/>
              </c:ext>
            </c:extLst>
          </c:dPt>
          <c:dPt>
            <c:idx val="3"/>
            <c:bubble3D val="0"/>
            <c:spPr>
              <a:solidFill>
                <a:srgbClr val="8CC119"/>
              </a:solidFill>
            </c:spPr>
            <c:extLst>
              <c:ext xmlns:c16="http://schemas.microsoft.com/office/drawing/2014/chart" uri="{C3380CC4-5D6E-409C-BE32-E72D297353CC}">
                <c16:uniqueId val="{00000007-CF3B-4E28-9B30-71EAB0CC8A6D}"/>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F3B-4E28-9B30-71EAB0CC8A6D}"/>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F3B-4E28-9B30-71EAB0CC8A6D}"/>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F3B-4E28-9B30-71EAB0CC8A6D}"/>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F3B-4E28-9B30-71EAB0CC8A6D}"/>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CF3B-4E28-9B30-71EAB0CC8A6D}"/>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96</c:v>
                </c:pt>
                <c:pt idx="2">
                  <c:v>2 
Index: 97</c:v>
                </c:pt>
                <c:pt idx="3">
                  <c:v>3+ 
Index: 95</c:v>
                </c:pt>
              </c:strCache>
            </c:strRef>
          </c:cat>
          <c:val>
            <c:numRef>
              <c:f>'Data - Overview'!$D$128:$D$131</c:f>
              <c:numCache>
                <c:formatCode>0%</c:formatCode>
                <c:ptCount val="4"/>
                <c:pt idx="0">
                  <c:v>0.73557142857142843</c:v>
                </c:pt>
                <c:pt idx="1">
                  <c:v>0.12163265306122448</c:v>
                </c:pt>
                <c:pt idx="2">
                  <c:v>0.1046734693877551</c:v>
                </c:pt>
                <c:pt idx="3">
                  <c:v>3.8469387755102037E-2</c:v>
                </c:pt>
              </c:numCache>
            </c:numRef>
          </c:val>
          <c:extLst>
            <c:ext xmlns:c16="http://schemas.microsoft.com/office/drawing/2014/chart" uri="{C3380CC4-5D6E-409C-BE32-E72D297353CC}">
              <c16:uniqueId val="{00000009-CF3B-4E28-9B30-71EAB0CC8A6D}"/>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EA71-4DF3-9C3B-03E7354CC597}"/>
              </c:ext>
            </c:extLst>
          </c:dPt>
          <c:dPt>
            <c:idx val="1"/>
            <c:bubble3D val="0"/>
            <c:spPr>
              <a:solidFill>
                <a:srgbClr val="6C6F71"/>
              </a:solidFill>
            </c:spPr>
            <c:extLst>
              <c:ext xmlns:c16="http://schemas.microsoft.com/office/drawing/2014/chart" uri="{C3380CC4-5D6E-409C-BE32-E72D297353CC}">
                <c16:uniqueId val="{00000003-EA71-4DF3-9C3B-03E7354CC597}"/>
              </c:ext>
            </c:extLst>
          </c:dPt>
          <c:dPt>
            <c:idx val="2"/>
            <c:bubble3D val="0"/>
            <c:spPr>
              <a:solidFill>
                <a:srgbClr val="7A19C1"/>
              </a:solidFill>
            </c:spPr>
            <c:extLst>
              <c:ext xmlns:c16="http://schemas.microsoft.com/office/drawing/2014/chart" uri="{C3380CC4-5D6E-409C-BE32-E72D297353CC}">
                <c16:uniqueId val="{00000005-EA71-4DF3-9C3B-03E7354CC597}"/>
              </c:ext>
            </c:extLst>
          </c:dPt>
          <c:dPt>
            <c:idx val="3"/>
            <c:bubble3D val="0"/>
            <c:spPr>
              <a:solidFill>
                <a:srgbClr val="8CC119"/>
              </a:solidFill>
            </c:spPr>
            <c:extLst>
              <c:ext xmlns:c16="http://schemas.microsoft.com/office/drawing/2014/chart" uri="{C3380CC4-5D6E-409C-BE32-E72D297353CC}">
                <c16:uniqueId val="{00000007-EA71-4DF3-9C3B-03E7354CC597}"/>
              </c:ext>
            </c:extLst>
          </c:dPt>
          <c:dPt>
            <c:idx val="4"/>
            <c:bubble3D val="0"/>
            <c:spPr>
              <a:solidFill>
                <a:srgbClr val="EBC61C"/>
              </a:solidFill>
            </c:spPr>
            <c:extLst>
              <c:ext xmlns:c16="http://schemas.microsoft.com/office/drawing/2014/chart" uri="{C3380CC4-5D6E-409C-BE32-E72D297353CC}">
                <c16:uniqueId val="{00000009-EA71-4DF3-9C3B-03E7354CC597}"/>
              </c:ext>
            </c:extLst>
          </c:dPt>
          <c:dPt>
            <c:idx val="5"/>
            <c:bubble3D val="0"/>
            <c:spPr>
              <a:solidFill>
                <a:srgbClr val="1964C1"/>
              </a:solidFill>
            </c:spPr>
            <c:extLst>
              <c:ext xmlns:c16="http://schemas.microsoft.com/office/drawing/2014/chart" uri="{C3380CC4-5D6E-409C-BE32-E72D297353CC}">
                <c16:uniqueId val="{0000000B-EA71-4DF3-9C3B-03E7354CC59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EA71-4DF3-9C3B-03E7354CC59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EA71-4DF3-9C3B-03E7354CC59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EA71-4DF3-9C3B-03E7354CC59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EA71-4DF3-9C3B-03E7354CC59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EA71-4DF3-9C3B-03E7354CC59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EA71-4DF3-9C3B-03E7354CC59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113</c:v>
                </c:pt>
                <c:pt idx="1">
                  <c:v>20k - 40k 
Index: 107</c:v>
                </c:pt>
                <c:pt idx="2">
                  <c:v>40k - 60k 
Index: 98</c:v>
                </c:pt>
                <c:pt idx="3">
                  <c:v>60k - 80k 
Index: 95</c:v>
                </c:pt>
                <c:pt idx="4">
                  <c:v>80k - 100k 
Index: 91</c:v>
                </c:pt>
                <c:pt idx="5">
                  <c:v>100k+ 
Index: 77</c:v>
                </c:pt>
              </c:strCache>
            </c:strRef>
          </c:cat>
          <c:val>
            <c:numRef>
              <c:f>'Data - Overview'!$D$146:$D$151</c:f>
              <c:numCache>
                <c:formatCode>0%</c:formatCode>
                <c:ptCount val="6"/>
                <c:pt idx="0">
                  <c:v>0.18201020408163271</c:v>
                </c:pt>
                <c:pt idx="1">
                  <c:v>0.33153061224489805</c:v>
                </c:pt>
                <c:pt idx="2">
                  <c:v>0.20830612244897961</c:v>
                </c:pt>
                <c:pt idx="3">
                  <c:v>0.13509183673469385</c:v>
                </c:pt>
                <c:pt idx="4">
                  <c:v>6.9010204081632637E-2</c:v>
                </c:pt>
                <c:pt idx="5">
                  <c:v>7.4061224489795921E-2</c:v>
                </c:pt>
              </c:numCache>
            </c:numRef>
          </c:val>
          <c:extLst>
            <c:ext xmlns:c16="http://schemas.microsoft.com/office/drawing/2014/chart" uri="{C3380CC4-5D6E-409C-BE32-E72D297353CC}">
              <c16:uniqueId val="{0000000C-EA71-4DF3-9C3B-03E7354CC59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5.0724489795918357E-2</c:v>
                </c:pt>
                <c:pt idx="1">
                  <c:v>0.15133673469387754</c:v>
                </c:pt>
                <c:pt idx="2">
                  <c:v>6.3918367346938773E-2</c:v>
                </c:pt>
                <c:pt idx="3">
                  <c:v>0.11068367346938775</c:v>
                </c:pt>
                <c:pt idx="4">
                  <c:v>0.17861224489795921</c:v>
                </c:pt>
                <c:pt idx="5">
                  <c:v>0.21410204081632653</c:v>
                </c:pt>
                <c:pt idx="6">
                  <c:v>0.12279591836734693</c:v>
                </c:pt>
                <c:pt idx="7">
                  <c:v>0.10794897959183675</c:v>
                </c:pt>
              </c:numCache>
            </c:numRef>
          </c:val>
          <c:extLst>
            <c:ext xmlns:c16="http://schemas.microsoft.com/office/drawing/2014/chart" uri="{C3380CC4-5D6E-409C-BE32-E72D297353CC}">
              <c16:uniqueId val="{00000000-B6BE-4830-AE20-8C6EAED9FEE7}"/>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0.31267346938775509</c:v>
                </c:pt>
              </c:numCache>
            </c:numRef>
          </c:val>
          <c:extLst>
            <c:ext xmlns:c16="http://schemas.microsoft.com/office/drawing/2014/chart" uri="{C3380CC4-5D6E-409C-BE32-E72D297353CC}">
              <c16:uniqueId val="{00000000-1079-4DC0-A96F-9A3CCDF718F0}"/>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1079-4DC0-A96F-9A3CCDF718F0}"/>
              </c:ext>
            </c:extLst>
          </c:dPt>
          <c:val>
            <c:numRef>
              <c:f>'Data - Overview'!$D$116</c:f>
              <c:numCache>
                <c:formatCode>0%</c:formatCode>
                <c:ptCount val="1"/>
                <c:pt idx="0">
                  <c:v>0.18158163265306124</c:v>
                </c:pt>
              </c:numCache>
            </c:numRef>
          </c:val>
          <c:extLst>
            <c:ext xmlns:c16="http://schemas.microsoft.com/office/drawing/2014/chart" uri="{C3380CC4-5D6E-409C-BE32-E72D297353CC}">
              <c16:uniqueId val="{00000003-1079-4DC0-A96F-9A3CCDF718F0}"/>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3.1377551020408172E-2</c:v>
                </c:pt>
              </c:numCache>
            </c:numRef>
          </c:val>
          <c:extLst>
            <c:ext xmlns:c16="http://schemas.microsoft.com/office/drawing/2014/chart" uri="{C3380CC4-5D6E-409C-BE32-E72D297353CC}">
              <c16:uniqueId val="{00000004-1079-4DC0-A96F-9A3CCDF718F0}"/>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0.16683673469387755</c:v>
                </c:pt>
              </c:numCache>
            </c:numRef>
          </c:val>
          <c:extLst>
            <c:ext xmlns:c16="http://schemas.microsoft.com/office/drawing/2014/chart" uri="{C3380CC4-5D6E-409C-BE32-E72D297353CC}">
              <c16:uniqueId val="{00000005-1079-4DC0-A96F-9A3CCDF718F0}"/>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0.30756122448979595</c:v>
                </c:pt>
              </c:numCache>
            </c:numRef>
          </c:val>
          <c:extLst>
            <c:ext xmlns:c16="http://schemas.microsoft.com/office/drawing/2014/chart" uri="{C3380CC4-5D6E-409C-BE32-E72D297353CC}">
              <c16:uniqueId val="{00000006-1079-4DC0-A96F-9A3CCDF718F0}"/>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FB69-402A-A6D2-4CC725D62A0F}"/>
              </c:ext>
            </c:extLst>
          </c:dPt>
          <c:dPt>
            <c:idx val="1"/>
            <c:bubble3D val="0"/>
            <c:spPr>
              <a:solidFill>
                <a:srgbClr val="DBE6C4"/>
              </a:solidFill>
            </c:spPr>
            <c:extLst>
              <c:ext xmlns:c16="http://schemas.microsoft.com/office/drawing/2014/chart" uri="{C3380CC4-5D6E-409C-BE32-E72D297353CC}">
                <c16:uniqueId val="{00000003-FB69-402A-A6D2-4CC725D62A0F}"/>
              </c:ext>
            </c:extLst>
          </c:dPt>
          <c:val>
            <c:numRef>
              <c:f>'Data - Overview'!$A$89:$A$90</c:f>
              <c:numCache>
                <c:formatCode>0%</c:formatCode>
                <c:ptCount val="2"/>
                <c:pt idx="0">
                  <c:v>0.3775612244897959</c:v>
                </c:pt>
                <c:pt idx="1">
                  <c:v>0.6224387755102041</c:v>
                </c:pt>
              </c:numCache>
            </c:numRef>
          </c:val>
          <c:extLst>
            <c:ext xmlns:c16="http://schemas.microsoft.com/office/drawing/2014/chart" uri="{C3380CC4-5D6E-409C-BE32-E72D297353CC}">
              <c16:uniqueId val="{00000004-FB69-402A-A6D2-4CC725D62A0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C9C4-400D-AFBE-1BA1CAA2A83C}"/>
              </c:ext>
            </c:extLst>
          </c:dPt>
          <c:dPt>
            <c:idx val="1"/>
            <c:bubble3D val="0"/>
            <c:spPr>
              <a:solidFill>
                <a:schemeClr val="accent2">
                  <a:lumMod val="20000"/>
                  <a:lumOff val="80000"/>
                </a:schemeClr>
              </a:solidFill>
            </c:spPr>
            <c:extLst>
              <c:ext xmlns:c16="http://schemas.microsoft.com/office/drawing/2014/chart" uri="{C3380CC4-5D6E-409C-BE32-E72D297353CC}">
                <c16:uniqueId val="{00000003-C9C4-400D-AFBE-1BA1CAA2A83C}"/>
              </c:ext>
            </c:extLst>
          </c:dPt>
          <c:val>
            <c:numRef>
              <c:f>'Data - Overview'!$A$89:$A$90</c:f>
              <c:numCache>
                <c:formatCode>0%</c:formatCode>
                <c:ptCount val="2"/>
                <c:pt idx="0">
                  <c:v>0.3775612244897959</c:v>
                </c:pt>
                <c:pt idx="1">
                  <c:v>0.6224387755102041</c:v>
                </c:pt>
              </c:numCache>
            </c:numRef>
          </c:val>
          <c:extLst>
            <c:ext xmlns:c16="http://schemas.microsoft.com/office/drawing/2014/chart" uri="{C3380CC4-5D6E-409C-BE32-E72D297353CC}">
              <c16:uniqueId val="{00000004-C9C4-400D-AFBE-1BA1CAA2A83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9DAC-4C00-B4A8-50903922F6CF}"/>
              </c:ext>
            </c:extLst>
          </c:dPt>
          <c:dPt>
            <c:idx val="1"/>
            <c:bubble3D val="0"/>
            <c:spPr>
              <a:solidFill>
                <a:srgbClr val="F7EBD9"/>
              </a:solidFill>
            </c:spPr>
            <c:extLst>
              <c:ext xmlns:c16="http://schemas.microsoft.com/office/drawing/2014/chart" uri="{C3380CC4-5D6E-409C-BE32-E72D297353CC}">
                <c16:uniqueId val="{00000003-9DAC-4C00-B4A8-50903922F6CF}"/>
              </c:ext>
            </c:extLst>
          </c:dPt>
          <c:val>
            <c:numRef>
              <c:f>'Data - Overview'!$E$89:$E$90</c:f>
              <c:numCache>
                <c:formatCode>0%</c:formatCode>
                <c:ptCount val="2"/>
                <c:pt idx="0">
                  <c:v>0.4005408163265306</c:v>
                </c:pt>
                <c:pt idx="1">
                  <c:v>0.5994591836734694</c:v>
                </c:pt>
              </c:numCache>
            </c:numRef>
          </c:val>
          <c:extLst>
            <c:ext xmlns:c16="http://schemas.microsoft.com/office/drawing/2014/chart" uri="{C3380CC4-5D6E-409C-BE32-E72D297353CC}">
              <c16:uniqueId val="{00000004-9DAC-4C00-B4A8-50903922F6C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4CD9-43B1-8C9A-90E9BC54E948}"/>
              </c:ext>
            </c:extLst>
          </c:dPt>
          <c:dPt>
            <c:idx val="1"/>
            <c:bubble3D val="0"/>
            <c:extLst>
              <c:ext xmlns:c16="http://schemas.microsoft.com/office/drawing/2014/chart" uri="{C3380CC4-5D6E-409C-BE32-E72D297353CC}">
                <c16:uniqueId val="{00000002-4CD9-43B1-8C9A-90E9BC54E948}"/>
              </c:ext>
            </c:extLst>
          </c:dPt>
          <c:val>
            <c:numRef>
              <c:f>'Data - Overview'!$C$89:$C$90</c:f>
              <c:numCache>
                <c:formatCode>0%</c:formatCode>
                <c:ptCount val="2"/>
                <c:pt idx="0">
                  <c:v>0.14046938775510207</c:v>
                </c:pt>
                <c:pt idx="1">
                  <c:v>0.85953061224489791</c:v>
                </c:pt>
              </c:numCache>
            </c:numRef>
          </c:val>
          <c:extLst>
            <c:ext xmlns:c16="http://schemas.microsoft.com/office/drawing/2014/chart" uri="{C3380CC4-5D6E-409C-BE32-E72D297353CC}">
              <c16:uniqueId val="{00000003-4CD9-43B1-8C9A-90E9BC54E94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0.19801020408163267</c:v>
                </c:pt>
              </c:numCache>
            </c:numRef>
          </c:val>
          <c:extLst>
            <c:ext xmlns:c16="http://schemas.microsoft.com/office/drawing/2014/chart" uri="{C3380CC4-5D6E-409C-BE32-E72D297353CC}">
              <c16:uniqueId val="{00000000-9EA4-45B7-AF6A-CC4BDB817289}"/>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9EA4-45B7-AF6A-CC4BDB817289}"/>
              </c:ext>
            </c:extLst>
          </c:dPt>
          <c:val>
            <c:numRef>
              <c:f>'Data - Overview'!$D$138</c:f>
              <c:numCache>
                <c:formatCode>0%</c:formatCode>
                <c:ptCount val="1"/>
                <c:pt idx="0">
                  <c:v>0.39885714285714285</c:v>
                </c:pt>
              </c:numCache>
            </c:numRef>
          </c:val>
          <c:extLst>
            <c:ext xmlns:c16="http://schemas.microsoft.com/office/drawing/2014/chart" uri="{C3380CC4-5D6E-409C-BE32-E72D297353CC}">
              <c16:uniqueId val="{00000003-9EA4-45B7-AF6A-CC4BDB817289}"/>
            </c:ext>
          </c:extLst>
        </c:ser>
        <c:ser>
          <c:idx val="1"/>
          <c:order val="2"/>
          <c:spPr>
            <a:solidFill>
              <a:srgbClr val="1964C1"/>
            </a:solidFill>
          </c:spPr>
          <c:invertIfNegative val="0"/>
          <c:val>
            <c:numRef>
              <c:f>'Data - Overview'!$D$139</c:f>
              <c:numCache>
                <c:formatCode>0%</c:formatCode>
                <c:ptCount val="1"/>
                <c:pt idx="0">
                  <c:v>0.33187755102040817</c:v>
                </c:pt>
              </c:numCache>
            </c:numRef>
          </c:val>
          <c:extLst>
            <c:ext xmlns:c16="http://schemas.microsoft.com/office/drawing/2014/chart" uri="{C3380CC4-5D6E-409C-BE32-E72D297353CC}">
              <c16:uniqueId val="{00000004-9EA4-45B7-AF6A-CC4BDB817289}"/>
            </c:ext>
          </c:extLst>
        </c:ser>
        <c:ser>
          <c:idx val="0"/>
          <c:order val="3"/>
          <c:spPr>
            <a:solidFill>
              <a:srgbClr val="7D38BA"/>
            </a:solidFill>
          </c:spPr>
          <c:invertIfNegative val="0"/>
          <c:val>
            <c:numRef>
              <c:f>'Data - Overview'!$D$140</c:f>
              <c:numCache>
                <c:formatCode>0%</c:formatCode>
                <c:ptCount val="1"/>
                <c:pt idx="0">
                  <c:v>7.1285714285714272E-2</c:v>
                </c:pt>
              </c:numCache>
            </c:numRef>
          </c:val>
          <c:extLst>
            <c:ext xmlns:c16="http://schemas.microsoft.com/office/drawing/2014/chart" uri="{C3380CC4-5D6E-409C-BE32-E72D297353CC}">
              <c16:uniqueId val="{00000005-9EA4-45B7-AF6A-CC4BDB817289}"/>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F4D0-44CF-A56B-A0CCCEF9FEE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F4D0-44CF-A56B-A0CCCEF9FEE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F4D0-44CF-A56B-A0CCCEF9FEE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F4D0-44CF-A56B-A0CCCEF9FEE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F4D0-44CF-A56B-A0CCCEF9FEE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F4D0-44CF-A56B-A0CCCEF9FEE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F4D0-44CF-A56B-A0CCCEF9FEE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F4D0-44CF-A56B-A0CCCEF9FEE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F4D0-44CF-A56B-A0CCCEF9FEE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F4D0-44CF-A56B-A0CCCEF9FEE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F4D0-44CF-A56B-A0CCCEF9FEE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F4D0-44CF-A56B-A0CCCEF9FEE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F4D0-44CF-A56B-A0CCCEF9FEE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F4D0-44CF-A56B-A0CCCEF9FEE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F4D0-44CF-A56B-A0CCCEF9FEE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F4D0-44CF-A56B-A0CCCEF9FEE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F4D0-44CF-A56B-A0CCCEF9FEE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F4D0-44CF-A56B-A0CCCEF9FEE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F4D0-44CF-A56B-A0CCCEF9FEE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F4D0-44CF-A56B-A0CCCEF9FEE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F4D0-44CF-A56B-A0CCCEF9FEE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F4D0-44CF-A56B-A0CCCEF9FEE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F4D0-44CF-A56B-A0CCCEF9FEE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F4D0-44CF-A56B-A0CCCEF9FEE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F4D0-44CF-A56B-A0CCCEF9FEE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{4F238629-4885-4564-992A-310841DEDEE4}</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F4D0-44CF-A56B-A0CCCEF9FEE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{794C8ADA-ED75-4D06-A712-283600D18BFB}</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F4D0-44CF-A56B-A0CCCEF9FEE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{2225215B-3315-4827-9CCF-B97F5E93AA3A}</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F4D0-44CF-A56B-A0CCCEF9FEE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{D6828B7B-68E5-41A3-BB18-03A66DA7DA02}</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F4D0-44CF-A56B-A0CCCEF9FEE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{1AA7D6E2-0C5E-4DB5-9FFD-594ED01AF819}</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F4D0-44CF-A56B-A0CCCEF9FEE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{5D442294-AE72-4F93-BD27-541D97EFD189}</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F4D0-44CF-A56B-A0CCCEF9FEE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{8C0812CF-4307-4BFA-A3FF-51DE281FD214}</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F4D0-44CF-A56B-A0CCCEF9FEE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{6EECEB8A-D95F-45CE-9C47-CA0E95F045DA}</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F4D0-44CF-A56B-A0CCCEF9FEE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{B95551EC-6F09-4976-B45C-6F8DFE5B1E9C}</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F4D0-44CF-A56B-A0CCCEF9FEE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{815607E4-45DF-49DE-B54D-7BA2530CB531}</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F4D0-44CF-A56B-A0CCCEF9FEE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{C4A6816B-B06C-4E63-AC6F-BE9F3D7E2905}</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F4D0-44CF-A56B-A0CCCEF9FEE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{687A63D4-0B92-49D6-9B56-425AAE9DD5F5}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F4D0-44CF-A56B-A0CCCEF9FEE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{994A7488-E0DD-490F-AD86-80D4173F214F}</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F4D0-44CF-A56B-A0CCCEF9FEE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{BD99F327-7C62-4661-9FD7-C6C25CDAE95C}</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F4D0-44CF-A56B-A0CCCEF9FEE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{F0640BEA-5CAD-49F4-AEAC-D4DCD06A550B}</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F4D0-44CF-A56B-A0CCCEF9FEE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{24D2E6C1-D024-4C53-B72F-073C93BE00B4}</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F4D0-44CF-A56B-A0CCCEF9FEE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{EDCA1982-EF2E-43FC-ADB0-6AB9BA2C7B9D}</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F4D0-44CF-A56B-A0CCCEF9FEE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{6BB4BB42-53F6-493B-B4A9-FD16526D4FE9}</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F4D0-44CF-A56B-A0CCCEF9FEE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{8BADE311-027A-4DE3-B618-EFBD38C3DF44}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F4D0-44CF-A56B-A0CCCEF9FEE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{C0DB36AB-9369-47FA-BA8D-B797E7933D38}</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F4D0-44CF-A56B-A0CCCEF9FEE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{E0111371-DFDF-4A10-A7E6-6A35AA35F9DF}</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F4D0-44CF-A56B-A0CCCEF9FEE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{65AE9DF6-F093-4991-8C4E-3159F33F82D0}</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F4D0-44CF-A56B-A0CCCEF9FEE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{F9B8E394-8106-46EA-8DC6-55A6EDF7D46D}</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F4D0-44CF-A56B-A0CCCEF9FEE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{F9D3D056-7964-4D7B-B220-7AFDE57F472C}</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F4D0-44CF-A56B-A0CCCEF9FEE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{E796B23C-34E8-451A-8B12-362C4CC7B78F}</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F4D0-44CF-A56B-A0CCCEF9FEE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9.9009900990099015E-2</c:v>
                </c:pt>
                <c:pt idx="2">
                  <c:v>9.9009900990099011E-3</c:v>
                </c:pt>
                <c:pt idx="3">
                  <c:v>0.1</c:v>
                </c:pt>
                <c:pt idx="4">
                  <c:v>7.9207920792079209E-2</c:v>
                </c:pt>
                <c:pt idx="5">
                  <c:v>0</c:v>
                </c:pt>
                <c:pt idx="6">
                  <c:v>9.9009900990099011E-3</c:v>
                </c:pt>
                <c:pt idx="7">
                  <c:v>0</c:v>
                </c:pt>
                <c:pt idx="8">
                  <c:v>3.9603960396039604E-2</c:v>
                </c:pt>
                <c:pt idx="9">
                  <c:v>6.9306930693069313E-2</c:v>
                </c:pt>
                <c:pt idx="10">
                  <c:v>9.9009900990099011E-3</c:v>
                </c:pt>
                <c:pt idx="11">
                  <c:v>9.9009900990099011E-3</c:v>
                </c:pt>
                <c:pt idx="12">
                  <c:v>0</c:v>
                </c:pt>
                <c:pt idx="13">
                  <c:v>5.9405940594059403E-2</c:v>
                </c:pt>
                <c:pt idx="14">
                  <c:v>0</c:v>
                </c:pt>
                <c:pt idx="15">
                  <c:v>9.9009900990099015E-2</c:v>
                </c:pt>
                <c:pt idx="16">
                  <c:v>3.9603960396039604E-2</c:v>
                </c:pt>
                <c:pt idx="17">
                  <c:v>0</c:v>
                </c:pt>
                <c:pt idx="18">
                  <c:v>7.9207920792079209E-2</c:v>
                </c:pt>
                <c:pt idx="19">
                  <c:v>0.1</c:v>
                </c:pt>
                <c:pt idx="20">
                  <c:v>9.9009900990099011E-3</c:v>
                </c:pt>
                <c:pt idx="21">
                  <c:v>0</c:v>
                </c:pt>
                <c:pt idx="22">
                  <c:v>0</c:v>
                </c:pt>
                <c:pt idx="23">
                  <c:v>2.9702970297029702E-2</c:v>
                </c:pt>
                <c:pt idx="24">
                  <c:v>7.9207920792079209E-2</c:v>
                </c:pt>
              </c:numCache>
            </c:numRef>
          </c:xVal>
          <c:yVal>
            <c:numRef>
              <c:f>'Customer View Chart'!$F$49:$F$73</c:f>
              <c:numCache>
                <c:formatCode>0</c:formatCode>
                <c:ptCount val="25"/>
                <c:pt idx="0">
                  <c:v>0</c:v>
                </c:pt>
                <c:pt idx="1">
                  <c:v>200</c:v>
                </c:pt>
                <c:pt idx="2">
                  <c:v>20.172623145699561</c:v>
                </c:pt>
                <c:pt idx="3">
                  <c:v>200</c:v>
                </c:pt>
                <c:pt idx="4">
                  <c:v>200</c:v>
                </c:pt>
                <c:pt idx="5">
                  <c:v>0</c:v>
                </c:pt>
                <c:pt idx="6">
                  <c:v>48.739816754036575</c:v>
                </c:pt>
                <c:pt idx="7">
                  <c:v>0</c:v>
                </c:pt>
                <c:pt idx="8">
                  <c:v>84.454106180649276</c:v>
                </c:pt>
                <c:pt idx="9">
                  <c:v>200</c:v>
                </c:pt>
                <c:pt idx="10">
                  <c:v>49.802437650637714</c:v>
                </c:pt>
                <c:pt idx="11">
                  <c:v>54.907940650798601</c:v>
                </c:pt>
                <c:pt idx="12">
                  <c:v>0</c:v>
                </c:pt>
                <c:pt idx="13">
                  <c:v>157.92370080197639</c:v>
                </c:pt>
                <c:pt idx="14">
                  <c:v>0</c:v>
                </c:pt>
                <c:pt idx="15">
                  <c:v>153.87058177647179</c:v>
                </c:pt>
                <c:pt idx="16">
                  <c:v>52.157665772247661</c:v>
                </c:pt>
                <c:pt idx="17">
                  <c:v>0</c:v>
                </c:pt>
                <c:pt idx="18">
                  <c:v>56.484831337820296</c:v>
                </c:pt>
                <c:pt idx="19">
                  <c:v>178.7638287828145</c:v>
                </c:pt>
                <c:pt idx="20">
                  <c:v>65.663750841103536</c:v>
                </c:pt>
                <c:pt idx="21">
                  <c:v>0</c:v>
                </c:pt>
                <c:pt idx="22">
                  <c:v>0</c:v>
                </c:pt>
                <c:pt idx="23">
                  <c:v>34.059477634946695</c:v>
                </c:pt>
                <c:pt idx="24">
                  <c:v>118.71169995037792</c:v>
                </c:pt>
              </c:numCache>
            </c:numRef>
          </c:yVal>
          <c:smooth val="0"/>
          <c:extLst>
            <c:ext xmlns:c16="http://schemas.microsoft.com/office/drawing/2014/chart" uri="{C3380CC4-5D6E-409C-BE32-E72D297353CC}">
              <c16:uniqueId val="{00000019-F4D0-44CF-A56B-A0CCCEF9FEE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101.12442247055495</c:v>
                </c:pt>
                <c:pt idx="1">
                  <c:v>104.07322739064264</c:v>
                </c:pt>
                <c:pt idx="2">
                  <c:v>105.69061436389666</c:v>
                </c:pt>
                <c:pt idx="3">
                  <c:v>112.13936909808298</c:v>
                </c:pt>
                <c:pt idx="4">
                  <c:v>109.9141606451883</c:v>
                </c:pt>
                <c:pt idx="5">
                  <c:v>109.28531635375262</c:v>
                </c:pt>
                <c:pt idx="6">
                  <c:v>107.63520058796982</c:v>
                </c:pt>
                <c:pt idx="7">
                  <c:v>103.18739840107074</c:v>
                </c:pt>
                <c:pt idx="8">
                  <c:v>109.05318860677673</c:v>
                </c:pt>
                <c:pt idx="9">
                  <c:v>103.94244222018401</c:v>
                </c:pt>
                <c:pt idx="10">
                  <c:v>105.66289097454822</c:v>
                </c:pt>
                <c:pt idx="11">
                  <c:v>105.66793033202644</c:v>
                </c:pt>
                <c:pt idx="12">
                  <c:v>101.16552287962229</c:v>
                </c:pt>
                <c:pt idx="13">
                  <c:v>108.21084940006057</c:v>
                </c:pt>
                <c:pt idx="14">
                  <c:v>105.07575826974869</c:v>
                </c:pt>
                <c:pt idx="15">
                  <c:v>107.56787433438792</c:v>
                </c:pt>
                <c:pt idx="16">
                  <c:v>103.70486505529661</c:v>
                </c:pt>
                <c:pt idx="17">
                  <c:v>107.73354480022543</c:v>
                </c:pt>
                <c:pt idx="18">
                  <c:v>97.84787970403373</c:v>
                </c:pt>
                <c:pt idx="19">
                  <c:v>97.491821238235858</c:v>
                </c:pt>
                <c:pt idx="20">
                  <c:v>99.708218091403623</c:v>
                </c:pt>
                <c:pt idx="21">
                  <c:v>0</c:v>
                </c:pt>
                <c:pt idx="22">
                  <c:v>102.8039807559183</c:v>
                </c:pt>
                <c:pt idx="23">
                  <c:v>98.885278732269299</c:v>
                </c:pt>
                <c:pt idx="24">
                  <c:v>99.681790508002408</c:v>
                </c:pt>
                <c:pt idx="25">
                  <c:v>110.64176657911963</c:v>
                </c:pt>
                <c:pt idx="26">
                  <c:v>95.794700605049016</c:v>
                </c:pt>
                <c:pt idx="27">
                  <c:v>100</c:v>
                </c:pt>
                <c:pt idx="28">
                  <c:v>101.11642341775966</c:v>
                </c:pt>
                <c:pt idx="29">
                  <c:v>100.00508869199373</c:v>
                </c:pt>
                <c:pt idx="30">
                  <c:v>99.38611947752284</c:v>
                </c:pt>
                <c:pt idx="31">
                  <c:v>108.07474273474982</c:v>
                </c:pt>
                <c:pt idx="32">
                  <c:v>96.388894331563378</c:v>
                </c:pt>
                <c:pt idx="33">
                  <c:v>105.83703576212054</c:v>
                </c:pt>
                <c:pt idx="34">
                  <c:v>102.22934128157091</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9E89-45C5-BB2C-5A4C9B0A330B}"/>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390D-4677-A501-8398AA012D17}"/>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FFDD-4DDD-B06D-DF56CC04C54D}"/>
              </c:ext>
            </c:extLst>
          </c:dPt>
          <c:dPt>
            <c:idx val="1"/>
            <c:invertIfNegative val="0"/>
            <c:bubble3D val="0"/>
            <c:spPr>
              <a:solidFill>
                <a:srgbClr val="89756E"/>
              </a:solidFill>
            </c:spPr>
            <c:extLst>
              <c:ext xmlns:c16="http://schemas.microsoft.com/office/drawing/2014/chart" uri="{C3380CC4-5D6E-409C-BE32-E72D297353CC}">
                <c16:uniqueId val="{00000003-FFDD-4DDD-B06D-DF56CC04C54D}"/>
              </c:ext>
            </c:extLst>
          </c:dPt>
          <c:dPt>
            <c:idx val="2"/>
            <c:invertIfNegative val="0"/>
            <c:bubble3D val="0"/>
            <c:spPr>
              <a:solidFill>
                <a:srgbClr val="30499F"/>
              </a:solidFill>
            </c:spPr>
            <c:extLst>
              <c:ext xmlns:c16="http://schemas.microsoft.com/office/drawing/2014/chart" uri="{C3380CC4-5D6E-409C-BE32-E72D297353CC}">
                <c16:uniqueId val="{00000005-FFDD-4DDD-B06D-DF56CC04C54D}"/>
              </c:ext>
            </c:extLst>
          </c:dPt>
          <c:dPt>
            <c:idx val="3"/>
            <c:invertIfNegative val="0"/>
            <c:bubble3D val="0"/>
            <c:spPr>
              <a:solidFill>
                <a:srgbClr val="C1C630"/>
              </a:solidFill>
            </c:spPr>
            <c:extLst>
              <c:ext xmlns:c16="http://schemas.microsoft.com/office/drawing/2014/chart" uri="{C3380CC4-5D6E-409C-BE32-E72D297353CC}">
                <c16:uniqueId val="{00000007-FFDD-4DDD-B06D-DF56CC04C54D}"/>
              </c:ext>
            </c:extLst>
          </c:dPt>
          <c:dPt>
            <c:idx val="4"/>
            <c:invertIfNegative val="0"/>
            <c:bubble3D val="0"/>
            <c:spPr>
              <a:solidFill>
                <a:srgbClr val="AB347D"/>
              </a:solidFill>
            </c:spPr>
            <c:extLst>
              <c:ext xmlns:c16="http://schemas.microsoft.com/office/drawing/2014/chart" uri="{C3380CC4-5D6E-409C-BE32-E72D297353CC}">
                <c16:uniqueId val="{00000009-FFDD-4DDD-B06D-DF56CC04C54D}"/>
              </c:ext>
            </c:extLst>
          </c:dPt>
          <c:val>
            <c:numRef>
              <c:f>'Wellbeing Acorn Group'!$K$13:$K$17</c:f>
              <c:numCache>
                <c:formatCode>0</c:formatCode>
                <c:ptCount val="5"/>
                <c:pt idx="0">
                  <c:v>183.31702688527039</c:v>
                </c:pt>
                <c:pt idx="1">
                  <c:v>81.239587570344824</c:v>
                </c:pt>
                <c:pt idx="2">
                  <c:v>89.362854780775876</c:v>
                </c:pt>
                <c:pt idx="3">
                  <c:v>76.195849362428419</c:v>
                </c:pt>
                <c:pt idx="4">
                  <c:v>257.21974882051961</c:v>
                </c:pt>
              </c:numCache>
            </c:numRef>
          </c:val>
          <c:extLst>
            <c:ext xmlns:c16="http://schemas.microsoft.com/office/drawing/2014/chart" uri="{C3380CC4-5D6E-409C-BE32-E72D297353CC}">
              <c16:uniqueId val="{0000000A-FFDD-4DDD-B06D-DF56CC04C54D}"/>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BA8-4745-AF32-F4BEC17E69A1}"/>
              </c:ext>
            </c:extLst>
          </c:dPt>
          <c:dPt>
            <c:idx val="1"/>
            <c:invertIfNegative val="0"/>
            <c:bubble3D val="0"/>
            <c:spPr>
              <a:solidFill>
                <a:srgbClr val="89756E"/>
              </a:solidFill>
            </c:spPr>
            <c:extLst>
              <c:ext xmlns:c16="http://schemas.microsoft.com/office/drawing/2014/chart" uri="{C3380CC4-5D6E-409C-BE32-E72D297353CC}">
                <c16:uniqueId val="{00000003-8BA8-4745-AF32-F4BEC17E69A1}"/>
              </c:ext>
            </c:extLst>
          </c:dPt>
          <c:dPt>
            <c:idx val="2"/>
            <c:invertIfNegative val="0"/>
            <c:bubble3D val="0"/>
            <c:spPr>
              <a:solidFill>
                <a:srgbClr val="30499F"/>
              </a:solidFill>
            </c:spPr>
            <c:extLst>
              <c:ext xmlns:c16="http://schemas.microsoft.com/office/drawing/2014/chart" uri="{C3380CC4-5D6E-409C-BE32-E72D297353CC}">
                <c16:uniqueId val="{00000005-8BA8-4745-AF32-F4BEC17E69A1}"/>
              </c:ext>
            </c:extLst>
          </c:dPt>
          <c:dPt>
            <c:idx val="3"/>
            <c:invertIfNegative val="0"/>
            <c:bubble3D val="0"/>
            <c:spPr>
              <a:solidFill>
                <a:srgbClr val="C1C630"/>
              </a:solidFill>
            </c:spPr>
            <c:extLst>
              <c:ext xmlns:c16="http://schemas.microsoft.com/office/drawing/2014/chart" uri="{C3380CC4-5D6E-409C-BE32-E72D297353CC}">
                <c16:uniqueId val="{00000007-8BA8-4745-AF32-F4BEC17E69A1}"/>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0.30693069306930693</c:v>
                </c:pt>
                <c:pt idx="1">
                  <c:v>0.13861386138613863</c:v>
                </c:pt>
                <c:pt idx="2">
                  <c:v>0.19801980198019803</c:v>
                </c:pt>
                <c:pt idx="3">
                  <c:v>0.32673267326732675</c:v>
                </c:pt>
              </c:numCache>
            </c:numRef>
          </c:val>
          <c:extLst>
            <c:ext xmlns:c16="http://schemas.microsoft.com/office/drawing/2014/chart" uri="{C3380CC4-5D6E-409C-BE32-E72D297353CC}">
              <c16:uniqueId val="{00000008-8BA8-4745-AF32-F4BEC17E69A1}"/>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8BA8-4745-AF32-F4BEC17E69A1}"/>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309.74468675315802</c:v>
                </c:pt>
                <c:pt idx="2">
                  <c:v>20.172623145699561</c:v>
                </c:pt>
                <c:pt idx="3">
                  <c:v>291.28643195072499</c:v>
                </c:pt>
                <c:pt idx="4">
                  <c:v>228.09170650905398</c:v>
                </c:pt>
              </c:numCache>
            </c:numRef>
          </c:val>
          <c:extLst>
            <c:ext xmlns:c16="http://schemas.microsoft.com/office/drawing/2014/chart" uri="{C3380CC4-5D6E-409C-BE32-E72D297353CC}">
              <c16:uniqueId val="{00000000-8C43-49D7-8608-EC069C49D1B2}"/>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48.739816754036575</c:v>
                </c:pt>
                <c:pt idx="2">
                  <c:v>0</c:v>
                </c:pt>
                <c:pt idx="3">
                  <c:v>84.454106180649276</c:v>
                </c:pt>
                <c:pt idx="4">
                  <c:v>200.40851445702344</c:v>
                </c:pt>
                <c:pt idx="5">
                  <c:v>49.802437650637714</c:v>
                </c:pt>
                <c:pt idx="6">
                  <c:v>54.907940650798601</c:v>
                </c:pt>
                <c:pt idx="7">
                  <c:v>0</c:v>
                </c:pt>
              </c:numCache>
            </c:numRef>
          </c:val>
          <c:extLst>
            <c:ext xmlns:c16="http://schemas.microsoft.com/office/drawing/2014/chart" uri="{C3380CC4-5D6E-409C-BE32-E72D297353CC}">
              <c16:uniqueId val="{00000000-1062-41F2-B816-FE8E9D07C280}"/>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157.92370080197639</c:v>
                </c:pt>
                <c:pt idx="1">
                  <c:v>0</c:v>
                </c:pt>
                <c:pt idx="2">
                  <c:v>153.87058177647179</c:v>
                </c:pt>
                <c:pt idx="3">
                  <c:v>52.157665772247661</c:v>
                </c:pt>
                <c:pt idx="4">
                  <c:v>0</c:v>
                </c:pt>
              </c:numCache>
            </c:numRef>
          </c:val>
          <c:extLst>
            <c:ext xmlns:c16="http://schemas.microsoft.com/office/drawing/2014/chart" uri="{C3380CC4-5D6E-409C-BE32-E72D297353CC}">
              <c16:uniqueId val="{00000000-C23C-45C5-BB66-8E3AD8ECED8C}"/>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56.484831337820296</c:v>
                </c:pt>
                <c:pt idx="1">
                  <c:v>178.7638287828145</c:v>
                </c:pt>
                <c:pt idx="2">
                  <c:v>65.663750841103536</c:v>
                </c:pt>
                <c:pt idx="3">
                  <c:v>0</c:v>
                </c:pt>
                <c:pt idx="4">
                  <c:v>0</c:v>
                </c:pt>
                <c:pt idx="5">
                  <c:v>34.059477634946695</c:v>
                </c:pt>
                <c:pt idx="6">
                  <c:v>118.71169995037792</c:v>
                </c:pt>
              </c:numCache>
            </c:numRef>
          </c:val>
          <c:extLst>
            <c:ext xmlns:c16="http://schemas.microsoft.com/office/drawing/2014/chart" uri="{C3380CC4-5D6E-409C-BE32-E72D297353CC}">
              <c16:uniqueId val="{00000000-7396-4385-9720-63E95C6A98DB}"/>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273.32146051372177</c:v>
                </c:pt>
                <c:pt idx="2">
                  <c:v>0</c:v>
                </c:pt>
              </c:numCache>
            </c:numRef>
          </c:val>
          <c:extLst>
            <c:ext xmlns:c16="http://schemas.microsoft.com/office/drawing/2014/chart" uri="{C3380CC4-5D6E-409C-BE32-E72D297353CC}">
              <c16:uniqueId val="{00000000-A8AC-44C8-A1BB-66F565CEDF0B}"/>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309.74468675315802</c:v>
                </c:pt>
                <c:pt idx="1">
                  <c:v>291.28643195072499</c:v>
                </c:pt>
                <c:pt idx="2">
                  <c:v>273.32146051372177</c:v>
                </c:pt>
                <c:pt idx="3">
                  <c:v>228.09170650905398</c:v>
                </c:pt>
                <c:pt idx="4">
                  <c:v>200.40851445702344</c:v>
                </c:pt>
                <c:pt idx="5">
                  <c:v>178.7638287828145</c:v>
                </c:pt>
                <c:pt idx="6">
                  <c:v>157.92370080197639</c:v>
                </c:pt>
                <c:pt idx="7">
                  <c:v>153.87058177647179</c:v>
                </c:pt>
                <c:pt idx="8">
                  <c:v>118.71169995037792</c:v>
                </c:pt>
                <c:pt idx="9">
                  <c:v>84.454106180649276</c:v>
                </c:pt>
                <c:pt idx="10">
                  <c:v>65.663750841103536</c:v>
                </c:pt>
                <c:pt idx="11">
                  <c:v>56.484831337820296</c:v>
                </c:pt>
                <c:pt idx="12">
                  <c:v>54.907940650798601</c:v>
                </c:pt>
                <c:pt idx="13">
                  <c:v>52.157665772247661</c:v>
                </c:pt>
                <c:pt idx="14">
                  <c:v>49.802437650637714</c:v>
                </c:pt>
                <c:pt idx="15">
                  <c:v>48.739816754036575</c:v>
                </c:pt>
                <c:pt idx="16">
                  <c:v>34.059477634946695</c:v>
                </c:pt>
                <c:pt idx="17">
                  <c:v>20.172623145699561</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FA3D-4D37-BA3A-76AE0A3263A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38AD5BA2-F1BB-49A2-8606-6CA7FD4889F9}"/>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2D44A18A-70D5-480F-A645-1BBAEBC8ABFB}"/>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728569D-8072-46D6-901F-22992B42226E}"/>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C8745D39-61A7-4DDE-87AE-464040479481}"/>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C4BB856B-CFBA-46C2-80A4-C404B5357B6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7914CF77-768B-4BA7-8095-CFEC4259D59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07609C62-5191-410F-8239-C89BC11D7BF1}"/>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3874ADD-F272-44E7-8276-AE0871EB53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BFA0C883-DDBE-46AF-A738-DC33304A934B}"/>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A5F8564F-193A-4730-935D-E22E6D7877C6}"/>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DF533417-9F4A-4970-AF8E-0D79D7E902CD}"/>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32CA776F-2D42-45A1-93FE-9519327B0ACF}"/>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9BCDB3AC-8E91-4B96-B20D-387A4795EA7E}"/>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F85FAFD-8E23-461B-9CCE-A6CADCAD7A3A}"/>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8CE30EE9-F3E0-4F8E-9F40-945095254F2B}"/>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FB11F24F-BF08-4D2B-BDFC-D792F4B2FD33}"/>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C05E7310-5D45-4AD1-8212-804CFF089D1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D60818DB-9AB3-4DAA-8A7D-5EEFA2642B5F}"/>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7B4E499-0E3E-4EC9-9F81-8482C21EA828}"/>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2DD2A557-0266-4BF5-A74A-7FCCE0C0E9B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E776ABF6-81A8-4A4A-AA09-9059D8574D3D}"/>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BE2B01BC-B410-49C9-827D-355D8B0DC6E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CAF4D2A3-ECF1-4F2C-957E-21434AD71162}"/>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120FF74-407C-4390-BA09-7999E1E07024}"/>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ABB46450-0D53-4446-96D5-B8897C0A1DFD}"/>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0FABB93F-7C3D-47EE-9FDA-128B052DAFDB}"/>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2E0E4939-8681-4810-894C-0BD447752B44}"/>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8D3B8657-1033-4C1A-A496-AC9D9D72F453}"/>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2217C0FA-F470-4D39-9692-5283B772B252}"/>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DE01B2F9-8A2A-4F3F-B7F8-1FABFE8C9837}"/>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493F4BAA-AC1B-47FD-90CC-A28F29D3153C}"/>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099FA0A0-2992-4412-9450-8B951C82BBD8}"/>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AE28B541-0C4B-4777-99B8-256BD60D4EA5}"/>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295015B4-D390-4BCB-BE97-877CF7B34EB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BB4A6751-27EF-445E-BAE7-05026418BA5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0B5C5E6F-995D-4D92-9CEA-7ED2E642BEC9}"/>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28B12A08-C689-45F8-AEFD-CC8399F9A3F3}"/>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F475A92B-557D-45FF-8A34-E37A5C369F0F}"/>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846EA548-9721-4BB0-B69E-978B4C11731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DAD93885-FC3F-491B-A89C-5284C7A86C8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404DFDB9-51F3-48A1-84E7-62CE7F4069D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3D7467CF-0AB9-4688-8CD9-AD54EEC4CC5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2732903-53D9-4A32-B898-E086533D9F1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7966A596-9899-4FD7-BDD0-7FE0E3D3F21D}"/>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39883592-E76B-4C87-AFC0-D0CCC8F03B0D}"/>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F2A040C0-322F-43B9-9314-293F594F5A3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4D5A57B4-F831-42CE-B17F-10408DFF376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BC545123-4559-41F3-A292-104CF95284E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4CEDA6FC-223B-4E7E-8552-A36FE5A645B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561F109-C3AC-4BF8-AF84-0EDD5E79D7C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8A64612D-68CD-4D9E-AAD1-5BFE616E999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188C3769-D435-48FC-B91C-5D7E9DAD5EDC}"/>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943FD6AB-6EF4-4969-9C27-1F5E6A7EF50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94F8538-5ADD-4FC4-9A5D-3487D1A618A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D6031601-30FB-45A1-AEEA-71B7E473266E}"/>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5F8D832-6D36-443E-9AA2-464E367137FB}"/>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85B3CF99-48F6-418E-B495-F53A8436E6E6}"/>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CD788F07-FFEE-42C0-97D4-2A4FBEB153DF}"/>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13D1668-913D-46F2-9496-1E21056606FA}"/>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E17BF9C7-E011-4DC2-B24E-DFB087486654}"/>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9186A5D-E1DC-4288-BB27-1A49F2CB380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0013307-29B9-4B45-8660-969003FD6A4C}"/>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92C166E-FC0B-499E-AA63-65B549EF7033}"/>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322B6BC-6C4A-4BCA-952D-C7928E6372F3}"/>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A5FB673-F17F-4A85-A61D-D34DA427A47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5E46107-FAE9-455D-94D2-D5E28ED3B2F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F1F5835-E6C8-4CD8-BC35-19AF1372FCC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FED67EE-5148-4514-8B1B-BF30273C46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BDAE260-9413-4039-91A8-792674D6D07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2984E1A-02DB-49D2-9C71-B49979CB79A5}"/>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E83D5023-6964-4FC9-8042-913615AAF49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211181D8-8F03-4B99-9987-F011C77C583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1E5C0B4C-6AA0-4F69-9618-6A0433E87B28}"/>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E5BEE518-3229-46C5-BA03-72E3A3C1A2DE}"/>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62717AF4-07EF-4B9D-8DDB-6A8980FA5BF4}"/>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35FA2777-4A19-4132-A45A-C7ADC054282B}"/>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F4EDED7-944F-4D80-A5A5-D8F91CACFE7F}"/>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FE0D2B85-9A69-4614-A039-17EBBD1947C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8321BA84-9838-44DE-9E26-46DA8308C8DD}"/>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D9155ABF-09B5-4290-B3B0-8086D6A8813B}"/>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F51CFEAD-B82C-4FEC-B08A-ADB7192633C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6D6463AA-3537-4DBB-98DB-61B453826C93}"/>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290308A3-7766-43AF-90BE-EF02BD9E4206}"/>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EE0A39AA-7EFD-4433-9DBC-DDEC3BF9AF1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7DFCB977-7DC7-4053-B25A-BD998A83B092}"/>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C4E7CEAE-AFF1-4EFB-8E82-E8AF55649551}"/>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70D71C2-B928-4C9C-964F-CF9EF554836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55DD5B8B-5B91-44CD-934E-A38ADA1D52D3}"/>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55BA22C-AC9C-4C9C-93C3-3D3A5FB521B3}"/>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00976DED-7FBC-49EC-8468-E3ACD2062AB6}"/>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90A9A41A-0C3E-4E44-907F-7CB7B0A11162}"/>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5864AE8F-03A9-4709-A88B-B814C6083FCC}"/>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2A25217D-D0D0-4281-998B-E73F10B707B2}"/>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8FD95BAD-C26F-4C43-A3CD-FA219424F1CC}"/>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C03F35A8-6951-439F-9CCC-6CE188CA5EDE}"/>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18%</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92E7CF29-B643-4326-9292-F3EC55ED98FC}"/>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106</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BF49D830-369C-4FF8-884C-53D3043C8A67}"/>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101</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24D5A7BB-F79E-467D-AFC2-65C4F6BFCB9D}"/>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109</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B3D593A9-4569-40AE-BBB1-4996D7FC1F30}"/>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108</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44BE18D1-E493-4523-A97C-0C8CE1582088}"/>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106</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5CC2D24F-5F35-48F3-9165-FA9E5415072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C85A736-5256-46B8-BE1A-D8048025A104}"/>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47F9CDC7-350D-46E7-AE2F-7F235023A996}"/>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8A47D8E1-694C-4B05-A8E4-7532D33D510F}"/>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E766C575-6AAD-4567-AD9E-FA77BDCD8424}"/>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68FC5585-954E-4564-85F4-50D29090142F}"/>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9A4D0DB9-D4D5-465A-884B-82B04A9EF1ED}"/>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EA57777E-E787-450B-A79C-CF2D75C81DCA}"/>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C8F6A1AE-775C-4DD8-8050-5CCA4CCB4595}"/>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B45EA63E-C1E4-4F73-B57E-017E8528B0FE}"/>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81152D0-D55B-468B-8898-C8C3F4CFCC6A}"/>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832EF0C3-F2CD-4CB7-ADA2-D05F54E0E0E1}"/>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09BDEF91-8C72-4BC6-A81B-BBA8D2BC3C2B}"/>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11B5D52E-7148-4860-9DD8-DABFB3006AFE}"/>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1399938A-D595-4A49-957C-A222B256C38C}"/>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11B4D30-A35D-4B2A-876E-2F96905D0105}"/>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7E8DAF2B-4D10-4173-B602-F32EEEA2114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B701380F-C0D8-43CB-857E-740884748787}"/>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1E98D213-0DB4-4C10-9BDB-E54E807FC77D}"/>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26FED3AF-924C-46A6-B7A6-B0FD318B6613}"/>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C3F61990-4CFF-4331-A320-5DE3D12FCD77}"/>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EBF3C264-A6AE-4273-96C4-BD1F4E13ABA4}"/>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39136FD4-3FD4-4675-875B-60F745638D37}"/>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106</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A68E3E25-E7D9-475B-8320-97CC56F61DCE}"/>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296F8980-1A7F-4967-A2B9-81DA3DCC9D8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DFB33175-EC2A-4CAA-BC33-3D1B3A132D0E}"/>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109</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6F53C8C9-02F3-476E-B4F5-84A3A89B085A}"/>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3DD883A5-09EA-4289-963A-E9ADC11AD9BE}"/>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09D2A5A5-3C20-47BD-ADD1-B969EBE763C7}"/>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7B88A8A9-A769-4395-AABC-467A3EA8BE9C}"/>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478609F-2756-4B67-B0E5-CBB7C12C29D8}"/>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7AE448AA-BC18-461E-BAFC-5271081092D2}"/>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109</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C58CE27B-D970-4BA5-99C9-7F4580E0554C}"/>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EC4B897D-4BA3-428F-93E9-21A32CA17194}"/>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C973A146-C01A-4B39-8E71-5E1D928774FC}"/>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A3EA5818-BB3E-473B-A0B2-C23BD977D5BD}"/>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7E9B83D3-FAB0-4338-AB04-604757FE8FEC}"/>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E2439E52-9A66-4DEB-B302-C6B1775DC3F5}"/>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100</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3859B3C7-9117-4EC4-A2F0-7445C8324138}"/>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150D3BAB-58C9-4AF5-A292-227CED794316}"/>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9%</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A13CC051-FBDA-4212-A9CE-4DE3F5EC1BD3}"/>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102</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3A901004-CA22-42CB-9AA8-57742373D77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3F421E90-E654-4663-9AC6-D89B331C8ECA}"/>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23%</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EF48B157-4A6B-4B37-B0D1-6F669AF9F65D}"/>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107</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E317155F-6557-4302-87CE-3CBF2A878D3E}"/>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54BE998-B896-44B1-8912-992B4C5B7A9D}"/>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E560ABB7-D866-45F0-9089-ECFE2B9E1A6F}"/>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99</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6841099-3B59-4279-A970-5037894DD045}"/>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68486418-A264-4019-81A9-DC252972F710}"/>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40D45D73-D0C6-4C37-A8E5-98B44430A100}"/>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101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FC17AC9E-047D-4D06-9BC5-231BDA1DB8CD}"/>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1F286909-5A6B-4D9C-B4CD-AC8FDFE36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8F4AA76C-0973-4111-AE73-A96E43743DCD}"/>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C6D6F761-536E-432A-B1E4-6B64F8894A9F}"/>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38%</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FDAEAD1E-B685-4535-87A7-8954BDC1790D}"/>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103</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785599C4-E137-4FD3-A376-AAE78369F27D}"/>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8F0DC7BF-103E-4E09-9D83-F8E625C07467}"/>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73DCD374-B6ED-45E5-83C8-6818B1FB8C9B}"/>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72E41DCC-E566-45D4-8685-D17CF6A453BE}"/>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D134D45A-1537-4DA7-9C45-40A175EC597F}"/>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14%</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BE293C45-4262-48AE-9458-3AC0476C94A4}"/>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105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6F26EB98-089F-4B4D-AB21-F9E44475A591}"/>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2F61AC99-305A-42B5-94C0-B19EE0A7319A}"/>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EEC05926-F8C5-43DF-AA4B-98C29AEC2A1F}"/>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BBB8092C-F314-4B10-B225-B2243CBA501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F1A954F4-8ABF-4EF4-823B-D650F1D26FC6}"/>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0D9CC76-C15F-47A3-AF35-70CD0929BFDE}"/>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44.3</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9CA8D9F-0392-42CC-89E4-669543662351}"/>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5A37668A-F4D6-478E-BAAB-1080CE6E0A4D}"/>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E7D0889C-75F4-49C8-8211-CB99CF377FCC}"/>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B70F8D30-DFD8-4004-AB08-27F45CB7C069}"/>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986D42D9-6893-4B1F-B7F9-23D4689923D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4F28D2C1-BB9B-4DF6-82B2-EE39D68380B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32C3C018-F406-4BBD-BB2E-265FAC8A1E3B}"/>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F982AB12-17E1-40BF-9859-D33FECAC4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3A3ED615-5627-476D-9777-D11CEFB31F54}"/>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63976C6F-61B9-4C9E-BE48-B7410C0FA87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7FE788DB-A5FB-49B5-B514-2CCEA70A5E7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658E33C4-38F1-4926-A1C1-A2AA9DF82395}"/>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5DADFE78-B7DD-42E8-97B1-16566A4E3732}"/>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0C539DEA-C009-4066-A6FF-70843AD4404A}"/>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171E4B08-7E8A-414A-8FD2-B7D57B77883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4BAB84ED-6486-48E0-9A94-763CE8E2CC31}"/>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D636932D-46FE-4D4C-B1C0-81D2F9D83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66B025A0-3542-4387-87DB-69C1F8B3E9F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0368E661-D638-4B50-BBA1-037C73C99ECA}"/>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834BBA11-FD14-45D8-9673-54F9FCDC06F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4E04EEDC-0A94-4EE3-A1DA-383BEC062C8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8CED400A-25A0-44C9-B31A-15F288BAB4F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FD46474D-3624-4735-8F11-175E565E1C1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827B2924-A8E6-4B6B-8A98-F356521908F7}"/>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CE940810-EA7C-45E8-BEA6-7A1092BBB674}"/>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ACFB944E-E8B6-4680-BB23-D8C17CBB1E66}"/>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D13C1A2D-8389-428D-AB9D-FFAA6003FB07}"/>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C2D88C1E-90FA-4BEC-9FB5-171347359062}"/>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96</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D03B589D-0D59-4A3C-9D95-B97B6990FB73}"/>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C29080F8-FC23-4E9C-8BEE-F7A98C250BAC}"/>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88</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FCA6DF9-D98E-401F-977E-EB8808DEDDA9}"/>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5098A7A7-83D2-4ADF-A6E5-C2115FC9B782}"/>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2C09D78A-19B0-4B6F-82CB-288CFC611B1A}"/>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341E4D9F-8B93-4F1B-A3D2-A01EE8A8641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F4F55740-0413-4B65-A675-972CCD35B9F6}"/>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115</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617709F0-2001-4F1A-8E89-C3BC0DC95DFD}"/>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2CF695BA-A6C6-403B-8B7B-211BAAEB7BB4}"/>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7DA9A2E8-7089-4F9C-A2E2-84DFDB67FB8F}"/>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31%</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77FF402-685B-43EA-8A42-2939109B39F1}"/>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541BD99F-F860-4F49-A3D6-F0761A63052C}"/>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DD95C6A0-B584-4972-A5C5-CA6F4233B02C}"/>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17%</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7272F86A-DC75-41C9-A3D8-73551C0B76CD}"/>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33D8889F-6823-4950-84E8-3A38E08573A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9A54C9DB-FF3F-4AB2-9BAE-DFF8CB0452C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B777516F-9925-4E91-BB63-53E42BA1432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5F344555-3613-4A3E-AC1B-854A6E7684F8}"/>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115BD676-CDEF-4F82-B639-27D64F513AA6}"/>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4DC5BF03-2312-4B87-B464-FD485D5BAECC}"/>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34E313AB-7979-4D5A-8053-F1DC8F158A24}"/>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5678B493-EC24-4402-8EC4-9CE7129340F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A34C96EC-5A55-4079-8696-1F769ABED70D}"/>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4F09495C-E15D-4A77-AA16-51DFB4A8A189}"/>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6CD18639-92E5-45B6-B1F0-67983C1E5C1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F0E37459-23EB-4C31-8C1D-97F20A7349B3}"/>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ECD7E81D-346D-4299-97DE-D1AC37DB4FCC}"/>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97</a:t>
            </a:fld>
            <a:endParaRPr lang="en-GB" sz="500" b="1">
              <a:solidFill>
                <a:schemeClr val="bg1"/>
              </a:solidFill>
            </a:endParaRPr>
          </a:p>
        </xdr:txBody>
      </xdr:sp>
      <xdr:pic>
        <xdr:nvPicPr>
          <xdr:cNvPr id="164" name="Picture 163">
            <a:extLst>
              <a:ext uri="{FF2B5EF4-FFF2-40B4-BE49-F238E27FC236}">
                <a16:creationId xmlns:a16="http://schemas.microsoft.com/office/drawing/2014/main" id="{3C4CAD65-B877-4D44-9976-C8BE20DB658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1F96F285-C343-456E-8F03-7C80B67E8DC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1530E85B-994B-49BC-A643-4DD132AF7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BC294749-4F6B-4F3D-AC03-ADA209219E88}"/>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42F9798D-1495-468E-A4DF-D5B66DD3E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6B913F30-A243-4D2A-97D6-DF91D5C42120}"/>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56D779AF-3FD2-4FAA-901F-A2DEA5998B2D}"/>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EEFC9F19-C757-4EEE-A74A-7640786F746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5A3B7191-BD08-4775-AC41-96EADBCACBE3}"/>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939E6018-F1BE-4FA4-B48B-5C8ADB82A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9A23DBE0-2DB9-4812-907E-96B6341C731E}"/>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25BEEDB4-313F-4D02-9DB7-0034C1D6340E}"/>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C4AD483A-9671-4930-BD36-C5CFF114DC77}"/>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B3B4F639-8EE6-4C71-827A-2DA8CD90DD4D}"/>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40%</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5B7A065F-F083-4460-9508-D0FB76B46D1B}"/>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96</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4D20267A-DF5A-4154-9998-0123897376C4}"/>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95</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F399E93-F9DC-4803-8D6B-F2D77EF4A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767E9C56-B140-4A82-ACAF-EDC0323A47B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29AFF882-3723-40DA-B5C1-33780E836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149D2223-739D-4EA2-B259-A4CCA1F005C4}"/>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20%</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59A8EDA3-8A87-42C7-A075-0AC8B77C6067}"/>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5455EFA6-BE65-4315-B890-5662B4B496F3}"/>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A7F335CE-5EE1-4FF2-8594-B2EE4D672C64}"/>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73EC44C3-6C0D-4134-B31C-1DFCEBC51DE3}"/>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33%</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09F4FDA9-71E2-4344-AB70-18F9C802D77B}"/>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7%</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F7996FB8-1B19-4F41-8C6F-A6B78D2D4EA2}"/>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E592B31-07C4-413C-A615-B1FD4CEF5CC3}"/>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D070AB03-C164-459F-8F13-503A94E7A146}"/>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8442137C-24F2-4620-88EE-AE799C4DA68D}"/>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96</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23193856-EABB-461A-B7D5-56AB1D33893C}"/>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87</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D73E83C7-8DB0-4F45-8E7A-AA9578E75652}"/>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D68B129A-115E-49F0-B52D-E2D626F9CA7B}"/>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5C48C9B3-6A9E-47B7-B01C-AC458FD684D1}"/>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1E90864-D59C-48F4-A8E2-3F0A34506E3D}"/>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14FCF26B-53E9-4CD2-927A-8A17B148C38D}"/>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7A423792-7326-4A99-BF09-7BBC5EA523D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63CDA9CF-BAAC-4E79-95D9-F7876F7D7545}"/>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EFA9C542-F9C2-4BE7-BA63-9243271F63E4}"/>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5FB6BCA2-6315-43F2-8AD3-4C2B90828E6A}"/>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544CCACD-EF7D-4CD5-A74A-E75878EADA12}"/>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70EDECF1-ABEB-4B3B-B81C-C1A0475EC0CD}"/>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4A0B6993-D1A7-49ED-A247-8BE65772779F}"/>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DB559E60-13AE-4E61-BB8C-52A05FA5F2C8}"/>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007D17BD-C9E1-4832-B81B-3731C45B12E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448ABDDE-34D4-4F2E-A0D2-9C2B1D6295F8}"/>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82280B76-1939-4803-9134-08AA8F778B1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555E9D8C-BB71-4485-9D44-0888D5AA4E95}"/>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30DABB7E-608B-4BFA-BF3B-D436243EEACE}"/>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BF6E11D-557B-4EBC-8F5C-ECBFB1344C3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8422A62-12A0-46EF-9292-5189B22EA738}"/>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FD6D580-E97F-425A-B9CD-D446CE4ABA1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0E0A041-4899-4328-A653-1935B7F8166F}"/>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4EBFEB9-E15B-4C2F-87C7-C4638C25AD53}"/>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50D95D9-6FB2-4856-BAB7-E5B658A0CBF0}"/>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2EF0806-486E-416A-9D1A-5E4654DA704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F2330CC-6FD9-442E-B010-2485239D15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A897E13-E9F5-4F0B-8851-5B5E1A22F4E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F0BD9C4A-7FE6-450F-9329-3A3F1C10C518}"/>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A25FE7B3-97E4-4825-8ACB-F9A4D3DD553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1EB6DC1-0BFC-417C-88CD-B23C4998B9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BB20D202-7316-494F-BB54-64C927BB0EC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3FBBFAE2-95B1-4047-B286-2DED2370AAB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87EA0ABE-8E78-4FF3-A519-A25DCCDDF1B4}"/>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1AB4D0BC-EDD7-4431-98EB-1C2E7EA0DAA5}"/>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53AF14D2-18FC-43D1-9699-F190AA34C5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F0266EBE-4D38-4DAA-92AA-576C0BCB14B2}"/>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662D3B0C-8809-4B1E-94DE-B2FAC3239C7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0E4D2B1C-A468-4F73-8C19-E51F9478BEE2}"/>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314FABC9-0F30-4DA3-A760-5E7579E2E74D}"/>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8851B8F9-967A-4DFC-935A-37B0511236CD}"/>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4E7E8C72-A16C-42D2-8468-65B45DA595B4}"/>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EE5930EF-6A75-4CF9-B624-568AE97090B0}"/>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E35AD9DD-7FE3-476A-BBB7-F12C3363273B}"/>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2B137517-AA52-4627-84A9-6E74B252656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6293C166-66EE-41E5-AC88-186B5CA22E95}"/>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C6E4D94-8816-43EA-9277-6EA74CD6E776}"/>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53A955E-C6D3-45C6-A8EB-E7E78BA14067}"/>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AA697F9-8958-4A42-AB1C-7307F7099CF0}"/>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C17E407-3934-40D2-98C7-C294F08D0BD3}"/>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8C0D27A-234E-4CC3-BF92-A6B8EBF95336}"/>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EC81C24-E4C6-45A1-B027-6B455D09EA5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99FBB9E-2EFA-487E-8B0F-CC1ADD4306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1036DF8-A4B8-43F8-B156-FDCB683B2E30}"/>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789B7E10-57C1-4CED-99C0-E631C27E8943}"/>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5E6C9EA2-ABF1-42D6-9D5F-442531E0067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4ACA791-3186-4F35-81D3-7C508FFF198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CC47D856-74D7-4A84-A0D7-66A63948B425}"/>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B1F0D326-E690-4DBB-88B4-E7E442B8DA57}"/>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36446F5-3AF6-4B98-A215-72EECE4EDE0C}"/>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37019199-EE60-4ECB-8A05-1AB974932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6D90552A-ED2D-4C9E-83E5-9D2C6ECF7D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1C10F92D-6C51-4518-B0B9-6C7D01D215F7}"/>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BABABE9-FCDB-4A8F-B632-0875F62882CE}"/>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07A7CD9-6C92-4AB1-9791-17D8CFC044F2}"/>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E0E16DA-542A-4298-93BF-1B99A2EDBE03}"/>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415ABBA-8F37-477C-9C5F-43EFFD76749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644EA9E-85C6-425D-BAC4-15F86AFEFA0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1A05E8F-2CC4-4377-AE54-965974CA93A9}"/>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0B09526-0FC7-4C6C-90C5-C1BB11C777C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0078DB9-1979-48A1-97E8-27B272DD038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EEC9EDC8-52FF-431E-970D-31F2FC587CF9}"/>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0AC98C57-4D25-4571-BC43-1BDE704CB24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D906F0F-5454-4FE7-B6F2-B840538DDC6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5348F0A1-5DBF-4D8C-AEC5-BC9AE77859CE}"/>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F898E05B-3928-4815-BA15-8B0A13DE5101}"/>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8F594C24-E551-4EBB-B7E4-3F3B9D4500A5}"/>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C89E1905-2199-47A5-80B8-79D83A34DA19}"/>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6C0D1E7F-29A8-438C-940E-1C4D52272C9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74731852-A113-4D51-9BBD-DFD51D6080F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C76EA15A-3D8E-4A08-80B4-5ABC56EAECD4}"/>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F97938D3-F833-46B0-AE9A-0CBB9B054954}"/>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EDAFB29-4DB0-4ED9-B675-1FD00930060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9C5CC09E-7D61-47C9-B499-7716A88A6ADE}"/>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2DDE76EF-D0D4-4CE6-A4AC-946FAC00636F}"/>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2364EA3-1F53-48C6-83AD-C326B48F0D6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889F1023-3D96-4455-9A44-72DC08D65D1E}"/>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155D4E79-C5CC-448F-841E-BD5F78D57CF5}"/>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8D732382-4858-40D8-AF8F-3F3CC1A5405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D3819389-F238-479A-B66A-5058B6A11CE0}"/>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7F603042-7F44-4296-BA5F-2F790A668A65}"/>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3511EE57-7613-4FCF-9704-743DF50190A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8F9C7075-36E3-4E1F-BD24-E3A3EE243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410F23AD-A10B-4A64-A364-558CA8645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366D3C16-373F-47A0-B3AB-DA9C3261EB5A}"/>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69BBDE63-E692-4AA6-98A5-6AD8CA85EC4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E228723-6B62-4957-81ED-0C82843FEE84}"/>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C23DBFB-DFB3-4877-BEA4-2F5A7DD77E27}"/>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BD1354F-64A1-44FD-8677-5F0D9A2A95A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624F8E7-55AC-4316-881C-E077AA8D0E6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42ACBF2-3AAA-4F4F-A4E5-884AD8CE9DA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C9C2F8F-4812-4A24-AE08-65ECDDD808D9}"/>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90B1770-D0D4-4D7A-B3A8-9A463B8B90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01B8FF5-1F10-42A1-BC4F-5AA0444837B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3442A741-69E6-4D64-B736-2BD19EAB5DC3}"/>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E0F1E550-E584-48A4-8C7E-DC8B7146488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B5ACFB9-EC3A-49E3-A055-C70163D6D31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2C55C731-0D66-4D34-9AA1-718F3CBCA51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72257291-DB6E-4146-90BA-5930402363CD}"/>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FADA90E-D56F-452C-9CC9-CD0D8B3E773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446A324-55EA-44B1-B064-678553799ADB}"/>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C4CFA9C0-9513-4C06-A854-620F5650F389}"/>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4877B67-7F05-41A0-ACB4-AA31914E8AD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C7C69EF3-30CC-49F5-884A-FEC7964BDF5B}"/>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61AAE52C-D884-4288-AC8D-8156228E729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367DC6F6-56C4-422F-915F-ECA10691076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1FD84542-77D6-41ED-91EB-8E08F3AF267B}"/>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D3ED531A-9E6A-49ED-B9AA-C111938CF5E8}"/>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A682109-1F58-42A6-A835-994C5FE6BA5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E6EDF759-5334-4046-8049-684842CB20BA}"/>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EBB7239E-5C6F-439B-BC72-24934CE791D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EFC160A-97A1-47D9-8BE9-EE0276B45EC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07844E0F-3BF8-46EE-9B5F-3A2E38610258}"/>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E73A31CA-43C5-42D6-BC77-9E056AF7EBD1}"/>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B94A93B7-9326-43C9-9A66-87B07952699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D9D6129C-F300-4A5F-AA55-171D8348F2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91B025C3-5955-4D34-A360-1F692238ED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8F874611-C221-4341-B1A0-7C82AB8A67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D13ADC6E-ACA3-4F3E-A8F3-43E18B3BB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5AC4225F-0781-41D8-95F2-D99C97285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DE6535F5-2724-46C8-9DF3-B303BE7979E6}"/>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2F83DC96-89A4-47B3-AFE6-BC318AE29E3C}"/>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41D87398-D29B-497D-91BE-1EC5C2A148C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15842D77-9930-41D4-9C4C-59826BEA00CA}"/>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8F5ED2AE-C0CB-44C3-AB14-28BD48AEABE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45C3FF0A-DF91-4185-8DE8-80E7DD6000C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3FE4A8C-1081-4769-B6BD-82BDA768C88C}"/>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520CB970-6B23-42D8-878B-64C7099446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10A6FC7C-2B87-460C-9318-9EE71FEE22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C4BD65EA-CA94-45C7-B114-EA231ED0EE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4F0DABA4-9311-4A76-BFFE-C5AFD3010DC0}"/>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8CB09870-0FD6-424F-AB58-459A8FB350F4}"/>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4EAFB08-AFB6-430F-9938-63A16F29EAE3}"/>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B72427B-2545-4055-BFFB-B3D3E4CA7DB7}"/>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FE033B6-5270-40DF-A3E6-B581F065BF63}"/>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48977136-C59B-4186-9107-06083293A742}"/>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8775E61-39CE-431E-ACDF-D57D80E12F8E}"/>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B697E33-A61F-4A2C-BF4A-2CB1305357EA}"/>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52D8A61-9713-4B52-8AC5-3DFE7FB407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5AFD208-313D-4CD3-B993-B485B05950FD}"/>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0466F290-F25F-48E9-8982-72FB399F79DF}"/>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1078EB84-EF1E-4948-A081-F9B96D50012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3F68612-C08E-4B4E-BF85-9820BC8014D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4640438A-E33C-4A6E-9CC1-D3504171083F}"/>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52636B89-98D5-480B-B3C7-384A595E25A1}"/>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Gravel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FD3EA96-C2D3-417D-A9FB-9CEB53F5AB44}"/>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9FC2CD9F-AA48-4629-84C0-84BB4CF8CD59}"/>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E2D5F20C-4A35-4CCC-9078-0B58B8B757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44805957-D6E7-49CF-8DA1-4F95A93FBCD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64387003-6172-4AC5-9E58-15D1B51E2A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AFBF77E0-1108-441C-B081-56C1CFFA989D}"/>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1FE50E8C-DAB4-44FF-A9E1-FD6C52F89E9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9E53AB8A-380A-4B17-92EB-000F715D1269}"/>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F9459DE1-2857-4A82-AF49-21815588ED1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189B3DBD-960D-4BCA-9302-A93AF8ECD476}"/>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0F44BBA8-5047-42F6-9C62-7081C5E3BDBB}"/>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7096EFBE-33B2-4097-B22C-F7BBCB5877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D85C695-9AC1-4955-A32D-28F48C2E2C02}"/>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F0E4A57D0D8C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0.3775612244897959</v>
          </cell>
          <cell r="C89">
            <v>0.14046938775510207</v>
          </cell>
          <cell r="D89">
            <v>0.29132653061224489</v>
          </cell>
          <cell r="E89">
            <v>0.4005408163265306</v>
          </cell>
        </row>
        <row r="90">
          <cell r="A90">
            <v>0.6224387755102041</v>
          </cell>
          <cell r="C90">
            <v>0.85953061224489791</v>
          </cell>
          <cell r="D90">
            <v>0.70867346938775511</v>
          </cell>
          <cell r="E90">
            <v>0.5994591836734694</v>
          </cell>
        </row>
        <row r="96">
          <cell r="C96" t="str">
            <v>0-4</v>
          </cell>
          <cell r="E96">
            <v>5.0724489795918357E-2</v>
          </cell>
        </row>
        <row r="97">
          <cell r="C97" t="str">
            <v>5-17</v>
          </cell>
          <cell r="E97">
            <v>0.15133673469387754</v>
          </cell>
        </row>
        <row r="98">
          <cell r="C98" t="str">
            <v>18-24</v>
          </cell>
          <cell r="E98">
            <v>6.3918367346938773E-2</v>
          </cell>
        </row>
        <row r="99">
          <cell r="C99" t="str">
            <v>25-34</v>
          </cell>
          <cell r="E99">
            <v>0.11068367346938775</v>
          </cell>
        </row>
        <row r="100">
          <cell r="C100" t="str">
            <v>35-49</v>
          </cell>
          <cell r="E100">
            <v>0.17861224489795921</v>
          </cell>
        </row>
        <row r="101">
          <cell r="C101" t="str">
            <v>50-64</v>
          </cell>
          <cell r="E101">
            <v>0.21410204081632653</v>
          </cell>
        </row>
        <row r="102">
          <cell r="C102" t="str">
            <v>65-74</v>
          </cell>
          <cell r="E102">
            <v>0.12279591836734693</v>
          </cell>
        </row>
        <row r="103">
          <cell r="C103" t="str">
            <v>75 plus</v>
          </cell>
          <cell r="E103">
            <v>0.10794897959183675</v>
          </cell>
        </row>
        <row r="115">
          <cell r="C115" t="str">
            <v>Couple - no children</v>
          </cell>
          <cell r="D115">
            <v>0.31267346938775509</v>
          </cell>
        </row>
        <row r="116">
          <cell r="C116" t="str">
            <v>Couple with children</v>
          </cell>
          <cell r="D116">
            <v>0.18158163265306124</v>
          </cell>
        </row>
        <row r="117">
          <cell r="C117" t="str">
            <v>Lone parent</v>
          </cell>
          <cell r="D117">
            <v>3.1377551020408172E-2</v>
          </cell>
        </row>
        <row r="118">
          <cell r="C118" t="str">
            <v>Single person - no children</v>
          </cell>
          <cell r="D118">
            <v>0.16683673469387755</v>
          </cell>
        </row>
        <row r="119">
          <cell r="C119" t="str">
            <v>Other: two or more adults</v>
          </cell>
          <cell r="D119">
            <v>0.30756122448979595</v>
          </cell>
        </row>
        <row r="128">
          <cell r="D128">
            <v>0.73557142857142843</v>
          </cell>
          <cell r="L128" t="str">
            <v>0 
Index: 101</v>
          </cell>
        </row>
        <row r="129">
          <cell r="D129">
            <v>0.12163265306122448</v>
          </cell>
          <cell r="L129" t="str">
            <v>1 
Index: 96</v>
          </cell>
        </row>
        <row r="130">
          <cell r="D130">
            <v>0.1046734693877551</v>
          </cell>
          <cell r="L130" t="str">
            <v>2 
Index: 97</v>
          </cell>
        </row>
        <row r="131">
          <cell r="D131">
            <v>3.8469387755102037E-2</v>
          </cell>
          <cell r="L131" t="str">
            <v>3+ 
Index: 95</v>
          </cell>
        </row>
        <row r="137">
          <cell r="D137">
            <v>0.19801020408163267</v>
          </cell>
        </row>
        <row r="138">
          <cell r="D138">
            <v>0.39885714285714285</v>
          </cell>
        </row>
        <row r="139">
          <cell r="D139">
            <v>0.33187755102040817</v>
          </cell>
        </row>
        <row r="140">
          <cell r="D140">
            <v>7.1285714285714272E-2</v>
          </cell>
        </row>
        <row r="146">
          <cell r="D146">
            <v>0.18201020408163271</v>
          </cell>
          <cell r="L146" t="str">
            <v>&lt;20k 
Index: 113</v>
          </cell>
        </row>
        <row r="147">
          <cell r="D147">
            <v>0.33153061224489805</v>
          </cell>
          <cell r="L147" t="str">
            <v>20k - 40k 
Index: 107</v>
          </cell>
        </row>
        <row r="148">
          <cell r="D148">
            <v>0.20830612244897961</v>
          </cell>
          <cell r="L148" t="str">
            <v>40k - 60k 
Index: 98</v>
          </cell>
        </row>
        <row r="149">
          <cell r="D149">
            <v>0.13509183673469385</v>
          </cell>
          <cell r="L149" t="str">
            <v>60k - 80k 
Index: 95</v>
          </cell>
        </row>
        <row r="150">
          <cell r="D150">
            <v>6.9010204081632637E-2</v>
          </cell>
          <cell r="L150" t="str">
            <v>80k - 100k 
Index: 91</v>
          </cell>
        </row>
        <row r="151">
          <cell r="D151">
            <v>7.4061224489795921E-2</v>
          </cell>
          <cell r="L151" t="str">
            <v>100k+ 
Index: 77</v>
          </cell>
        </row>
      </sheetData>
      <sheetData sheetId="4"/>
      <sheetData sheetId="5"/>
      <sheetData sheetId="6">
        <row r="48">
          <cell r="F48" t="str">
            <v>Capped Index</v>
          </cell>
        </row>
        <row r="49">
          <cell r="E49">
            <v>0</v>
          </cell>
          <cell r="F49">
            <v>0</v>
          </cell>
          <cell r="G49">
            <v>1.1000000000000001</v>
          </cell>
        </row>
        <row r="50">
          <cell r="E50">
            <v>9.9009900990099015E-2</v>
          </cell>
          <cell r="F50">
            <v>200</v>
          </cell>
          <cell r="G50">
            <v>1.2</v>
          </cell>
        </row>
        <row r="51">
          <cell r="E51">
            <v>9.9009900990099011E-3</v>
          </cell>
          <cell r="F51">
            <v>20.172623145699561</v>
          </cell>
          <cell r="G51">
            <v>1.3</v>
          </cell>
        </row>
        <row r="52">
          <cell r="E52">
            <v>0.1</v>
          </cell>
          <cell r="F52">
            <v>200</v>
          </cell>
          <cell r="G52">
            <v>1.4</v>
          </cell>
        </row>
        <row r="53">
          <cell r="E53">
            <v>7.9207920792079209E-2</v>
          </cell>
          <cell r="F53">
            <v>200</v>
          </cell>
          <cell r="G53">
            <v>1.5</v>
          </cell>
        </row>
        <row r="54">
          <cell r="E54">
            <v>0</v>
          </cell>
          <cell r="F54">
            <v>0</v>
          </cell>
          <cell r="G54">
            <v>2.6</v>
          </cell>
        </row>
        <row r="55">
          <cell r="E55">
            <v>9.9009900990099011E-3</v>
          </cell>
          <cell r="F55">
            <v>48.739816754036575</v>
          </cell>
          <cell r="G55">
            <v>2.7</v>
          </cell>
        </row>
        <row r="56">
          <cell r="E56">
            <v>0</v>
          </cell>
          <cell r="F56">
            <v>0</v>
          </cell>
          <cell r="G56">
            <v>2.8</v>
          </cell>
        </row>
        <row r="57">
          <cell r="E57">
            <v>3.9603960396039604E-2</v>
          </cell>
          <cell r="F57">
            <v>84.454106180649276</v>
          </cell>
          <cell r="G57">
            <v>2.9</v>
          </cell>
        </row>
        <row r="58">
          <cell r="E58">
            <v>6.9306930693069313E-2</v>
          </cell>
          <cell r="F58">
            <v>200</v>
          </cell>
          <cell r="G58">
            <v>2.1</v>
          </cell>
        </row>
        <row r="59">
          <cell r="E59">
            <v>9.9009900990099011E-3</v>
          </cell>
          <cell r="F59">
            <v>49.802437650637714</v>
          </cell>
          <cell r="G59">
            <v>2.11</v>
          </cell>
        </row>
        <row r="60">
          <cell r="E60">
            <v>9.9009900990099011E-3</v>
          </cell>
          <cell r="F60">
            <v>54.907940650798601</v>
          </cell>
          <cell r="G60">
            <v>2.12</v>
          </cell>
        </row>
        <row r="61">
          <cell r="E61">
            <v>0</v>
          </cell>
          <cell r="F61">
            <v>0</v>
          </cell>
          <cell r="G61">
            <v>2.13</v>
          </cell>
        </row>
        <row r="62">
          <cell r="E62">
            <v>5.9405940594059403E-2</v>
          </cell>
          <cell r="F62">
            <v>157.92370080197639</v>
          </cell>
          <cell r="G62">
            <v>3.14</v>
          </cell>
        </row>
        <row r="63">
          <cell r="E63">
            <v>0</v>
          </cell>
          <cell r="F63">
            <v>0</v>
          </cell>
          <cell r="G63">
            <v>3.15</v>
          </cell>
        </row>
        <row r="64">
          <cell r="E64">
            <v>9.9009900990099015E-2</v>
          </cell>
          <cell r="F64">
            <v>153.87058177647179</v>
          </cell>
          <cell r="G64">
            <v>3.16</v>
          </cell>
        </row>
        <row r="65">
          <cell r="E65">
            <v>3.9603960396039604E-2</v>
          </cell>
          <cell r="F65">
            <v>52.157665772247661</v>
          </cell>
          <cell r="G65">
            <v>3.17</v>
          </cell>
        </row>
        <row r="66">
          <cell r="E66">
            <v>0</v>
          </cell>
          <cell r="F66">
            <v>0</v>
          </cell>
          <cell r="G66">
            <v>3.18</v>
          </cell>
        </row>
        <row r="67">
          <cell r="E67">
            <v>7.9207920792079209E-2</v>
          </cell>
          <cell r="F67">
            <v>56.484831337820296</v>
          </cell>
          <cell r="G67">
            <v>4.1900000000000004</v>
          </cell>
        </row>
        <row r="68">
          <cell r="E68">
            <v>0.1</v>
          </cell>
          <cell r="F68">
            <v>178.7638287828145</v>
          </cell>
          <cell r="G68">
            <v>4.2</v>
          </cell>
        </row>
        <row r="69">
          <cell r="E69">
            <v>9.9009900990099011E-3</v>
          </cell>
          <cell r="F69">
            <v>65.663750841103536</v>
          </cell>
          <cell r="G69">
            <v>4.21</v>
          </cell>
        </row>
        <row r="70">
          <cell r="E70">
            <v>0</v>
          </cell>
          <cell r="F70">
            <v>0</v>
          </cell>
          <cell r="G70">
            <v>4.22</v>
          </cell>
        </row>
        <row r="71">
          <cell r="E71">
            <v>0</v>
          </cell>
          <cell r="F71">
            <v>0</v>
          </cell>
          <cell r="G71">
            <v>4.2300000000000004</v>
          </cell>
        </row>
        <row r="72">
          <cell r="E72">
            <v>2.9702970297029702E-2</v>
          </cell>
          <cell r="F72">
            <v>34.059477634946695</v>
          </cell>
          <cell r="G72">
            <v>4.24</v>
          </cell>
        </row>
        <row r="73">
          <cell r="E73">
            <v>7.9207920792079209E-2</v>
          </cell>
          <cell r="F73">
            <v>118.71169995037792</v>
          </cell>
          <cell r="G73">
            <v>4.25</v>
          </cell>
        </row>
      </sheetData>
      <sheetData sheetId="7">
        <row r="19">
          <cell r="A19">
            <v>101.12442247055495</v>
          </cell>
        </row>
        <row r="20">
          <cell r="A20">
            <v>104.07322739064264</v>
          </cell>
        </row>
        <row r="21">
          <cell r="A21">
            <v>105.69061436389666</v>
          </cell>
        </row>
        <row r="22">
          <cell r="A22">
            <v>112.13936909808298</v>
          </cell>
        </row>
        <row r="23">
          <cell r="A23">
            <v>109.9141606451883</v>
          </cell>
        </row>
        <row r="24">
          <cell r="A24">
            <v>109.28531635375262</v>
          </cell>
        </row>
        <row r="25">
          <cell r="A25">
            <v>107.63520058796982</v>
          </cell>
        </row>
        <row r="26">
          <cell r="A26">
            <v>103.18739840107074</v>
          </cell>
        </row>
        <row r="27">
          <cell r="A27">
            <v>109.05318860677673</v>
          </cell>
        </row>
        <row r="28">
          <cell r="A28">
            <v>103.94244222018401</v>
          </cell>
        </row>
        <row r="29">
          <cell r="A29">
            <v>105.66289097454822</v>
          </cell>
        </row>
        <row r="30">
          <cell r="A30">
            <v>105.66793033202644</v>
          </cell>
        </row>
        <row r="31">
          <cell r="A31">
            <v>101.16552287962229</v>
          </cell>
        </row>
        <row r="32">
          <cell r="A32">
            <v>108.21084940006057</v>
          </cell>
        </row>
        <row r="33">
          <cell r="A33">
            <v>105.07575826974869</v>
          </cell>
        </row>
        <row r="34">
          <cell r="A34">
            <v>107.56787433438792</v>
          </cell>
        </row>
        <row r="35">
          <cell r="A35">
            <v>103.70486505529661</v>
          </cell>
        </row>
        <row r="36">
          <cell r="A36">
            <v>107.73354480022543</v>
          </cell>
        </row>
        <row r="37">
          <cell r="A37">
            <v>97.84787970403373</v>
          </cell>
        </row>
        <row r="38">
          <cell r="A38">
            <v>97.491821238235858</v>
          </cell>
        </row>
        <row r="39">
          <cell r="A39">
            <v>99.708218091403623</v>
          </cell>
        </row>
        <row r="40">
          <cell r="A40">
            <v>0</v>
          </cell>
        </row>
        <row r="41">
          <cell r="A41">
            <v>102.8039807559183</v>
          </cell>
        </row>
        <row r="42">
          <cell r="A42">
            <v>98.885278732269299</v>
          </cell>
        </row>
        <row r="43">
          <cell r="A43">
            <v>99.681790508002408</v>
          </cell>
        </row>
        <row r="44">
          <cell r="A44">
            <v>110.64176657911963</v>
          </cell>
        </row>
        <row r="45">
          <cell r="A45">
            <v>95.794700605049016</v>
          </cell>
        </row>
        <row r="46">
          <cell r="A46">
            <v>100</v>
          </cell>
        </row>
        <row r="47">
          <cell r="A47">
            <v>101.11642341775966</v>
          </cell>
        </row>
        <row r="48">
          <cell r="A48">
            <v>100.00508869199373</v>
          </cell>
        </row>
        <row r="49">
          <cell r="A49">
            <v>99.38611947752284</v>
          </cell>
        </row>
        <row r="50">
          <cell r="A50">
            <v>108.07474273474982</v>
          </cell>
        </row>
        <row r="51">
          <cell r="A51">
            <v>96.388894331563378</v>
          </cell>
        </row>
        <row r="52">
          <cell r="A52">
            <v>105.83703576212054</v>
          </cell>
        </row>
        <row r="53">
          <cell r="A53">
            <v>102.22934128157091</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183.31702688527039</v>
          </cell>
        </row>
        <row r="14">
          <cell r="K14">
            <v>81.239587570344824</v>
          </cell>
        </row>
        <row r="15">
          <cell r="K15">
            <v>89.362854780775876</v>
          </cell>
        </row>
        <row r="16">
          <cell r="K16">
            <v>76.195849362428419</v>
          </cell>
        </row>
        <row r="17">
          <cell r="K17">
            <v>257.21974882051961</v>
          </cell>
        </row>
        <row r="24">
          <cell r="A24" t="str">
            <v>Health Challenges</v>
          </cell>
          <cell r="B24">
            <v>0.30693069306930693</v>
          </cell>
          <cell r="C24">
            <v>0.16743163375729445</v>
          </cell>
        </row>
        <row r="25">
          <cell r="A25" t="str">
            <v>At Risk</v>
          </cell>
          <cell r="B25">
            <v>0.13861386138613863</v>
          </cell>
          <cell r="C25">
            <v>0.17062354146753123</v>
          </cell>
        </row>
        <row r="26">
          <cell r="A26" t="str">
            <v>Caution</v>
          </cell>
          <cell r="B26">
            <v>0.19801980198019803</v>
          </cell>
          <cell r="C26">
            <v>0.22159072968962143</v>
          </cell>
        </row>
        <row r="27">
          <cell r="A27" t="str">
            <v>Healthy</v>
          </cell>
          <cell r="B27">
            <v>0.32673267326732675</v>
          </cell>
          <cell r="C27">
            <v>0.42880639300076639</v>
          </cell>
        </row>
      </sheetData>
      <sheetData sheetId="9">
        <row r="14">
          <cell r="K14">
            <v>0</v>
          </cell>
        </row>
        <row r="15">
          <cell r="K15">
            <v>309.74468675315802</v>
          </cell>
        </row>
        <row r="16">
          <cell r="K16">
            <v>20.172623145699561</v>
          </cell>
        </row>
        <row r="17">
          <cell r="K17">
            <v>291.28643195072499</v>
          </cell>
        </row>
        <row r="18">
          <cell r="K18">
            <v>228.09170650905398</v>
          </cell>
        </row>
        <row r="21">
          <cell r="K21">
            <v>0</v>
          </cell>
        </row>
        <row r="22">
          <cell r="K22">
            <v>48.739816754036575</v>
          </cell>
        </row>
        <row r="23">
          <cell r="K23">
            <v>0</v>
          </cell>
        </row>
        <row r="24">
          <cell r="K24">
            <v>84.454106180649276</v>
          </cell>
        </row>
        <row r="25">
          <cell r="K25">
            <v>200.40851445702344</v>
          </cell>
        </row>
        <row r="26">
          <cell r="K26">
            <v>49.802437650637714</v>
          </cell>
        </row>
        <row r="27">
          <cell r="K27">
            <v>54.907940650798601</v>
          </cell>
        </row>
        <row r="28">
          <cell r="K28">
            <v>0</v>
          </cell>
        </row>
        <row r="31">
          <cell r="K31">
            <v>157.92370080197639</v>
          </cell>
        </row>
        <row r="32">
          <cell r="K32">
            <v>0</v>
          </cell>
        </row>
        <row r="33">
          <cell r="K33">
            <v>153.87058177647179</v>
          </cell>
        </row>
        <row r="34">
          <cell r="K34">
            <v>52.157665772247661</v>
          </cell>
        </row>
        <row r="35">
          <cell r="K35">
            <v>0</v>
          </cell>
        </row>
        <row r="38">
          <cell r="K38">
            <v>56.484831337820296</v>
          </cell>
        </row>
        <row r="39">
          <cell r="K39">
            <v>178.7638287828145</v>
          </cell>
        </row>
        <row r="40">
          <cell r="K40">
            <v>65.663750841103536</v>
          </cell>
        </row>
        <row r="41">
          <cell r="K41">
            <v>0</v>
          </cell>
        </row>
        <row r="42">
          <cell r="K42">
            <v>0</v>
          </cell>
        </row>
        <row r="43">
          <cell r="K43">
            <v>34.059477634946695</v>
          </cell>
        </row>
        <row r="44">
          <cell r="K44">
            <v>118.71169995037792</v>
          </cell>
        </row>
        <row r="47">
          <cell r="K47">
            <v>0</v>
          </cell>
        </row>
        <row r="48">
          <cell r="K48">
            <v>273.32146051372177</v>
          </cell>
        </row>
        <row r="49">
          <cell r="K49">
            <v>0</v>
          </cell>
        </row>
      </sheetData>
      <sheetData sheetId="10">
        <row r="13">
          <cell r="V13">
            <v>309.74468675315802</v>
          </cell>
        </row>
        <row r="14">
          <cell r="V14">
            <v>291.28643195072499</v>
          </cell>
        </row>
        <row r="15">
          <cell r="V15">
            <v>273.32146051372177</v>
          </cell>
        </row>
        <row r="16">
          <cell r="V16">
            <v>228.09170650905398</v>
          </cell>
        </row>
        <row r="17">
          <cell r="V17">
            <v>200.40851445702344</v>
          </cell>
        </row>
        <row r="18">
          <cell r="V18">
            <v>178.7638287828145</v>
          </cell>
        </row>
        <row r="19">
          <cell r="V19">
            <v>157.92370080197639</v>
          </cell>
        </row>
        <row r="20">
          <cell r="V20">
            <v>153.87058177647179</v>
          </cell>
        </row>
        <row r="21">
          <cell r="V21">
            <v>118.71169995037792</v>
          </cell>
        </row>
        <row r="22">
          <cell r="V22">
            <v>84.454106180649276</v>
          </cell>
        </row>
        <row r="23">
          <cell r="V23">
            <v>65.663750841103536</v>
          </cell>
        </row>
        <row r="24">
          <cell r="V24">
            <v>56.484831337820296</v>
          </cell>
        </row>
        <row r="25">
          <cell r="V25">
            <v>54.907940650798601</v>
          </cell>
        </row>
        <row r="26">
          <cell r="V26">
            <v>52.157665772247661</v>
          </cell>
        </row>
        <row r="27">
          <cell r="V27">
            <v>49.802437650637714</v>
          </cell>
        </row>
        <row r="28">
          <cell r="V28">
            <v>48.739816754036575</v>
          </cell>
        </row>
        <row r="29">
          <cell r="V29">
            <v>34.059477634946695</v>
          </cell>
        </row>
        <row r="30">
          <cell r="V30">
            <v>20.172623145699561</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6A92-82C9-484F-8035-3B3232A0C787}">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E9FD0-F10F-487D-9F34-EC9AA027FF33}">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63267-E80C-4D1B-86E3-037D9921D7A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9%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9%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23% Poor general health. This is 7%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14% are likely to be current cigarette smokers.  This is 5%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7%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8% are likely to say they never eat fruit and 40% never do moderate intensity sports, which are 8% above and 5%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13%, 2% above the base average, with white bread being eaten by about 31%, which is 5%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33.2%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8A74E-C609-458D-9991-F44C473B57D7}">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9% above the base average.</v>
      </c>
    </row>
    <row r="5" spans="1:2">
      <c r="A5" s="1" t="s">
        <v>49</v>
      </c>
      <c r="B5" s="1" t="str">
        <f>"• Incidents of "&amp;A55&amp;" are "&amp;TEXT(B55,"0%")&amp;" "&amp;C55&amp;" in this profile than in the base."</f>
        <v>• Incidents of Stroke are 9% above in this profile than in the base.</v>
      </c>
    </row>
    <row r="6" spans="1:2">
      <c r="A6" s="55" t="s">
        <v>50</v>
      </c>
      <c r="B6" s="54" t="str">
        <f>"• Approximately "&amp;TEXT(B68,"0%")&amp;" "&amp;A68&amp;". This is "&amp;TEXT(C68,"0%")&amp;" "&amp;D68&amp;" the base."</f>
        <v>• Approximately 23% Poor general health. This is 7%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14% are likely to be current cigarette smokers.  This is 5% above the base average.</v>
      </c>
    </row>
    <row r="10" spans="1:2">
      <c r="A10" s="1" t="s">
        <v>51</v>
      </c>
      <c r="B10" s="48" t="str">
        <f>"• Circa "&amp;TEXT(D81,"0%")&amp;" smoke 20+ cigarettes per day, which is "&amp;TEXT(ABS(I81/100),"0%")&amp;" "&amp;J81&amp;" the base."</f>
        <v>• Circa 3% smoke 20+ cigarettes per day, which is 7%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8% are likely to say they never eat fruit and 40% never do moderate intensity sports, which are 8% above and 5%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13%, 2% above the base average, with white bread being eaten by about 31%, which is 5%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33.2%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1.9612244897959184E-2</v>
      </c>
      <c r="E27" s="63">
        <f>RANK('Data - Overview'!$D27,'Data - Overview'!$D$27:$D$31)</f>
        <v>3</v>
      </c>
      <c r="F27" s="62">
        <f>INDEX('Data - Knowledge'!$G:$G,MATCH('Data - Overview'!$A27,'Data - Knowledge'!$A:$A,0))</f>
        <v>1.8556278640252298E-2</v>
      </c>
      <c r="G27" s="64">
        <f>INDEX('Data - Knowledge'!$J:$J,MATCH('Data - Overview'!$A27,'Data - Knowledge'!$A:$A,0))</f>
        <v>105.69061436389666</v>
      </c>
      <c r="H27" s="64">
        <f>RANK('Data - Overview'!$G27,'Data - Overview'!$G$27:$G$31)</f>
        <v>4</v>
      </c>
      <c r="I27" s="65">
        <f>G27-100</f>
        <v>5.6906143638966569</v>
      </c>
      <c r="J27" s="65" t="str">
        <f>IF(I27&gt;0,"above","below")</f>
        <v>above</v>
      </c>
      <c r="K27" s="66" t="str">
        <f>"" &amp;TEXT('Data - Overview'!$C27,"0")&amp;" "</f>
        <v xml:space="preserve">Coronary heart disease </v>
      </c>
      <c r="L27" s="67" t="str">
        <f>"Index: "&amp;TEXT('Data - Overview'!$G27,"0")&amp;""</f>
        <v>Index: 106</v>
      </c>
      <c r="M27" s="61" t="str">
        <f>'Data - Overview'!$K27&amp;CHAR(10)&amp;'Data - Overview'!$L27</f>
        <v>Coronary heart disease 
Index: 106</v>
      </c>
      <c r="N27" s="61">
        <v>1</v>
      </c>
    </row>
    <row r="28" spans="1:14">
      <c r="A28" s="1" t="s">
        <v>71</v>
      </c>
      <c r="B28" s="1" t="str">
        <f>INDEX('Data - Knowledge'!$D:$D,MATCH('Data - Overview'!$A28,'Data - Knowledge'!$A:$A,0))</f>
        <v>Asthma</v>
      </c>
      <c r="C28" s="1" t="s">
        <v>72</v>
      </c>
      <c r="D28" s="68">
        <f>INDEX('Data - Knowledge'!$E:$E,MATCH('Data - Overview'!$A28,'Data - Knowledge'!$A:$A,0))</f>
        <v>0.13128571428571428</v>
      </c>
      <c r="E28" s="69">
        <f>RANK('Data - Overview'!$D28,'Data - Overview'!$D$27:$D$31)</f>
        <v>2</v>
      </c>
      <c r="F28" s="68">
        <f>INDEX('Data - Knowledge'!$G:$G,MATCH('Data - Overview'!$A28,'Data - Knowledge'!$A:$A,0))</f>
        <v>0.12982592244118041</v>
      </c>
      <c r="G28" s="70">
        <f>INDEX('Data - Knowledge'!$J:$J,MATCH('Data - Overview'!$A28,'Data - Knowledge'!$A:$A,0))</f>
        <v>101.12442247055495</v>
      </c>
      <c r="H28" s="70">
        <f>RANK('Data - Overview'!$G28,'Data - Overview'!$G$27:$G$31)</f>
        <v>5</v>
      </c>
      <c r="I28" s="71">
        <f>G28-100</f>
        <v>1.124422470554947</v>
      </c>
      <c r="J28" s="71" t="str">
        <f>IF(I28&gt;0,"above","below")</f>
        <v>above</v>
      </c>
      <c r="K28" s="1" t="str">
        <f>"" &amp;TEXT('Data - Overview'!$C28,"0")&amp;" "</f>
        <v xml:space="preserve">Asthma </v>
      </c>
      <c r="L28" s="1" t="str">
        <f>"Index: "&amp;TEXT('Data - Overview'!$G28,"0")&amp;""</f>
        <v>Index: 101</v>
      </c>
      <c r="M28" s="1" t="str">
        <f>'Data - Overview'!$K28&amp;CHAR(10)&amp;'Data - Overview'!$L28</f>
        <v>Asthma 
Index: 101</v>
      </c>
      <c r="N28" s="1">
        <v>2</v>
      </c>
    </row>
    <row r="29" spans="1:14">
      <c r="A29" s="72" t="s">
        <v>73</v>
      </c>
      <c r="B29" s="72" t="str">
        <f>INDEX('Data - Knowledge'!$D:$D,MATCH('Data - Overview'!$A29,'Data - Knowledge'!$A:$A,0))</f>
        <v>Chronic bronchitis</v>
      </c>
      <c r="C29" s="72" t="s">
        <v>74</v>
      </c>
      <c r="D29" s="73">
        <f>INDEX('Data - Knowledge'!$E:$E,MATCH('Data - Overview'!$A29,'Data - Knowledge'!$A:$A,0))</f>
        <v>9.6020408163265316E-3</v>
      </c>
      <c r="E29" s="74">
        <f>RANK('Data - Overview'!$D29,'Data - Overview'!$D$27:$D$31)</f>
        <v>4</v>
      </c>
      <c r="F29" s="73">
        <f>INDEX('Data - Knowledge'!$G:$G,MATCH('Data - Overview'!$A29,'Data - Knowledge'!$A:$A,0))</f>
        <v>8.80491523356507E-3</v>
      </c>
      <c r="G29" s="75">
        <f>INDEX('Data - Knowledge'!$J:$J,MATCH('Data - Overview'!$A29,'Data - Knowledge'!$A:$A,0))</f>
        <v>109.05318860677673</v>
      </c>
      <c r="H29" s="75">
        <f>RANK('Data - Overview'!$G29,'Data - Overview'!$G$27:$G$31)</f>
        <v>1</v>
      </c>
      <c r="I29" s="75">
        <f>G29-100</f>
        <v>9.0531886067767289</v>
      </c>
      <c r="J29" s="75" t="str">
        <f>IF(I29&gt;0,"above","below")</f>
        <v>above</v>
      </c>
      <c r="K29" s="55" t="str">
        <f>"" &amp;TEXT('Data - Overview'!$C29,"0")&amp;" "</f>
        <v xml:space="preserve">Chronic bronchitis </v>
      </c>
      <c r="L29" s="72" t="str">
        <f>"Index: "&amp;TEXT('Data - Overview'!$G29,"0")&amp;""</f>
        <v>Index: 109</v>
      </c>
      <c r="M29" s="72" t="str">
        <f>'Data - Overview'!$K29&amp;CHAR(10)&amp;'Data - Overview'!$L29</f>
        <v>Chronic bronchitis 
Index: 109</v>
      </c>
      <c r="N29" s="72">
        <v>3</v>
      </c>
    </row>
    <row r="30" spans="1:14">
      <c r="A30" s="1" t="s">
        <v>75</v>
      </c>
      <c r="B30" s="1" t="str">
        <f>INDEX('Data - Knowledge'!$D:$D,MATCH('Data - Overview'!$A30,'Data - Knowledge'!$A:$A,0))</f>
        <v>Emphysema</v>
      </c>
      <c r="C30" s="1" t="s">
        <v>76</v>
      </c>
      <c r="D30" s="68">
        <f>INDEX('Data - Knowledge'!$E:$E,MATCH('Data - Overview'!$A30,'Data - Knowledge'!$A:$A,0))</f>
        <v>5.438775510204082E-3</v>
      </c>
      <c r="E30" s="69">
        <f>RANK('Data - Overview'!$D30,'Data - Overview'!$D$27:$D$31)</f>
        <v>5</v>
      </c>
      <c r="F30" s="68">
        <f>INDEX('Data - Knowledge'!$G:$G,MATCH('Data - Overview'!$A30,'Data - Knowledge'!$A:$A,0))</f>
        <v>5.0529710359567661E-3</v>
      </c>
      <c r="G30" s="70">
        <f>INDEX('Data - Knowledge'!$J:$J,MATCH('Data - Overview'!$A30,'Data - Knowledge'!$A:$A,0))</f>
        <v>107.63520058796982</v>
      </c>
      <c r="H30" s="70">
        <f>RANK('Data - Overview'!$G30,'Data - Overview'!$G$27:$G$31)</f>
        <v>2</v>
      </c>
      <c r="I30" s="71">
        <f>G30-100</f>
        <v>7.6352005879698197</v>
      </c>
      <c r="J30" s="71" t="str">
        <f>IF(I30&gt;0,"above","below")</f>
        <v>above</v>
      </c>
      <c r="K30" s="1" t="str">
        <f>"" &amp;TEXT('Data - Overview'!$C30,"0")&amp;" "</f>
        <v xml:space="preserve">Emphysema </v>
      </c>
      <c r="L30" s="1" t="str">
        <f>"Index: "&amp;TEXT('Data - Overview'!$G30,"0")&amp;""</f>
        <v>Index: 108</v>
      </c>
      <c r="M30" s="1" t="str">
        <f>'Data - Overview'!$K30&amp;CHAR(10)&amp;'Data - Overview'!$L30</f>
        <v>Emphysema 
Index: 108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0.18173469387755101</v>
      </c>
      <c r="E31" s="79">
        <f>RANK('Data - Overview'!$D31,'Data - Overview'!$D$27:$D$31)</f>
        <v>1</v>
      </c>
      <c r="F31" s="78">
        <f>INDEX('Data - Knowledge'!$G:$G,MATCH('Data - Overview'!$A31,'Data - Knowledge'!$A:$A,0))</f>
        <v>0.17084342457558702</v>
      </c>
      <c r="G31" s="80">
        <f>INDEX('Data - Knowledge'!$J:$J,MATCH('Data - Overview'!$A31,'Data - Knowledge'!$A:$A,0))</f>
        <v>106.37500057670954</v>
      </c>
      <c r="H31" s="81">
        <f>RANK('Data - Overview'!$G31,'Data - Overview'!$G$27:$G$31)</f>
        <v>3</v>
      </c>
      <c r="I31" s="80">
        <f>G31-100</f>
        <v>6.3750005767095388</v>
      </c>
      <c r="J31" s="80" t="str">
        <f>IF(I31&gt;0,"above","below")</f>
        <v>above</v>
      </c>
      <c r="K31" s="77" t="str">
        <f>"" &amp;TEXT('Data - Overview'!$C31,"0")&amp;" "</f>
        <v xml:space="preserve">Cholesterol (taking medication for) </v>
      </c>
      <c r="L31" s="57" t="str">
        <f>"Index: "&amp;TEXT('Data - Overview'!$G31,"0")&amp;""</f>
        <v>Index: 106</v>
      </c>
      <c r="M31" s="57" t="str">
        <f>'Data - Overview'!$K31&amp;CHAR(10)&amp;'Data - Overview'!$L31</f>
        <v>Cholesterol (taking medication for) 
Index: 106</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9.0531886067767284E-2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0.18463265306122451</v>
      </c>
      <c r="E40" s="63">
        <f>RANK('Data - Overview'!$D40,'Data - Overview'!$D$40:$D$44)</f>
        <v>2</v>
      </c>
      <c r="F40" s="62">
        <f>INDEX('Data - Knowledge'!$G:$G,MATCH('Data - Overview'!$A40,'Data - Knowledge'!$A:$A,0))</f>
        <v>0.17472912782627387</v>
      </c>
      <c r="G40" s="64">
        <f>INDEX('Data - Knowledge'!$J:$J,MATCH('Data - Overview'!$A40,'Data - Knowledge'!$A:$A,0))</f>
        <v>105.66793033202644</v>
      </c>
      <c r="H40" s="64">
        <f>RANK('Data - Overview'!$G40,'Data - Overview'!$G$40:$G$44)</f>
        <v>4</v>
      </c>
      <c r="I40" s="64">
        <f>'Data - Overview'!$G40-100</f>
        <v>5.6679303320264438</v>
      </c>
      <c r="J40" s="64" t="str">
        <f>IF(I27&gt;0,"above","below")</f>
        <v>above</v>
      </c>
      <c r="K40" s="61" t="str">
        <f>"" &amp;TEXT('Data - Overview'!$C40,"0")&amp;" "</f>
        <v xml:space="preserve">High blood pressure </v>
      </c>
      <c r="L40" s="61" t="str">
        <f>"Index: "&amp;TEXT('Data - Overview'!$G40,"0")&amp;""</f>
        <v>Index: 106</v>
      </c>
      <c r="M40" s="72" t="str">
        <f>'Data - Overview'!$K40&amp;CHAR(10)&amp;'Data - Overview'!$L40</f>
        <v>High blood pressure 
Index: 106</v>
      </c>
      <c r="N40" s="61">
        <v>1</v>
      </c>
    </row>
    <row r="41" spans="1:14">
      <c r="A41" s="1" t="s">
        <v>85</v>
      </c>
      <c r="B41" s="1" t="str">
        <f>INDEX('Data - Knowledge'!$D:$D,MATCH('Data - Overview'!$A41,'Data - Knowledge'!$A:$A,0))</f>
        <v>Stroke</v>
      </c>
      <c r="C41" s="1" t="s">
        <v>86</v>
      </c>
      <c r="D41" s="68">
        <f>INDEX('Data - Knowledge'!$E:$E,MATCH('Data - Overview'!$A41,'Data - Knowledge'!$A:$A,0))</f>
        <v>2.1020408163265301E-2</v>
      </c>
      <c r="E41" s="69">
        <f>RANK('Data - Overview'!$D41,'Data - Overview'!$D$40:$D$44)</f>
        <v>4</v>
      </c>
      <c r="F41" s="68">
        <f>INDEX('Data - Knowledge'!$G:$G,MATCH('Data - Overview'!$A41,'Data - Knowledge'!$A:$A,0))</f>
        <v>1.9234430447383249E-2</v>
      </c>
      <c r="G41" s="70">
        <f>INDEX('Data - Knowledge'!$J:$J,MATCH('Data - Overview'!$A41,'Data - Knowledge'!$A:$A,0))</f>
        <v>109.28531635375262</v>
      </c>
      <c r="H41" s="70">
        <f>RANK('Data - Overview'!$G41,'Data - Overview'!$G$40:$G$44)</f>
        <v>1</v>
      </c>
      <c r="I41" s="70">
        <f>'Data - Overview'!$G41-100</f>
        <v>9.28531635375262</v>
      </c>
      <c r="J41" s="70" t="str">
        <f>IF(I28&gt;0,"above","below")</f>
        <v>above</v>
      </c>
      <c r="K41" s="1" t="str">
        <f>"" &amp;TEXT('Data - Overview'!$C41,"0")&amp;" "</f>
        <v xml:space="preserve">Stroke </v>
      </c>
      <c r="L41" s="1" t="str">
        <f>"Index: "&amp;TEXT('Data - Overview'!$G41,"0")&amp;""</f>
        <v>Index: 109</v>
      </c>
      <c r="M41" s="1" t="str">
        <f>'Data - Overview'!$K41&amp;CHAR(10)&amp;'Data - Overview'!$L41</f>
        <v>Stroke 
Index: 109</v>
      </c>
      <c r="N41" s="1">
        <v>2</v>
      </c>
    </row>
    <row r="42" spans="1:14">
      <c r="A42" s="55" t="s">
        <v>87</v>
      </c>
      <c r="B42" s="72" t="str">
        <f>INDEX('Data - Knowledge'!$D:$D,MATCH('Data - Overview'!$A42,'Data - Knowledge'!$A:$A,0))</f>
        <v>BMI &gt; 30</v>
      </c>
      <c r="C42" s="72" t="s">
        <v>88</v>
      </c>
      <c r="D42" s="84">
        <f>INDEX('Data - Knowledge'!$E:$E,MATCH('Data - Overview'!$A42,'Data - Knowledge'!$A:$A,0))</f>
        <v>0.22943877551020408</v>
      </c>
      <c r="E42" s="85">
        <f>RANK('Data - Overview'!$D42,'Data - Overview'!$D$40:$D$44)</f>
        <v>1</v>
      </c>
      <c r="F42" s="84">
        <f>INDEX('Data - Knowledge'!$G:$G,MATCH('Data - Overview'!$A42,'Data - Knowledge'!$A:$A,0))</f>
        <v>0.2151952735234843</v>
      </c>
      <c r="G42" s="75">
        <f>INDEX('Data - Knowledge'!$J:$J,MATCH('Data - Overview'!$A42,'Data - Knowledge'!$A:$A,0))</f>
        <v>106.61887306050212</v>
      </c>
      <c r="H42" s="75">
        <f>RANK('Data - Overview'!$G42,'Data - Overview'!$G$40:$G$44)</f>
        <v>3</v>
      </c>
      <c r="I42" s="75">
        <f>'Data - Overview'!$G42-100</f>
        <v>6.6188730605021249</v>
      </c>
      <c r="J42" s="75" t="str">
        <f>IF(I29&gt;0,"above","below")</f>
        <v>above</v>
      </c>
      <c r="K42" s="72" t="str">
        <f>"" &amp;TEXT('Data - Overview'!$C42,"0")&amp;" "</f>
        <v xml:space="preserve">BMI &gt; 30 </v>
      </c>
      <c r="L42" s="72" t="str">
        <f>"Index: "&amp;TEXT('Data - Overview'!$G42,"0")&amp;""</f>
        <v>Index: 107</v>
      </c>
      <c r="M42" s="72" t="str">
        <f>'Data - Overview'!$K42&amp;CHAR(10)&amp;'Data - Overview'!$L42</f>
        <v>BMI &gt; 30 
Index: 107</v>
      </c>
      <c r="N42" s="72">
        <v>3</v>
      </c>
    </row>
    <row r="43" spans="1:14">
      <c r="A43" s="86"/>
      <c r="B43" s="1" t="s">
        <v>89</v>
      </c>
      <c r="C43" s="1" t="s">
        <v>89</v>
      </c>
      <c r="D43" s="68">
        <f>SUM(D49:D51)</f>
        <v>7.3540816326530617E-2</v>
      </c>
      <c r="E43" s="69">
        <f>RANK('Data - Overview'!$D43,'Data - Overview'!$D$40:$D$44)</f>
        <v>3</v>
      </c>
      <c r="F43" s="68">
        <f>SUM(E49:E51)</f>
        <v>6.7355635704702668E-2</v>
      </c>
      <c r="G43" s="70">
        <f>D43/F43*100</f>
        <v>109.18287023367239</v>
      </c>
      <c r="H43" s="70">
        <f>RANK('Data - Overview'!$G43,'Data - Overview'!$G$40:$G$44)</f>
        <v>2</v>
      </c>
      <c r="I43" s="70">
        <f>'Data - Overview'!$G43-100</f>
        <v>9.1828702336723893</v>
      </c>
      <c r="J43" s="70" t="str">
        <f>IF(I30&gt;0,"above","below")</f>
        <v>above</v>
      </c>
      <c r="K43" s="1" t="str">
        <f>"" &amp;TEXT('Data - Overview'!$C43,"0")&amp;" "</f>
        <v xml:space="preserve">Diabetes </v>
      </c>
      <c r="L43" s="1" t="str">
        <f>"Index: "&amp;TEXT('Data - Overview'!$G43,"0")&amp;""</f>
        <v>Index: 109</v>
      </c>
      <c r="M43" s="1" t="str">
        <f>'Data - Overview'!$K43&amp;CHAR(10)&amp;'Data - Overview'!$L43</f>
        <v>Diabetes 
Index: 109</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1.4908163265306126E-2</v>
      </c>
      <c r="E44" s="89">
        <f>RANK('Data - Overview'!$D44,'Data - Overview'!$D$40:$D$44)</f>
        <v>5</v>
      </c>
      <c r="F44" s="88">
        <f>INDEX('Data - Knowledge'!$G:$G,MATCH('Data - Overview'!$A44,'Data - Knowledge'!$A:$A,0))</f>
        <v>1.434271020275411E-2</v>
      </c>
      <c r="G44" s="80">
        <f>INDEX('Data - Knowledge'!$J:$J,MATCH('Data - Overview'!$A44,'Data - Knowledge'!$A:$A,0))</f>
        <v>103.94244222018401</v>
      </c>
      <c r="H44" s="80">
        <f>RANK('Data - Overview'!$G44,'Data - Overview'!$G$40:$G$44)</f>
        <v>5</v>
      </c>
      <c r="I44" s="80">
        <f>'Data - Overview'!$G44-100</f>
        <v>3.9424422201840059</v>
      </c>
      <c r="J44" s="80" t="str">
        <f>IF(I31&gt;0,"above","below")</f>
        <v>above</v>
      </c>
      <c r="K44" s="57" t="str">
        <f>"" &amp;TEXT('Data - Overview'!$C44,"0")&amp;" "</f>
        <v xml:space="preserve">Any kind of liver condition </v>
      </c>
      <c r="L44" s="57" t="str">
        <f>"Index: "&amp;TEXT('Data - Overview'!$G44,"0")&amp;""</f>
        <v>Index: 104</v>
      </c>
      <c r="M44" s="58" t="str">
        <f>'Data - Overview'!$K44&amp;CHAR(10)&amp;'Data - Overview'!$L44</f>
        <v>Any kind of liver condition 
Index: 104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7.9693877551020396E-3</v>
      </c>
      <c r="E49" s="84">
        <f>INDEX('Data - Knowledge'!$G:$G,MATCH('Data - Overview'!$A49,'Data - Knowledge'!$A:$A,0))</f>
        <v>7.9948280568478153E-3</v>
      </c>
      <c r="F49" s="75">
        <f>INDEX('Data - Knowledge'!$J:$J,MATCH('Data - Overview'!$A49,'Data - Knowledge'!$A:$A,0))</f>
        <v>99.681790508002408</v>
      </c>
    </row>
    <row r="50" spans="1:14">
      <c r="A50" s="1" t="s">
        <v>95</v>
      </c>
      <c r="B50" s="1" t="str">
        <f>INDEX('Data - Knowledge'!$D:$D,MATCH('Data - Overview'!$A50,'Data - Knowledge'!$A:$A,0))</f>
        <v>Type 2 diabetes</v>
      </c>
      <c r="C50" s="1" t="s">
        <v>96</v>
      </c>
      <c r="D50" s="68">
        <f>INDEX('Data - Knowledge'!$E:$E,MATCH('Data - Overview'!$A50,'Data - Knowledge'!$A:$A,0))</f>
        <v>6.4571428571428571E-2</v>
      </c>
      <c r="E50" s="68">
        <f>INDEX('Data - Knowledge'!$G:$G,MATCH('Data - Overview'!$A50,'Data - Knowledge'!$A:$A,0))</f>
        <v>5.8360807647854854E-2</v>
      </c>
      <c r="F50" s="70">
        <f>INDEX('Data - Knowledge'!$J:$J,MATCH('Data - Overview'!$A50,'Data - Knowledge'!$A:$A,0))</f>
        <v>110.64176657911963</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9.2853163537526207E-2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4.7775510204081634E-2</v>
      </c>
      <c r="E61" s="63">
        <f>RANK('Data - Overview'!$D61,'Data - Overview'!$D$61:$D$65)</f>
        <v>5</v>
      </c>
      <c r="F61" s="62">
        <f>INDEX('Data - Knowledge'!$G:$G,MATCH('Data - Overview'!$A61,'Data - Knowledge'!$A:$A,0))</f>
        <v>4.7773079179226276E-2</v>
      </c>
      <c r="G61" s="64">
        <f>INDEX('Data - Knowledge'!$J:$J,MATCH('Data - Overview'!$A61,'Data - Knowledge'!$A:$A,0))</f>
        <v>100.00508869199373</v>
      </c>
      <c r="H61" s="64">
        <f>RANK('Data - Overview'!$G61,'Data - Overview'!$G$61:$G$65)</f>
        <v>4</v>
      </c>
      <c r="I61" s="64">
        <f>'Data - Overview'!$G61-100</f>
        <v>5.0886919937340735E-3</v>
      </c>
      <c r="J61" s="64" t="str">
        <f>IF(I61&gt;0,"above","below")</f>
        <v>above</v>
      </c>
      <c r="K61" s="61" t="str">
        <f>"" &amp;TEXT('Data - Overview'!$C61,"0")&amp;" "</f>
        <v xml:space="preserve">Has Depression </v>
      </c>
      <c r="L61" s="61" t="str">
        <f>"Index: "&amp;TEXT('Data - Overview'!$G61,"0")&amp;""</f>
        <v>Index: 100</v>
      </c>
      <c r="M61" s="61" t="str">
        <f>'Data - Overview'!$K61&amp;CHAR(10)&amp;'Data - Overview'!$L61</f>
        <v>Has Depression 
Index: 100</v>
      </c>
      <c r="N61" s="61">
        <v>1</v>
      </c>
    </row>
    <row r="62" spans="1:14">
      <c r="A62" s="86" t="s">
        <v>104</v>
      </c>
      <c r="B62" s="1" t="str">
        <f>INDEX('Data - Knowledge'!$D:$D,MATCH('Data - Overview'!$A62,'Data - Knowledge'!$A:$A,0))</f>
        <v>Poor general health</v>
      </c>
      <c r="C62" s="48" t="s">
        <v>105</v>
      </c>
      <c r="D62" s="68">
        <f>INDEX('Data - Knowledge'!$E:$E,MATCH('Data - Overview'!$A62,'Data - Knowledge'!$A:$A,0))</f>
        <v>0.2261224489795918</v>
      </c>
      <c r="E62" s="69">
        <f>RANK('Data - Overview'!$D62,'Data - Overview'!$D$61:$D$65)</f>
        <v>1</v>
      </c>
      <c r="F62" s="68">
        <f>INDEX('Data - Knowledge'!$G:$G,MATCH('Data - Overview'!$A62,'Data - Knowledge'!$A:$A,0))</f>
        <v>0.21211815900893838</v>
      </c>
      <c r="G62" s="70">
        <f>INDEX('Data - Knowledge'!$J:$J,MATCH('Data - Overview'!$A62,'Data - Knowledge'!$A:$A,0))</f>
        <v>106.60211744062104</v>
      </c>
      <c r="H62" s="70">
        <f>RANK('Data - Overview'!$G62,'Data - Overview'!$G$61:$G$65)</f>
        <v>1</v>
      </c>
      <c r="I62" s="70">
        <f>'Data - Overview'!$G62-100</f>
        <v>6.6021174406210434</v>
      </c>
      <c r="J62" s="70" t="str">
        <f>IF(I62&gt;0,"above","below")</f>
        <v>above</v>
      </c>
      <c r="K62" s="1" t="str">
        <f>"" &amp;TEXT('Data - Overview'!$C62,"0")&amp;" "</f>
        <v xml:space="preserve">Poor general health </v>
      </c>
      <c r="L62" s="1" t="str">
        <f>"Index: "&amp;TEXT('Data - Overview'!$G62,"0")&amp;""</f>
        <v>Index: 107</v>
      </c>
      <c r="M62" s="1" t="str">
        <f>'Data - Overview'!$K62&amp;CHAR(10)&amp;'Data - Overview'!$L62</f>
        <v>Poor general health 
Index: 107</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8.7571428571428564E-2</v>
      </c>
      <c r="E63" s="85">
        <f>RANK('Data - Overview'!$D63,'Data - Overview'!$D$61:$D$65)</f>
        <v>4</v>
      </c>
      <c r="F63" s="84">
        <f>INDEX('Data - Knowledge'!$G:$G,MATCH('Data - Overview'!$A63,'Data - Knowledge'!$A:$A,0))</f>
        <v>8.5511563547238614E-2</v>
      </c>
      <c r="G63" s="75">
        <f>INDEX('Data - Knowledge'!$J:$J,MATCH('Data - Overview'!$A63,'Data - Knowledge'!$A:$A,0))</f>
        <v>102.40887306785361</v>
      </c>
      <c r="H63" s="75">
        <f>RANK('Data - Overview'!$G63,'Data - Overview'!$G$61:$G$65)</f>
        <v>2</v>
      </c>
      <c r="I63" s="75">
        <f>'Data - Overview'!$G63-100</f>
        <v>2.4088730678536052</v>
      </c>
      <c r="J63" s="75" t="str">
        <f>IF(I63&gt;0,"above","below")</f>
        <v>above</v>
      </c>
      <c r="K63" s="72" t="str">
        <f>"" &amp;TEXT('Data - Overview'!$C63,"0")&amp;" "</f>
        <v xml:space="preserve">Feels downhearted / depressed in the past 4 weeks </v>
      </c>
      <c r="L63" s="72" t="str">
        <f>"Index: "&amp;TEXT('Data - Overview'!$G63,"0")&amp;""</f>
        <v>Index: 102</v>
      </c>
      <c r="M63" s="72" t="str">
        <f>'Data - Overview'!$K63&amp;CHAR(10)&amp;'Data - Overview'!$L63</f>
        <v>Feels downhearted / depressed in the past 4 weeks 
Index: 102</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0.14782653061224488</v>
      </c>
      <c r="E64" s="69">
        <f>RANK('Data - Overview'!$D64,'Data - Overview'!$D$61:$D$65)</f>
        <v>2</v>
      </c>
      <c r="F64" s="68">
        <f>INDEX('Data - Knowledge'!$G:$G,MATCH('Data - Overview'!$A64,'Data - Knowledge'!$A:$A,0))</f>
        <v>0.14893117337189785</v>
      </c>
      <c r="G64" s="70">
        <f>INDEX('Data - Knowledge'!$J:$J,MATCH('Data - Overview'!$A64,'Data - Knowledge'!$A:$A,0))</f>
        <v>99.258286405295053</v>
      </c>
      <c r="H64" s="70">
        <f>RANK('Data - Overview'!$G64,'Data - Overview'!$G$61:$G$65)</f>
        <v>5</v>
      </c>
      <c r="I64" s="70">
        <f>'Data - Overview'!$G64-100</f>
        <v>-0.74171359470494735</v>
      </c>
      <c r="J64" s="70" t="str">
        <f>IF(I64&gt;0,"above","below")</f>
        <v>below</v>
      </c>
      <c r="K64" s="1" t="str">
        <f>"" &amp;TEXT('Data - Overview'!$C64,"0")&amp;" "</f>
        <v xml:space="preserve">Does not enjoy general happiness </v>
      </c>
      <c r="L64" s="1" t="str">
        <f>"Index: "&amp;TEXT('Data - Overview'!$G64,"0")&amp;""</f>
        <v>Index: 99</v>
      </c>
      <c r="M64" s="1" t="str">
        <f>'Data - Overview'!$K64&amp;CHAR(10)&amp;'Data - Overview'!$L64</f>
        <v>Does not enjoy general happiness 
Index: 99</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9.6112244897959206E-2</v>
      </c>
      <c r="E65" s="89">
        <f>RANK('Data - Overview'!$D65,'Data - Overview'!$D$61:$D$65)</f>
        <v>3</v>
      </c>
      <c r="F65" s="88">
        <f>INDEX('Data - Knowledge'!$G:$G,MATCH('Data - Overview'!$A65,'Data - Knowledge'!$A:$A,0))</f>
        <v>9.5531618257743381E-2</v>
      </c>
      <c r="G65" s="80">
        <f>INDEX('Data - Knowledge'!$J:$J,MATCH('Data - Overview'!$A65,'Data - Knowledge'!$A:$A,0))</f>
        <v>100.60778478456139</v>
      </c>
      <c r="H65" s="80">
        <f>RANK('Data - Overview'!$G65,'Data - Overview'!$G$61:$G$65)</f>
        <v>3</v>
      </c>
      <c r="I65" s="80">
        <f>'Data - Overview'!$G65-100</f>
        <v>0.60778478456138885</v>
      </c>
      <c r="J65" s="80" t="str">
        <f>IF(I65&gt;0,"above","below")</f>
        <v>above</v>
      </c>
      <c r="K65" s="57" t="str">
        <f>"" &amp;TEXT('Data - Overview'!$C65,"0")&amp;" "</f>
        <v xml:space="preserve">Does not feel a sense of self-worth </v>
      </c>
      <c r="L65" s="57" t="str">
        <f>"Index: "&amp;TEXT('Data - Overview'!$G65,"0")&amp;""</f>
        <v>Index: 101</v>
      </c>
      <c r="M65" s="57" t="str">
        <f>'Data - Overview'!$K65&amp;CHAR(10)&amp;'Data - Overview'!$L65</f>
        <v>Does not feel a sense of self-worth 
Index: 101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Poor general health</v>
      </c>
      <c r="B68" s="102">
        <f>INDEX('Data - Overview'!$D$61:$D$65,MATCH(1,'Data - Overview'!$E$61:$E$65,0))</f>
        <v>0.2261224489795918</v>
      </c>
      <c r="C68" s="102">
        <f>ABS(INDEX('Data - Overview'!$I$61:$I$65,MATCH(1,'Data - Overview'!$H$61:$H$65,0))/100)</f>
        <v>6.6021174406210428E-2</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0.3775612244897959</v>
      </c>
      <c r="E74" s="63">
        <f>RANK('Data - Overview'!$D74,'Data - Overview'!$D$74:$D$83)</f>
        <v>4</v>
      </c>
      <c r="F74" s="62">
        <f>INDEX('Data - Knowledge'!$G:$G,MATCH('Data - Overview'!$A74,'Data - Knowledge'!$A:$A,0))</f>
        <v>0.36675228686425176</v>
      </c>
      <c r="G74" s="64">
        <f>INDEX('Data - Knowledge'!$J:$J,MATCH('Data - Overview'!$A74,'Data - Knowledge'!$A:$A,0))</f>
        <v>102.94720387920715</v>
      </c>
      <c r="H74" s="64">
        <f>RANK('Data - Overview'!$G74,'Data - Overview'!$G$74:$G$83)</f>
        <v>7</v>
      </c>
      <c r="I74" s="64">
        <f>'Data - Overview'!$G74-100</f>
        <v>2.9472038792071515</v>
      </c>
      <c r="J74" s="64" t="str">
        <f t="shared" ref="J74:J83" si="0">IF(I74&gt;0,"above","below")</f>
        <v>above</v>
      </c>
      <c r="K74" s="61" t="str">
        <f>"" &amp;TEXT('Data - Overview'!$C74,"0")&amp;" "</f>
        <v xml:space="preserve">Eats fruit 3 or less days per week </v>
      </c>
      <c r="L74" s="61" t="str">
        <f>"Index: "&amp;TEXT('Data - Overview'!$G74,"0")&amp;""</f>
        <v>Index: 103</v>
      </c>
      <c r="M74" s="61" t="str">
        <f>'Data - Overview'!$K74&amp;CHAR(10)&amp;'Data - Overview'!$L74</f>
        <v>Eats fruit 3 or less days per week 
Index: 103</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0.40279591836734696</v>
      </c>
      <c r="E75" s="69">
        <f>RANK('Data - Overview'!$D75,'Data - Overview'!$D$74:$D$83)</f>
        <v>2</v>
      </c>
      <c r="F75" s="68">
        <f>INDEX('Data - Knowledge'!$G:$G,MATCH('Data - Overview'!$A75,'Data - Knowledge'!$A:$A,0))</f>
        <v>0.38215443230591417</v>
      </c>
      <c r="G75" s="70">
        <f>INDEX('Data - Knowledge'!$J:$J,MATCH('Data - Overview'!$A75,'Data - Knowledge'!$A:$A,0))</f>
        <v>105.40134676363229</v>
      </c>
      <c r="H75" s="70">
        <f>RANK('Data - Overview'!$G75,'Data - Overview'!$G$74:$G$83)</f>
        <v>4</v>
      </c>
      <c r="I75" s="70">
        <f>'Data - Overview'!$G75-100</f>
        <v>5.40134676363229</v>
      </c>
      <c r="J75" s="70" t="str">
        <f t="shared" si="0"/>
        <v>above</v>
      </c>
      <c r="K75" s="1" t="str">
        <f>"" &amp;TEXT('Data - Overview'!$C75,"0")&amp;" "</f>
        <v xml:space="preserve">Never does moderate intensity sports </v>
      </c>
      <c r="L75" s="1" t="str">
        <f>"Index: "&amp;TEXT('Data - Overview'!$G75,"0")&amp;""</f>
        <v>Index: 105</v>
      </c>
      <c r="M75" s="1" t="str">
        <f>'Data - Overview'!$K75&amp;CHAR(10)&amp;'Data - Overview'!$L75</f>
        <v>Never does moderate intensity sports 
Index: 105</v>
      </c>
      <c r="N75" s="1">
        <v>2</v>
      </c>
    </row>
    <row r="76" spans="1:14">
      <c r="A76" s="56" t="s">
        <v>118</v>
      </c>
      <c r="B76" s="72" t="str">
        <f>INDEX('Data - Knowledge'!$D:$D,MATCH('Data - Overview'!$A76,'Data - Knowledge'!$A:$A,0))</f>
        <v>Current cigarette smoker</v>
      </c>
      <c r="C76" s="72" t="s">
        <v>119</v>
      </c>
      <c r="D76" s="103">
        <f>INDEX('Data - Knowledge'!$E:$E,MATCH('Data - Overview'!$A76,'Data - Knowledge'!$A:$A,0))</f>
        <v>0.14046938775510207</v>
      </c>
      <c r="E76" s="104">
        <f>RANK('Data - Overview'!$D76,'Data - Overview'!$D$74:$D$83)</f>
        <v>7</v>
      </c>
      <c r="F76" s="84">
        <f>INDEX('Data - Knowledge'!$G:$G,MATCH('Data - Overview'!$A76,'Data - Knowledge'!$A:$A,0))</f>
        <v>0.13318458697053651</v>
      </c>
      <c r="G76" s="75">
        <f>INDEX('Data - Knowledge'!$J:$J,MATCH('Data - Overview'!$A76,'Data - Knowledge'!$A:$A,0))</f>
        <v>105.46970257615254</v>
      </c>
      <c r="H76" s="75">
        <f>RANK('Data - Overview'!$G76,'Data - Overview'!$G$74:$G$83)</f>
        <v>3</v>
      </c>
      <c r="I76" s="75">
        <f>'Data - Overview'!$G76-100</f>
        <v>5.4697025761525424</v>
      </c>
      <c r="J76" s="75" t="str">
        <f t="shared" si="0"/>
        <v>above</v>
      </c>
      <c r="K76" s="72" t="str">
        <f>"" &amp;TEXT('Data - Overview'!$C76,"0")&amp;" "</f>
        <v xml:space="preserve">Current cigarette smoker </v>
      </c>
      <c r="L76" s="72" t="str">
        <f>"Index: "&amp;TEXT('Data - Overview'!$G76,"0")&amp;""</f>
        <v>Index: 105</v>
      </c>
      <c r="M76" s="72" t="str">
        <f>'Data - Overview'!$K76&amp;CHAR(10)&amp;'Data - Overview'!$L76</f>
        <v>Current cigarette smoker 
Index: 105</v>
      </c>
      <c r="N76" s="72">
        <v>3</v>
      </c>
    </row>
    <row r="77" spans="1:14">
      <c r="A77" s="86" t="s">
        <v>120</v>
      </c>
      <c r="B77" s="1" t="str">
        <f>INDEX('Data - Knowledge'!$D:$D,MATCH('Data - Overview'!$A77,'Data - Knowledge'!$A:$A,0))</f>
        <v>Never eats fruit</v>
      </c>
      <c r="C77" s="1" t="s">
        <v>121</v>
      </c>
      <c r="D77" s="105">
        <f>INDEX('Data - Knowledge'!$E:$E,MATCH('Data - Overview'!$A77,'Data - Knowledge'!$A:$A,0))</f>
        <v>8.2887755102040828E-2</v>
      </c>
      <c r="E77" s="106">
        <f>RANK('Data - Overview'!$D77,'Data - Overview'!$D$74:$D$83)</f>
        <v>9</v>
      </c>
      <c r="F77" s="68">
        <f>INDEX('Data - Knowledge'!$G:$G,MATCH('Data - Overview'!$A77,'Data - Knowledge'!$A:$A,0))</f>
        <v>7.7028603952863012E-2</v>
      </c>
      <c r="G77" s="70">
        <f>INDEX('Data - Knowledge'!$J:$J,MATCH('Data - Overview'!$A77,'Data - Knowledge'!$A:$A,0))</f>
        <v>107.60646155908948</v>
      </c>
      <c r="H77" s="70">
        <f>RANK('Data - Overview'!$G77,'Data - Overview'!$G$74:$G$83)</f>
        <v>1</v>
      </c>
      <c r="I77" s="70">
        <f>'Data - Overview'!$G77-100</f>
        <v>7.6064615590894817</v>
      </c>
      <c r="J77" s="70" t="str">
        <f t="shared" si="0"/>
        <v>above</v>
      </c>
      <c r="K77" s="1" t="str">
        <f>"" &amp;TEXT('Data - Overview'!$C77,"0")&amp;" "</f>
        <v xml:space="preserve">Never eats fruit </v>
      </c>
      <c r="L77" s="1" t="str">
        <f>"Index: "&amp;TEXT('Data - Overview'!$G77,"0")&amp;""</f>
        <v>Index: 108</v>
      </c>
      <c r="M77" s="1" t="str">
        <f>'Data - Overview'!$K77&amp;CHAR(10)&amp;'Data - Overview'!$L77</f>
        <v>Never eats fruit 
Index: 108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0.1349591836734694</v>
      </c>
      <c r="E78" s="104">
        <f>RANK('Data - Overview'!$D78,'Data - Overview'!$D$74:$D$83)</f>
        <v>8</v>
      </c>
      <c r="F78" s="84">
        <f>INDEX('Data - Knowledge'!$G:$G,MATCH('Data - Overview'!$A78,'Data - Knowledge'!$A:$A,0))</f>
        <v>0.13266256337880927</v>
      </c>
      <c r="G78" s="75">
        <f>INDEX('Data - Knowledge'!$J:$J,MATCH('Data - Overview'!$A78,'Data - Knowledge'!$A:$A,0))</f>
        <v>101.73117436914157</v>
      </c>
      <c r="H78" s="75">
        <f>RANK('Data - Overview'!$G78,'Data - Overview'!$G$74:$G$83)</f>
        <v>8</v>
      </c>
      <c r="I78" s="75">
        <f>'Data - Overview'!$G78-100</f>
        <v>1.73117436914157</v>
      </c>
      <c r="J78" s="75" t="str">
        <f t="shared" si="0"/>
        <v>above</v>
      </c>
      <c r="K78" s="72" t="str">
        <f>"" &amp;TEXT('Data - Overview'!$C78,"0")&amp;" "</f>
        <v xml:space="preserve">Drinks whole fat milk </v>
      </c>
      <c r="L78" s="72" t="str">
        <f>"Index: "&amp;TEXT('Data - Overview'!$G78,"0")&amp;""</f>
        <v>Index: 102</v>
      </c>
      <c r="M78" s="72" t="str">
        <f>'Data - Overview'!$K78&amp;CHAR(10)&amp;'Data - Overview'!$L78</f>
        <v>Drinks whole fat milk 
Index: 102</v>
      </c>
      <c r="N78" s="72">
        <v>5</v>
      </c>
    </row>
    <row r="79" spans="1:14">
      <c r="A79" s="86" t="s">
        <v>124</v>
      </c>
      <c r="B79" s="1" t="str">
        <f>INDEX('Data - Knowledge'!$D:$D,MATCH('Data - Overview'!$A79,'Data - Knowledge'!$A:$A,0))</f>
        <v>Usually eats white bread</v>
      </c>
      <c r="C79" s="1" t="s">
        <v>125</v>
      </c>
      <c r="D79" s="105">
        <f>INDEX('Data - Knowledge'!$E:$E,MATCH('Data - Overview'!$A79,'Data - Knowledge'!$A:$A,0))</f>
        <v>0.31085714285714289</v>
      </c>
      <c r="E79" s="106">
        <f>RANK('Data - Overview'!$D79,'Data - Overview'!$D$74:$D$83)</f>
        <v>5</v>
      </c>
      <c r="F79" s="68">
        <f>INDEX('Data - Knowledge'!$G:$G,MATCH('Data - Overview'!$A79,'Data - Knowledge'!$A:$A,0))</f>
        <v>0.29718134325324225</v>
      </c>
      <c r="G79" s="70">
        <f>INDEX('Data - Knowledge'!$J:$J,MATCH('Data - Overview'!$A79,'Data - Knowledge'!$A:$A,0))</f>
        <v>104.60183652654361</v>
      </c>
      <c r="H79" s="70">
        <f>RANK('Data - Overview'!$G79,'Data - Overview'!$G$74:$G$83)</f>
        <v>5</v>
      </c>
      <c r="I79" s="70">
        <f>'Data - Overview'!$G79-100</f>
        <v>4.6018365265436074</v>
      </c>
      <c r="J79" s="70" t="str">
        <f t="shared" si="0"/>
        <v>above</v>
      </c>
      <c r="K79" s="1" t="str">
        <f>"" &amp;TEXT('Data - Overview'!$C79,"0")&amp;" "</f>
        <v xml:space="preserve">Eats white bread </v>
      </c>
      <c r="L79" s="1" t="str">
        <f>"Index: "&amp;TEXT('Data - Overview'!$G79,"0")&amp;""</f>
        <v>Index: 105</v>
      </c>
      <c r="M79" s="1" t="str">
        <f>'Data - Overview'!$K79&amp;CHAR(10)&amp;'Data - Overview'!$L79</f>
        <v>Eats white bread 
Index: 105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0.41771428571428565</v>
      </c>
      <c r="E80" s="104">
        <f>RANK('Data - Overview'!$D80,'Data - Overview'!$D$74:$D$83)</f>
        <v>1</v>
      </c>
      <c r="F80" s="84">
        <f>INDEX('Data - Knowledge'!$G:$G,MATCH('Data - Overview'!$A80,'Data - Knowledge'!$A:$A,0))</f>
        <v>0.40501082303881425</v>
      </c>
      <c r="G80" s="75">
        <f>INDEX('Data - Knowledge'!$J:$J,MATCH('Data - Overview'!$A80,'Data - Knowledge'!$A:$A,0))</f>
        <v>103.13657363034319</v>
      </c>
      <c r="H80" s="75">
        <f>RANK('Data - Overview'!$G80,'Data - Overview'!$G$74:$G$83)</f>
        <v>6</v>
      </c>
      <c r="I80" s="75">
        <f>'Data - Overview'!$G80-100</f>
        <v>3.136573630343193</v>
      </c>
      <c r="J80" s="75" t="str">
        <f t="shared" si="0"/>
        <v>above</v>
      </c>
      <c r="K80" s="72" t="str">
        <f>"" &amp;TEXT('Data - Overview'!$C80,"0")&amp;" "</f>
        <v xml:space="preserve">Never does mild intensity sports </v>
      </c>
      <c r="L80" s="72" t="str">
        <f>"Index: "&amp;TEXT('Data - Overview'!$G80,"0")&amp;""</f>
        <v>Index: 103</v>
      </c>
      <c r="M80" s="72" t="str">
        <f>'Data - Overview'!$K80&amp;CHAR(10)&amp;'Data - Overview'!$L80</f>
        <v>Never does mild intensity sports 
Index: 103</v>
      </c>
      <c r="N80" s="72">
        <v>7</v>
      </c>
    </row>
    <row r="81" spans="1:14">
      <c r="A81" s="86" t="s">
        <v>128</v>
      </c>
      <c r="B81" s="1" t="str">
        <f>INDEX('Data - Knowledge'!$D:$D,MATCH('Data - Overview'!$A81,'Data - Knowledge'!$A:$A,0))</f>
        <v>Smokes 20+ per day</v>
      </c>
      <c r="C81" s="1" t="s">
        <v>129</v>
      </c>
      <c r="D81" s="105">
        <f>INDEX('Data - Knowledge'!$E:$E,MATCH('Data - Overview'!$A81,'Data - Knowledge'!$A:$A,0))</f>
        <v>3.2306122448979596E-2</v>
      </c>
      <c r="E81" s="106">
        <f>RANK('Data - Overview'!$D81,'Data - Overview'!$D$74:$D$83)</f>
        <v>10</v>
      </c>
      <c r="F81" s="68">
        <f>INDEX('Data - Knowledge'!$G:$G,MATCH('Data - Overview'!$A81,'Data - Knowledge'!$A:$A,0))</f>
        <v>3.0152416961418051E-2</v>
      </c>
      <c r="G81" s="70">
        <f>INDEX('Data - Knowledge'!$J:$J,MATCH('Data - Overview'!$A81,'Data - Knowledge'!$A:$A,0))</f>
        <v>107.14272918923</v>
      </c>
      <c r="H81" s="70">
        <f>RANK('Data - Overview'!$G81,'Data - Overview'!$G$74:$G$83)</f>
        <v>2</v>
      </c>
      <c r="I81" s="70">
        <f>'Data - Overview'!$G81-100</f>
        <v>7.1427291892299962</v>
      </c>
      <c r="J81" s="70" t="str">
        <f t="shared" si="0"/>
        <v>above</v>
      </c>
      <c r="K81" s="1" t="str">
        <f>"" &amp;TEXT('Data - Overview'!$C81,"0")&amp;" "</f>
        <v xml:space="preserve">Smokes 20+ per day </v>
      </c>
      <c r="L81" s="1" t="str">
        <f>"Index: "&amp;TEXT('Data - Overview'!$G81,"0")&amp;""</f>
        <v>Index: 107</v>
      </c>
      <c r="M81" s="1" t="str">
        <f>'Data - Overview'!$K81&amp;CHAR(10)&amp;'Data - Overview'!$L81</f>
        <v>Smokes 20+ per day 
Index: 107</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0.29132653061224489</v>
      </c>
      <c r="E82" s="104">
        <f>RANK('Data - Overview'!$D82,'Data - Overview'!$D$74:$D$83)</f>
        <v>6</v>
      </c>
      <c r="F82" s="84">
        <f>INDEX('Data - Knowledge'!$G:$G,MATCH('Data - Overview'!$A82,'Data - Knowledge'!$A:$A,0))</f>
        <v>0.30211903600322926</v>
      </c>
      <c r="G82" s="75">
        <f>INDEX('Data - Knowledge'!$J:$J,MATCH('Data - Overview'!$A82,'Data - Knowledge'!$A:$A,0))</f>
        <v>96.427730760113704</v>
      </c>
      <c r="H82" s="75">
        <f>RANK('Data - Overview'!$G82,'Data - Overview'!$G$74:$G$83)</f>
        <v>9</v>
      </c>
      <c r="I82" s="75">
        <f>'Data - Overview'!$G82-100</f>
        <v>-3.5722692398862961</v>
      </c>
      <c r="J82" s="75" t="str">
        <f t="shared" si="0"/>
        <v>below</v>
      </c>
      <c r="K82" s="72" t="str">
        <f>"" &amp;TEXT('Data - Overview'!$C82,"0")&amp;" "</f>
        <v xml:space="preserve">&gt; 3 units per day (Women) </v>
      </c>
      <c r="L82" s="72" t="str">
        <f>"Index: "&amp;TEXT('Data - Overview'!$G82,"0")&amp;""</f>
        <v>Index: 96</v>
      </c>
      <c r="M82" s="72" t="str">
        <f>'Data - Overview'!$K82&amp;CHAR(10)&amp;'Data - Overview'!$L82</f>
        <v>&gt; 3 units per day (Women) 
Index: 96</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0.4005408163265306</v>
      </c>
      <c r="E83" s="110">
        <f>RANK('Data - Overview'!$D83,'Data - Overview'!$D$74:$D$83)</f>
        <v>3</v>
      </c>
      <c r="F83" s="111">
        <f>INDEX('Data - Knowledge'!$G:$G,MATCH('Data - Overview'!$A83,'Data - Knowledge'!$A:$A,0))</f>
        <v>0.42035953281178312</v>
      </c>
      <c r="G83" s="112">
        <f>INDEX('Data - Knowledge'!$J:$J,MATCH('Data - Overview'!$A83,'Data - Knowledge'!$A:$A,0))</f>
        <v>95.285293911931717</v>
      </c>
      <c r="H83" s="112">
        <f>RANK('Data - Overview'!$G83,'Data - Overview'!$G$74:$G$83)</f>
        <v>10</v>
      </c>
      <c r="I83" s="112">
        <f>'Data - Overview'!$G83-100</f>
        <v>-4.714706088068283</v>
      </c>
      <c r="J83" s="112" t="str">
        <f t="shared" si="0"/>
        <v>below</v>
      </c>
      <c r="K83" s="108" t="str">
        <f>"" &amp;TEXT('Data - Overview'!$C83,"0")&amp;" "</f>
        <v xml:space="preserve">&gt; 4 units per day (Men) </v>
      </c>
      <c r="L83" s="108" t="str">
        <f>"Index: "&amp;TEXT('Data - Overview'!$G83,"0")&amp;""</f>
        <v>Index: 95</v>
      </c>
      <c r="M83" s="108" t="str">
        <f>'Data - Overview'!$K83&amp;CHAR(10)&amp;'Data - Overview'!$L83</f>
        <v>&gt; 4 units per day (Men) 
Index: 95</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0.3775612244897959</v>
      </c>
      <c r="B89" s="62">
        <f>D75</f>
        <v>0.40279591836734696</v>
      </c>
      <c r="C89" s="62">
        <f>D76</f>
        <v>0.14046938775510207</v>
      </c>
      <c r="D89" s="62">
        <f>D82</f>
        <v>0.29132653061224489</v>
      </c>
      <c r="E89" s="62">
        <f>D83</f>
        <v>0.4005408163265306</v>
      </c>
      <c r="F89" s="68"/>
      <c r="G89" s="69"/>
      <c r="H89" s="68"/>
      <c r="I89" s="70"/>
      <c r="J89" s="70"/>
    </row>
    <row r="90" spans="1:14" ht="15" thickBot="1">
      <c r="A90" s="113">
        <f>1-A89</f>
        <v>0.6224387755102041</v>
      </c>
      <c r="B90" s="113">
        <f>1-B89</f>
        <v>0.59720408163265304</v>
      </c>
      <c r="C90" s="113">
        <f>1-C89</f>
        <v>0.85953061224489791</v>
      </c>
      <c r="D90" s="113">
        <f>1-D89</f>
        <v>0.70867346938775511</v>
      </c>
      <c r="E90" s="113">
        <f>1-E89</f>
        <v>0.5994591836734694</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5.0724489795918357E-2</v>
      </c>
      <c r="F96" s="63">
        <f>RANK('Data - Overview'!$E96,'Data - Overview'!$E$96:$E$103)</f>
        <v>8</v>
      </c>
      <c r="G96" s="62">
        <f>INDEX('Data - Knowledge'!$G:$G,MATCH('Data - Overview'!$A96,'Data - Knowledge'!$A:$A,0))</f>
        <v>5.268175271084162E-2</v>
      </c>
      <c r="H96" s="64">
        <f>INDEX('Data - Knowledge'!$J:$J,MATCH('Data - Overview'!$A96,'Data - Knowledge'!$A:$A,0))</f>
        <v>96.284742222480261</v>
      </c>
      <c r="I96" s="64">
        <f>RANK('Data - Overview'!$H96,'Data - Overview'!$H$96:$H$103)</f>
        <v>6</v>
      </c>
      <c r="J96" s="64">
        <f>'Data - Overview'!$H96-100</f>
        <v>-3.7152577775197386</v>
      </c>
      <c r="K96" s="61" t="str">
        <f>"" &amp;TEXT('Data - Overview'!$B96,"0")&amp;" "</f>
        <v xml:space="preserve">Age 0-4 </v>
      </c>
      <c r="L96" s="61" t="str">
        <f>"Index: "&amp;TEXT('Data - Overview'!$H96,"0")&amp;""</f>
        <v>Index: 96</v>
      </c>
      <c r="M96" s="61" t="str">
        <f>'Data - Overview'!$K96&amp;CHAR(10)&amp;'Data - Overview'!$L96</f>
        <v>Age 0-4 
Index: 96</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0.15133673469387754</v>
      </c>
      <c r="F97" s="69">
        <f>RANK('Data - Overview'!$E97,'Data - Overview'!$E$96:$E$103)</f>
        <v>3</v>
      </c>
      <c r="G97" s="68">
        <f>INDEX('Data - Knowledge'!$G:$G,MATCH('Data - Overview'!$A97,'Data - Knowledge'!$A:$A,0))</f>
        <v>0.15599186602315032</v>
      </c>
      <c r="H97" s="70">
        <f>INDEX('Data - Knowledge'!$J:$J,MATCH('Data - Overview'!$A97,'Data - Knowledge'!$A:$A,0))</f>
        <v>97.015785856051025</v>
      </c>
      <c r="I97" s="70">
        <f>RANK('Data - Overview'!$H97,'Data - Overview'!$H$96:$H$103)</f>
        <v>4</v>
      </c>
      <c r="J97" s="70">
        <f>'Data - Overview'!$H97-100</f>
        <v>-2.9842141439489751</v>
      </c>
      <c r="K97" s="1" t="str">
        <f>"" &amp;TEXT('Data - Overview'!$B97,"0")&amp;" "</f>
        <v xml:space="preserve">Age 5-17 </v>
      </c>
      <c r="L97" s="1" t="str">
        <f>"Index: "&amp;TEXT('Data - Overview'!$H97,"0")&amp;""</f>
        <v>Index: 97</v>
      </c>
      <c r="M97" s="1" t="str">
        <f>'Data - Overview'!$K97&amp;CHAR(10)&amp;'Data - Overview'!$L97</f>
        <v>Age 5-17 
Index: 97</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6.3918367346938773E-2</v>
      </c>
      <c r="F98" s="85">
        <f>RANK('Data - Overview'!$E98,'Data - Overview'!$E$96:$E$103)</f>
        <v>7</v>
      </c>
      <c r="G98" s="84">
        <f>INDEX('Data - Knowledge'!$G:$G,MATCH('Data - Overview'!$A98,'Data - Knowledge'!$A:$A,0))</f>
        <v>7.2341385999454069E-2</v>
      </c>
      <c r="H98" s="75">
        <f>INDEX('Data - Knowledge'!$J:$J,MATCH('Data - Overview'!$A98,'Data - Knowledge'!$A:$A,0))</f>
        <v>88.356569982528583</v>
      </c>
      <c r="I98" s="75">
        <f>RANK('Data - Overview'!$H98,'Data - Overview'!$H$96:$H$103)</f>
        <v>8</v>
      </c>
      <c r="J98" s="75">
        <f>'Data - Overview'!$H98-100</f>
        <v>-11.643430017471417</v>
      </c>
      <c r="K98" s="72" t="str">
        <f>"" &amp;TEXT('Data - Overview'!$B98,"0")&amp;" "</f>
        <v xml:space="preserve">Age 18-24 </v>
      </c>
      <c r="L98" s="72" t="str">
        <f>"Index: "&amp;TEXT('Data - Overview'!$H98,"0")&amp;""</f>
        <v>Index: 88</v>
      </c>
      <c r="M98" s="72" t="str">
        <f>'Data - Overview'!$K98&amp;CHAR(10)&amp;'Data - Overview'!$L98</f>
        <v>Age 18-24 
Index: 88</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0.11068367346938775</v>
      </c>
      <c r="F99" s="69">
        <f>RANK('Data - Overview'!$E99,'Data - Overview'!$E$96:$E$103)</f>
        <v>5</v>
      </c>
      <c r="G99" s="68">
        <f>INDEX('Data - Knowledge'!$G:$G,MATCH('Data - Overview'!$A99,'Data - Knowledge'!$A:$A,0))</f>
        <v>0.11770483043809059</v>
      </c>
      <c r="H99" s="70">
        <f>INDEX('Data - Knowledge'!$J:$J,MATCH('Data - Overview'!$A99,'Data - Knowledge'!$A:$A,0))</f>
        <v>94.034945768520714</v>
      </c>
      <c r="I99" s="70">
        <f>RANK('Data - Overview'!$H99,'Data - Overview'!$H$96:$H$103)</f>
        <v>7</v>
      </c>
      <c r="J99" s="70">
        <f>'Data - Overview'!$H99-100</f>
        <v>-5.9650542314792858</v>
      </c>
      <c r="K99" s="1" t="str">
        <f>"" &amp;TEXT('Data - Overview'!$B99,"0")&amp;" "</f>
        <v xml:space="preserve">Age 25-34 </v>
      </c>
      <c r="L99" s="1" t="str">
        <f>"Index: "&amp;TEXT('Data - Overview'!$H99,"0")&amp;""</f>
        <v>Index: 94</v>
      </c>
      <c r="M99" s="1" t="str">
        <f>'Data - Overview'!$K99&amp;CHAR(10)&amp;'Data - Overview'!$L99</f>
        <v>Age 25-34 
Index: 94</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0.17861224489795921</v>
      </c>
      <c r="F100" s="85">
        <f>RANK('Data - Overview'!$E100,'Data - Overview'!$E$96:$E$103)</f>
        <v>2</v>
      </c>
      <c r="G100" s="84">
        <f>INDEX('Data - Knowledge'!$G:$G,MATCH('Data - Overview'!$A100,'Data - Knowledge'!$A:$A,0))</f>
        <v>0.18513943338037742</v>
      </c>
      <c r="H100" s="75">
        <f>INDEX('Data - Knowledge'!$J:$J,MATCH('Data - Overview'!$A100,'Data - Knowledge'!$A:$A,0))</f>
        <v>96.474447197314362</v>
      </c>
      <c r="I100" s="75">
        <f>RANK('Data - Overview'!$H100,'Data - Overview'!$H$96:$H$103)</f>
        <v>5</v>
      </c>
      <c r="J100" s="75">
        <f>'Data - Overview'!$H100-100</f>
        <v>-3.5255528026856382</v>
      </c>
      <c r="K100" s="72" t="str">
        <f>"" &amp;TEXT('Data - Overview'!$B100,"0")&amp;" "</f>
        <v xml:space="preserve">Age 35-49 </v>
      </c>
      <c r="L100" s="72" t="str">
        <f>"Index: "&amp;TEXT('Data - Overview'!$H100,"0")&amp;""</f>
        <v>Index: 96</v>
      </c>
      <c r="M100" s="72" t="str">
        <f>'Data - Overview'!$K100&amp;CHAR(10)&amp;'Data - Overview'!$L100</f>
        <v>Age 35-49 
Index: 96</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0.21410204081632653</v>
      </c>
      <c r="F101" s="69">
        <f>RANK('Data - Overview'!$E101,'Data - Overview'!$E$96:$E$103)</f>
        <v>1</v>
      </c>
      <c r="G101" s="68">
        <f>INDEX('Data - Knowledge'!$G:$G,MATCH('Data - Overview'!$A101,'Data - Knowledge'!$A:$A,0))</f>
        <v>0.20978183169840689</v>
      </c>
      <c r="H101" s="70">
        <f>INDEX('Data - Knowledge'!$J:$J,MATCH('Data - Overview'!$A101,'Data - Knowledge'!$A:$A,0))</f>
        <v>102.05938192213451</v>
      </c>
      <c r="I101" s="70">
        <f>RANK('Data - Overview'!$H101,'Data - Overview'!$H$96:$H$103)</f>
        <v>3</v>
      </c>
      <c r="J101" s="70">
        <f>'Data - Overview'!$H101-100</f>
        <v>2.0593819221345058</v>
      </c>
      <c r="K101" s="1" t="str">
        <f>"" &amp;TEXT('Data - Overview'!$B101,"0")&amp;" "</f>
        <v xml:space="preserve">Age 50-64 </v>
      </c>
      <c r="L101" s="1" t="str">
        <f>"Index: "&amp;TEXT('Data - Overview'!$H101,"0")&amp;""</f>
        <v>Index: 102</v>
      </c>
      <c r="M101" s="1" t="str">
        <f>'Data - Overview'!$K101&amp;CHAR(10)&amp;'Data - Overview'!$L101</f>
        <v>Age 50-64 
Index: 102</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0.12279591836734693</v>
      </c>
      <c r="F102" s="85">
        <f>RANK('Data - Overview'!$E102,'Data - Overview'!$E$96:$E$103)</f>
        <v>4</v>
      </c>
      <c r="G102" s="84">
        <f>INDEX('Data - Knowledge'!$G:$G,MATCH('Data - Overview'!$A102,'Data - Knowledge'!$A:$A,0))</f>
        <v>0.11245917039824832</v>
      </c>
      <c r="H102" s="75">
        <f>INDEX('Data - Knowledge'!$J:$J,MATCH('Data - Overview'!$A102,'Data - Knowledge'!$A:$A,0))</f>
        <v>109.19155630660747</v>
      </c>
      <c r="I102" s="75">
        <f>RANK('Data - Overview'!$H102,'Data - Overview'!$H$96:$H$103)</f>
        <v>2</v>
      </c>
      <c r="J102" s="75">
        <f>'Data - Overview'!$H102-100</f>
        <v>9.1915563066074668</v>
      </c>
      <c r="K102" s="72" t="str">
        <f>"" &amp;TEXT('Data - Overview'!$B102,"0")&amp;" "</f>
        <v xml:space="preserve">Aged 65-74 </v>
      </c>
      <c r="L102" s="72" t="str">
        <f>"Index: "&amp;TEXT('Data - Overview'!$H102,"0")&amp;""</f>
        <v>Index: 109</v>
      </c>
      <c r="M102" s="72" t="str">
        <f>'Data - Overview'!$K102&amp;CHAR(10)&amp;'Data - Overview'!$L102</f>
        <v>Aged 65-74 
Index: 109</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0.10794897959183675</v>
      </c>
      <c r="F103" s="115">
        <f>RANK('Data - Overview'!$E103,'Data - Overview'!$E$96:$E$103)</f>
        <v>6</v>
      </c>
      <c r="G103" s="111">
        <f>INDEX('Data - Knowledge'!$G:$G,MATCH('Data - Overview'!$A103,'Data - Knowledge'!$A:$A,0))</f>
        <v>9.4001954361449411E-2</v>
      </c>
      <c r="H103" s="112">
        <f>INDEX('Data - Knowledge'!$J:$J,MATCH('Data - Overview'!$A103,'Data - Knowledge'!$A:$A,0))</f>
        <v>114.83695240713747</v>
      </c>
      <c r="I103" s="112">
        <f>RANK('Data - Overview'!$H103,'Data - Overview'!$H$96:$H$103)</f>
        <v>1</v>
      </c>
      <c r="J103" s="112">
        <f>'Data - Overview'!$H103-100</f>
        <v>14.836952407137474</v>
      </c>
      <c r="K103" s="108" t="str">
        <f>"" &amp;TEXT('Data - Overview'!$B103,"0")&amp;" "</f>
        <v xml:space="preserve">Aged 75 plus </v>
      </c>
      <c r="L103" s="108" t="str">
        <f>"Index: "&amp;TEXT('Data - Overview'!$H103,"0")&amp;""</f>
        <v>Index: 115</v>
      </c>
      <c r="M103" s="108" t="str">
        <f>'Data - Overview'!$K103&amp;CHAR(10)&amp;'Data - Overview'!$L103</f>
        <v>Aged 75 plus 
Index: 115</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44.328862244897962</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0.31267346938775509</v>
      </c>
      <c r="E115" s="63">
        <f>RANK('Data - Overview'!$D115,'Data - Overview'!$D$115:$D$119)</f>
        <v>1</v>
      </c>
      <c r="F115" s="62">
        <f>INDEX('Data - Knowledge'!$G:$G,MATCH('Data - Overview'!$A115,'Data - Knowledge'!$A:$A,0))</f>
        <v>0.30298150180916372</v>
      </c>
      <c r="G115" s="64">
        <f>INDEX('Data - Knowledge'!$J:$J,MATCH('Data - Overview'!$A115,'Data - Knowledge'!$A:$A,0))</f>
        <v>103.19886445895827</v>
      </c>
      <c r="H115" s="64">
        <f>RANK('Data - Overview'!$G115,'Data - Overview'!$G$115:$G$119)</f>
        <v>2</v>
      </c>
      <c r="I115" s="64">
        <f>'Data - Overview'!$G115-100</f>
        <v>3.1988644589582691</v>
      </c>
      <c r="J115" s="61" t="str">
        <f>"" &amp;TEXT('Data - Overview'!$B115,"0")&amp;" "</f>
        <v xml:space="preserve">Couple, no children </v>
      </c>
      <c r="K115" s="61" t="str">
        <f>"Index: "&amp;TEXT('Data - Overview'!$G115,"0")&amp;""</f>
        <v>Index: 103</v>
      </c>
      <c r="L115" s="61" t="str">
        <f>'Data - Overview'!$J115&amp;CHAR(10)&amp;'Data - Overview'!$K115</f>
        <v>Couple, no children 
Index: 103</v>
      </c>
      <c r="M115" s="61">
        <v>1</v>
      </c>
    </row>
    <row r="116" spans="1:13">
      <c r="A116" s="86" t="s">
        <v>159</v>
      </c>
      <c r="B116" s="1" t="str">
        <f>INDEX('Data - Knowledge'!$D:$D,MATCH('Data - Overview'!$A116,'Data - Knowledge'!$A:$A,0))</f>
        <v>Couple with children</v>
      </c>
      <c r="C116" s="1" t="s">
        <v>160</v>
      </c>
      <c r="D116" s="68">
        <f>INDEX('Data - Knowledge'!$E:$E,MATCH('Data - Overview'!$A116,'Data - Knowledge'!$A:$A,0))</f>
        <v>0.18158163265306124</v>
      </c>
      <c r="E116" s="69">
        <f>RANK('Data - Overview'!$D116,'Data - Overview'!$D$115:$D$119)</f>
        <v>3</v>
      </c>
      <c r="F116" s="68">
        <f>INDEX('Data - Knowledge'!$G:$G,MATCH('Data - Overview'!$A116,'Data - Knowledge'!$A:$A,0))</f>
        <v>0.18888569744277756</v>
      </c>
      <c r="G116" s="70">
        <f>INDEX('Data - Knowledge'!$J:$J,MATCH('Data - Overview'!$A116,'Data - Knowledge'!$A:$A,0))</f>
        <v>96.133076835037201</v>
      </c>
      <c r="H116" s="70">
        <f>RANK('Data - Overview'!$G116,'Data - Overview'!$G$115:$G$119)</f>
        <v>5</v>
      </c>
      <c r="I116" s="70">
        <f>'Data - Overview'!$G116-100</f>
        <v>-3.8669231649627989</v>
      </c>
      <c r="J116" s="1" t="str">
        <f>"" &amp;TEXT('Data - Overview'!$B116,"0")&amp;" "</f>
        <v xml:space="preserve">Couple with children </v>
      </c>
      <c r="K116" s="1" t="str">
        <f>"Index: "&amp;TEXT('Data - Overview'!$G116,"0")&amp;""</f>
        <v>Index: 96</v>
      </c>
      <c r="L116" s="1" t="str">
        <f>'Data - Overview'!$J116&amp;CHAR(10)&amp;'Data - Overview'!$K116</f>
        <v>Couple with children 
Index: 96</v>
      </c>
      <c r="M116" s="1">
        <v>2</v>
      </c>
    </row>
    <row r="117" spans="1:13">
      <c r="A117" s="56" t="s">
        <v>161</v>
      </c>
      <c r="B117" s="72" t="str">
        <f>INDEX('Data - Knowledge'!$D:$D,MATCH('Data - Overview'!$A117,'Data - Knowledge'!$A:$A,0))</f>
        <v>Single parent</v>
      </c>
      <c r="C117" s="72" t="s">
        <v>162</v>
      </c>
      <c r="D117" s="84">
        <f>INDEX('Data - Knowledge'!$E:$E,MATCH('Data - Overview'!$A117,'Data - Knowledge'!$A:$A,0))</f>
        <v>3.1377551020408172E-2</v>
      </c>
      <c r="E117" s="85">
        <f>RANK('Data - Overview'!$D117,'Data - Overview'!$D$115:$D$119)</f>
        <v>5</v>
      </c>
      <c r="F117" s="84">
        <f>INDEX('Data - Knowledge'!$G:$G,MATCH('Data - Overview'!$A117,'Data - Knowledge'!$A:$A,0))</f>
        <v>3.043571225294606E-2</v>
      </c>
      <c r="G117" s="75">
        <f>INDEX('Data - Knowledge'!$J:$J,MATCH('Data - Overview'!$A117,'Data - Knowledge'!$A:$A,0))</f>
        <v>103.09451856961536</v>
      </c>
      <c r="H117" s="75">
        <f>RANK('Data - Overview'!$G117,'Data - Overview'!$G$115:$G$119)</f>
        <v>3</v>
      </c>
      <c r="I117" s="75">
        <f>'Data - Overview'!$G117-100</f>
        <v>3.0945185696153601</v>
      </c>
      <c r="J117" s="72" t="str">
        <f>"" &amp;TEXT('Data - Overview'!$B117,"0")&amp;" "</f>
        <v xml:space="preserve">Single parent </v>
      </c>
      <c r="K117" s="72" t="str">
        <f>"Index: "&amp;TEXT('Data - Overview'!$G117,"0")&amp;""</f>
        <v>Index: 103</v>
      </c>
      <c r="L117" s="72" t="str">
        <f>'Data - Overview'!$J117&amp;CHAR(10)&amp;'Data - Overview'!$K117</f>
        <v>Single parent 
Index: 103</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0.16683673469387755</v>
      </c>
      <c r="E118" s="69">
        <f>RANK('Data - Overview'!$D118,'Data - Overview'!$D$115:$D$119)</f>
        <v>4</v>
      </c>
      <c r="F118" s="68">
        <f>INDEX('Data - Knowledge'!$G:$G,MATCH('Data - Overview'!$A118,'Data - Knowledge'!$A:$A,0))</f>
        <v>0.16054127681076091</v>
      </c>
      <c r="G118" s="70">
        <f>INDEX('Data - Knowledge'!$J:$J,MATCH('Data - Overview'!$A118,'Data - Knowledge'!$A:$A,0))</f>
        <v>103.92139517523424</v>
      </c>
      <c r="H118" s="70">
        <f>RANK('Data - Overview'!$G118,'Data - Overview'!$G$115:$G$119)</f>
        <v>1</v>
      </c>
      <c r="I118" s="70">
        <f>'Data - Overview'!$G118-100</f>
        <v>3.9213951752342382</v>
      </c>
      <c r="J118" s="1" t="str">
        <f>"" &amp;TEXT('Data - Overview'!$B118,"0")&amp;" "</f>
        <v xml:space="preserve">Single person, no children </v>
      </c>
      <c r="K118" s="1" t="str">
        <f>"Index: "&amp;TEXT('Data - Overview'!$G118,"0")&amp;""</f>
        <v>Index: 104</v>
      </c>
      <c r="L118" s="1" t="str">
        <f>'Data - Overview'!$J118&amp;CHAR(10)&amp;'Data - Overview'!$K118</f>
        <v>Single person, no children 
Index: 104</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0.30756122448979595</v>
      </c>
      <c r="E119" s="89">
        <f>RANK('Data - Overview'!$D119,'Data - Overview'!$D$115:$D$119)</f>
        <v>2</v>
      </c>
      <c r="F119" s="88">
        <f>INDEX('Data - Knowledge'!$G:$G,MATCH('Data - Overview'!$A119,'Data - Knowledge'!$A:$A,0))</f>
        <v>0.31733822940079798</v>
      </c>
      <c r="G119" s="80">
        <f>INDEX('Data - Knowledge'!$J:$J,MATCH('Data - Overview'!$A119,'Data - Knowledge'!$A:$A,0))</f>
        <v>96.919058592636915</v>
      </c>
      <c r="H119" s="80">
        <f>RANK('Data - Overview'!$G119,'Data - Overview'!$G$115:$G$119)</f>
        <v>4</v>
      </c>
      <c r="I119" s="80">
        <f>'Data - Overview'!$G119-100</f>
        <v>-3.0809414073630847</v>
      </c>
      <c r="J119" s="57" t="str">
        <f>"" &amp;TEXT('Data - Overview'!$B119,"0")&amp;" "</f>
        <v xml:space="preserve">Other: two or more adults, may include a couple, may have children </v>
      </c>
      <c r="K119" s="57" t="str">
        <f>"Index: "&amp;TEXT('Data - Overview'!$G119,"0")&amp;""</f>
        <v>Index: 97</v>
      </c>
      <c r="L119" s="57" t="str">
        <f>'Data - Overview'!$J119&amp;CHAR(10)&amp;'Data - Overview'!$K119</f>
        <v>Other: two or more adults, may include a couple, may have children 
Index: 97</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3.9213951752342382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0.73557142857142843</v>
      </c>
      <c r="E128" s="63">
        <f>RANK('Data - Overview'!$D128,'Data - Overview'!$D$128:$D$131)</f>
        <v>1</v>
      </c>
      <c r="F128" s="62">
        <f>INDEX('Data - Knowledge'!$G:$G,MATCH('Data - Overview'!$A128,'Data - Knowledge'!$A:$A,0))</f>
        <v>0.72502948385110844</v>
      </c>
      <c r="G128" s="64">
        <f>INDEX('Data - Knowledge'!$J:$J,MATCH('Data - Overview'!$A128,'Data - Knowledge'!$A:$A,0))</f>
        <v>101.45400221027217</v>
      </c>
      <c r="H128" s="64">
        <f>RANK('Data - Overview'!$G128,'Data - Overview'!$G$128:$G$131)</f>
        <v>1</v>
      </c>
      <c r="I128" s="64">
        <f>'Data - Overview'!$G128 - 100</f>
        <v>1.454002210272165</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0.12163265306122448</v>
      </c>
      <c r="E129" s="69">
        <f>RANK('Data - Overview'!$D129,'Data - Overview'!$D$128:$D$131)</f>
        <v>2</v>
      </c>
      <c r="F129" s="68">
        <f>INDEX('Data - Knowledge'!$G:$G,MATCH('Data - Overview'!$A129,'Data - Knowledge'!$A:$A,0))</f>
        <v>0.12684393857555221</v>
      </c>
      <c r="G129" s="70">
        <f>INDEX('Data - Knowledge'!$J:$J,MATCH('Data - Overview'!$A129,'Data - Knowledge'!$A:$A,0))</f>
        <v>95.891577025398249</v>
      </c>
      <c r="H129" s="70">
        <f>RANK('Data - Overview'!$G129,'Data - Overview'!$G$128:$G$131)</f>
        <v>3</v>
      </c>
      <c r="I129" s="70">
        <f>'Data - Overview'!$G129 - 100</f>
        <v>-4.1084229746017513</v>
      </c>
      <c r="J129" s="1" t="str">
        <f>"" &amp;TEXT('Data - Overview'!$C129,"0")&amp;" "</f>
        <v xml:space="preserve">1 </v>
      </c>
      <c r="K129" s="1" t="str">
        <f>"Index: "&amp;TEXT('Data - Overview'!$G129,"0")&amp;""</f>
        <v>Index: 96</v>
      </c>
      <c r="L129" s="1" t="str">
        <f>'Data - Overview'!$J129&amp;CHAR(10)&amp;'Data - Overview'!$K129</f>
        <v>1 
Index: 96</v>
      </c>
      <c r="M129" s="1">
        <v>2</v>
      </c>
    </row>
    <row r="130" spans="1:13">
      <c r="A130" s="56" t="s">
        <v>171</v>
      </c>
      <c r="B130" s="72" t="str">
        <f>INDEX('Data - Knowledge'!$D:$D,MATCH('Data - Overview'!$A130,'Data - Knowledge'!$A:$A,0))</f>
        <v>Children at home : 2</v>
      </c>
      <c r="C130" s="72">
        <v>2</v>
      </c>
      <c r="D130" s="84">
        <f>INDEX('Data - Knowledge'!$E:$E,MATCH('Data - Overview'!$A130,'Data - Knowledge'!$A:$A,0))</f>
        <v>0.1046734693877551</v>
      </c>
      <c r="E130" s="85">
        <f>RANK('Data - Overview'!$D130,'Data - Overview'!$D$128:$D$131)</f>
        <v>3</v>
      </c>
      <c r="F130" s="84">
        <f>INDEX('Data - Knowledge'!$G:$G,MATCH('Data - Overview'!$A130,'Data - Knowledge'!$A:$A,0))</f>
        <v>0.10787175846067174</v>
      </c>
      <c r="G130" s="75">
        <f>INDEX('Data - Knowledge'!$J:$J,MATCH('Data - Overview'!$A130,'Data - Knowledge'!$A:$A,0))</f>
        <v>97.035100643063416</v>
      </c>
      <c r="H130" s="75">
        <f>RANK('Data - Overview'!$G130,'Data - Overview'!$G$128:$G$131)</f>
        <v>2</v>
      </c>
      <c r="I130" s="75">
        <f>'Data - Overview'!$G130 - 100</f>
        <v>-2.9648993569365842</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3.8469387755102037E-2</v>
      </c>
      <c r="E131" s="115">
        <f>RANK('Data - Overview'!$D131,'Data - Overview'!$D$128:$D$131)</f>
        <v>4</v>
      </c>
      <c r="F131" s="111">
        <f>INDEX('Data - Knowledge'!$G:$G,MATCH('Data - Overview'!$A131,'Data - Knowledge'!$A:$A,0))</f>
        <v>4.0459208149658213E-2</v>
      </c>
      <c r="G131" s="112">
        <f>INDEX('Data - Knowledge'!$J:$J,MATCH('Data - Overview'!$A131,'Data - Knowledge'!$A:$A,0))</f>
        <v>95.081909692360142</v>
      </c>
      <c r="H131" s="112">
        <f>RANK('Data - Overview'!$G131,'Data - Overview'!$G$128:$G$131)</f>
        <v>4</v>
      </c>
      <c r="I131" s="112">
        <f>'Data - Overview'!$G131 - 100</f>
        <v>-4.9180903076398579</v>
      </c>
      <c r="J131" s="108" t="str">
        <f>"" &amp;TEXT('Data - Overview'!$C131,"0")&amp;" "</f>
        <v xml:space="preserve">3+ </v>
      </c>
      <c r="K131" s="108" t="str">
        <f>"Index: "&amp;TEXT('Data - Overview'!$G131,"0")&amp;""</f>
        <v>Index: 95</v>
      </c>
      <c r="L131" s="108" t="str">
        <f>'Data - Overview'!$J131&amp;CHAR(10)&amp;'Data - Overview'!$K131</f>
        <v>3+ 
Index: 95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0.19801020408163267</v>
      </c>
      <c r="E137" s="63">
        <f>RANK('Data - Overview'!$D137,'Data - Overview'!$D$137:$D$140)</f>
        <v>3</v>
      </c>
      <c r="F137" s="62">
        <f>INDEX('Data - Knowledge'!$G:$G,MATCH('Data - Overview'!$A137,'Data - Knowledge'!$A:$A,0))</f>
        <v>0.18364006353852674</v>
      </c>
      <c r="G137" s="64">
        <f>INDEX('Data - Knowledge'!$J:$J,MATCH('Data - Overview'!$A137,'Data - Knowledge'!$A:$A,0))</f>
        <v>107.82516639681468</v>
      </c>
      <c r="H137" s="64">
        <f>RANK('Data - Overview'!$G137,'Data - Overview'!$G$137:$G$140)</f>
        <v>1</v>
      </c>
      <c r="I137" s="61">
        <v>1</v>
      </c>
      <c r="J137" s="61" t="str">
        <f>"" &amp;TEXT('Data - Overview'!$C137,"0")&amp;" "</f>
        <v xml:space="preserve">1 person </v>
      </c>
      <c r="K137" s="61" t="str">
        <f>"Index: "&amp;TEXT('Data - Overview'!$G137,"0")&amp;""</f>
        <v>Index: 108</v>
      </c>
      <c r="L137" s="61" t="str">
        <f>'Data - Overview'!$J137&amp;CHAR(10)&amp;'Data - Overview'!$K137</f>
        <v>1 person 
Index: 108</v>
      </c>
    </row>
    <row r="138" spans="1:13">
      <c r="A138" s="1" t="s">
        <v>177</v>
      </c>
      <c r="B138" s="1" t="str">
        <f>INDEX('Data - Knowledge'!$D:$D,MATCH('Data - Overview'!$A138,'Data - Knowledge'!$A:$A,0))</f>
        <v>Household size : 2 persons</v>
      </c>
      <c r="C138" s="1" t="s">
        <v>178</v>
      </c>
      <c r="D138" s="68">
        <f>INDEX('Data - Knowledge'!$E:$E,MATCH('Data - Overview'!$A138,'Data - Knowledge'!$A:$A,0))</f>
        <v>0.39885714285714285</v>
      </c>
      <c r="E138" s="69">
        <f>RANK('Data - Overview'!$D138,'Data - Overview'!$D$137:$D$140)</f>
        <v>1</v>
      </c>
      <c r="F138" s="68">
        <f>INDEX('Data - Knowledge'!$G:$G,MATCH('Data - Overview'!$A138,'Data - Knowledge'!$A:$A,0))</f>
        <v>0.38787418326276724</v>
      </c>
      <c r="G138" s="70">
        <f>INDEX('Data - Knowledge'!$J:$J,MATCH('Data - Overview'!$A138,'Data - Knowledge'!$A:$A,0))</f>
        <v>102.83157788486663</v>
      </c>
      <c r="H138" s="70">
        <f>RANK('Data - Overview'!$G138,'Data - Overview'!$G$137:$G$140)</f>
        <v>2</v>
      </c>
      <c r="I138" s="1">
        <v>2</v>
      </c>
      <c r="J138" s="1" t="str">
        <f>"" &amp;TEXT('Data - Overview'!$C138,"0")&amp;" "</f>
        <v xml:space="preserve">2 people </v>
      </c>
      <c r="K138" s="1" t="str">
        <f>"Index: "&amp;TEXT('Data - Overview'!$G138,"0")&amp;""</f>
        <v>Index: 103</v>
      </c>
      <c r="L138" s="1" t="str">
        <f>'Data - Overview'!$J138&amp;CHAR(10)&amp;'Data - Overview'!$K138</f>
        <v>2 people 
Index: 103</v>
      </c>
    </row>
    <row r="139" spans="1:13">
      <c r="A139" s="72" t="s">
        <v>179</v>
      </c>
      <c r="B139" s="72" t="str">
        <f>INDEX('Data - Knowledge'!$D:$D,MATCH('Data - Overview'!$A139,'Data - Knowledge'!$A:$A,0))</f>
        <v>Household size : 3-4 persons</v>
      </c>
      <c r="C139" s="72" t="s">
        <v>180</v>
      </c>
      <c r="D139" s="84">
        <f>INDEX('Data - Knowledge'!$E:$E,MATCH('Data - Overview'!$A139,'Data - Knowledge'!$A:$A,0))</f>
        <v>0.33187755102040817</v>
      </c>
      <c r="E139" s="85">
        <f>RANK('Data - Overview'!$D139,'Data - Overview'!$D$137:$D$140)</f>
        <v>2</v>
      </c>
      <c r="F139" s="84">
        <f>INDEX('Data - Knowledge'!$G:$G,MATCH('Data - Overview'!$A139,'Data - Knowledge'!$A:$A,0))</f>
        <v>0.3470210449590253</v>
      </c>
      <c r="G139" s="75">
        <f>INDEX('Data - Knowledge'!$J:$J,MATCH('Data - Overview'!$A139,'Data - Knowledge'!$A:$A,0))</f>
        <v>95.636145369683504</v>
      </c>
      <c r="H139" s="75">
        <f>RANK('Data - Overview'!$G139,'Data - Overview'!$G$137:$G$140)</f>
        <v>3</v>
      </c>
      <c r="I139" s="72">
        <v>3</v>
      </c>
      <c r="J139" s="72" t="str">
        <f>"" &amp;TEXT('Data - Overview'!$C139,"0")&amp;" "</f>
        <v xml:space="preserve">3-4 people </v>
      </c>
      <c r="K139" s="72" t="str">
        <f>"Index: "&amp;TEXT('Data - Overview'!$G139,"0")&amp;""</f>
        <v>Index: 96</v>
      </c>
      <c r="L139" s="72" t="str">
        <f>'Data - Overview'!$J139&amp;CHAR(10)&amp;'Data - Overview'!$K139</f>
        <v>3-4 people 
Index: 96</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7.1285714285714272E-2</v>
      </c>
      <c r="E140" s="115">
        <f>RANK('Data - Overview'!$D140,'Data - Overview'!$D$137:$D$140)</f>
        <v>4</v>
      </c>
      <c r="F140" s="111">
        <f>INDEX('Data - Knowledge'!$G:$G,MATCH('Data - Overview'!$A140,'Data - Knowledge'!$A:$A,0))</f>
        <v>8.1627077053531491E-2</v>
      </c>
      <c r="G140" s="112">
        <f>INDEX('Data - Knowledge'!$J:$J,MATCH('Data - Overview'!$A140,'Data - Knowledge'!$A:$A,0))</f>
        <v>87.330965237141484</v>
      </c>
      <c r="H140" s="112">
        <f>RANK('Data - Overview'!$G140,'Data - Overview'!$G$137:$G$140)</f>
        <v>4</v>
      </c>
      <c r="I140" s="108">
        <v>4</v>
      </c>
      <c r="J140" s="108" t="str">
        <f>"" &amp;TEXT('Data - Overview'!$C140,"0")&amp;" "</f>
        <v xml:space="preserve">5+ people </v>
      </c>
      <c r="K140" s="108" t="str">
        <f>"Index: "&amp;TEXT('Data - Overview'!$G140,"0")&amp;""</f>
        <v>Index: 87</v>
      </c>
      <c r="L140" s="108" t="str">
        <f>'Data - Overview'!$J140&amp;CHAR(10)&amp;'Data - Overview'!$K140</f>
        <v>5+ people 
Index: 87</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0.18201020408163271</v>
      </c>
      <c r="E146" s="63">
        <f>RANK('Data - Overview'!$D146,'Data - Overview'!$D$146:$D$151)</f>
        <v>3</v>
      </c>
      <c r="F146" s="62">
        <f>INDEX('Data - Knowledge'!$G:$G,MATCH('Data - Overview'!$A146,'Data - Knowledge'!$A:$A,0))</f>
        <v>0.16121802891177203</v>
      </c>
      <c r="G146" s="64">
        <f>INDEX('Data - Knowledge'!$J:$J,MATCH('Data - Overview'!$A146,'Data - Knowledge'!$A:$A,0))</f>
        <v>112.89692927658814</v>
      </c>
      <c r="H146" s="64">
        <f>RANK('Data - Overview'!$G146,'Data - Overview'!$G$146:$G$151)</f>
        <v>1</v>
      </c>
      <c r="I146" s="64">
        <f xml:space="preserve"> 'Data - Overview'!$G146 - 100</f>
        <v>12.896929276588139</v>
      </c>
      <c r="J146" s="61" t="str">
        <f>"" &amp;TEXT('Data - Overview'!$C146,"0")&amp;" "</f>
        <v xml:space="preserve">&lt;20k </v>
      </c>
      <c r="K146" s="61" t="str">
        <f>"Index: "&amp;TEXT('Data - Overview'!$G146,"0")&amp;""</f>
        <v>Index: 113</v>
      </c>
      <c r="L146" s="61" t="str">
        <f>'Data - Overview'!$J146&amp;CHAR(10)&amp;'Data - Overview'!$K146</f>
        <v>&lt;20k 
Index: 113</v>
      </c>
      <c r="M146" s="61">
        <v>1</v>
      </c>
    </row>
    <row r="147" spans="1:13">
      <c r="A147" s="86" t="s">
        <v>186</v>
      </c>
      <c r="B147" s="1" t="str">
        <f>INDEX('Data - Knowledge'!$D:$D,MATCH('Data - Overview'!$A147,'Data - Knowledge'!$A:$A,0))</f>
        <v>£20,000-£40,000</v>
      </c>
      <c r="C147" s="1" t="s">
        <v>187</v>
      </c>
      <c r="D147" s="68">
        <f>INDEX('Data - Knowledge'!$E:$E,MATCH('Data - Overview'!$A147,'Data - Knowledge'!$A:$A,0))</f>
        <v>0.33153061224489805</v>
      </c>
      <c r="E147" s="69">
        <f>RANK('Data - Overview'!$D147,'Data - Overview'!$D$146:$D$151)</f>
        <v>1</v>
      </c>
      <c r="F147" s="68">
        <f>INDEX('Data - Knowledge'!$G:$G,MATCH('Data - Overview'!$A147,'Data - Knowledge'!$A:$A,0))</f>
        <v>0.31110931065925584</v>
      </c>
      <c r="G147" s="70">
        <f>INDEX('Data - Knowledge'!$J:$J,MATCH('Data - Overview'!$A147,'Data - Knowledge'!$A:$A,0))</f>
        <v>106.56402778250784</v>
      </c>
      <c r="H147" s="70">
        <f>RANK('Data - Overview'!$G147,'Data - Overview'!$G$146:$G$151)</f>
        <v>2</v>
      </c>
      <c r="I147" s="70">
        <f xml:space="preserve"> 'Data - Overview'!$G147 - 100</f>
        <v>6.5640277825078357</v>
      </c>
      <c r="J147" s="1" t="str">
        <f>"" &amp;TEXT('Data - Overview'!$C147,"0")&amp;" "</f>
        <v xml:space="preserve">20k - 40k </v>
      </c>
      <c r="K147" s="1" t="str">
        <f>"Index: "&amp;TEXT('Data - Overview'!$G147,"0")&amp;""</f>
        <v>Index: 107</v>
      </c>
      <c r="L147" s="1" t="str">
        <f>'Data - Overview'!$J147&amp;CHAR(10)&amp;'Data - Overview'!$K147</f>
        <v>20k - 40k 
Index: 107</v>
      </c>
      <c r="M147" s="1">
        <v>2</v>
      </c>
    </row>
    <row r="148" spans="1:13">
      <c r="A148" s="56" t="s">
        <v>188</v>
      </c>
      <c r="B148" s="72" t="str">
        <f>INDEX('Data - Knowledge'!$D:$D,MATCH('Data - Overview'!$A148,'Data - Knowledge'!$A:$A,0))</f>
        <v>£40,000-£60,000</v>
      </c>
      <c r="C148" s="72" t="s">
        <v>189</v>
      </c>
      <c r="D148" s="84">
        <f>INDEX('Data - Knowledge'!$E:$E,MATCH('Data - Overview'!$A148,'Data - Knowledge'!$A:$A,0))</f>
        <v>0.20830612244897961</v>
      </c>
      <c r="E148" s="85">
        <f>RANK('Data - Overview'!$D148,'Data - Overview'!$D$146:$D$151)</f>
        <v>2</v>
      </c>
      <c r="F148" s="84">
        <f>INDEX('Data - Knowledge'!$G:$G,MATCH('Data - Overview'!$A148,'Data - Knowledge'!$A:$A,0))</f>
        <v>0.21309835113457506</v>
      </c>
      <c r="G148" s="75">
        <f>INDEX('Data - Knowledge'!$J:$J,MATCH('Data - Overview'!$A148,'Data - Knowledge'!$A:$A,0))</f>
        <v>97.751165759809624</v>
      </c>
      <c r="H148" s="75">
        <f>RANK('Data - Overview'!$G148,'Data - Overview'!$G$146:$G$151)</f>
        <v>3</v>
      </c>
      <c r="I148" s="75">
        <f xml:space="preserve"> 'Data - Overview'!$G148 - 100</f>
        <v>-2.2488342401903765</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0.13509183673469385</v>
      </c>
      <c r="E149" s="69">
        <f>RANK('Data - Overview'!$D149,'Data - Overview'!$D$146:$D$151)</f>
        <v>4</v>
      </c>
      <c r="F149" s="68">
        <f>INDEX('Data - Knowledge'!$G:$G,MATCH('Data - Overview'!$A149,'Data - Knowledge'!$A:$A,0))</f>
        <v>0.14212792500827628</v>
      </c>
      <c r="G149" s="70">
        <f>INDEX('Data - Knowledge'!$J:$J,MATCH('Data - Overview'!$A149,'Data - Knowledge'!$A:$A,0))</f>
        <v>95.04946809490626</v>
      </c>
      <c r="H149" s="70">
        <f>RANK('Data - Overview'!$G149,'Data - Overview'!$G$146:$G$151)</f>
        <v>4</v>
      </c>
      <c r="I149" s="70">
        <f xml:space="preserve"> 'Data - Overview'!$G149 - 100</f>
        <v>-4.9505319050937402</v>
      </c>
      <c r="J149" s="1" t="str">
        <f>"" &amp;TEXT('Data - Overview'!$C149,"0")&amp;" "</f>
        <v xml:space="preserve">60k - 80k </v>
      </c>
      <c r="K149" s="1" t="str">
        <f>"Index: "&amp;TEXT('Data - Overview'!$G149,"0")&amp;""</f>
        <v>Index: 95</v>
      </c>
      <c r="L149" s="1" t="str">
        <f>'Data - Overview'!$J149&amp;CHAR(10)&amp;'Data - Overview'!$K149</f>
        <v>60k - 80k 
Index: 95</v>
      </c>
      <c r="M149" s="1">
        <v>4</v>
      </c>
    </row>
    <row r="150" spans="1:13">
      <c r="A150" s="56" t="s">
        <v>192</v>
      </c>
      <c r="B150" s="72" t="str">
        <f>INDEX('Data - Knowledge'!$D:$D,MATCH('Data - Overview'!$A150,'Data - Knowledge'!$A:$A,0))</f>
        <v>£80,000-£100,000</v>
      </c>
      <c r="C150" s="72" t="s">
        <v>193</v>
      </c>
      <c r="D150" s="84">
        <f>INDEX('Data - Knowledge'!$E:$E,MATCH('Data - Overview'!$A150,'Data - Knowledge'!$A:$A,0))</f>
        <v>6.9010204081632637E-2</v>
      </c>
      <c r="E150" s="85">
        <f>RANK('Data - Overview'!$D150,'Data - Overview'!$D$146:$D$151)</f>
        <v>6</v>
      </c>
      <c r="F150" s="84">
        <f>INDEX('Data - Knowledge'!$G:$G,MATCH('Data - Overview'!$A150,'Data - Knowledge'!$A:$A,0))</f>
        <v>7.5628836850022363E-2</v>
      </c>
      <c r="G150" s="75">
        <f>INDEX('Data - Knowledge'!$J:$J,MATCH('Data - Overview'!$A150,'Data - Knowledge'!$A:$A,0))</f>
        <v>91.248532908796449</v>
      </c>
      <c r="H150" s="75">
        <f>RANK('Data - Overview'!$G150,'Data - Overview'!$G$146:$G$151)</f>
        <v>5</v>
      </c>
      <c r="I150" s="75">
        <f xml:space="preserve"> 'Data - Overview'!$G150 - 100</f>
        <v>-8.7514670912035513</v>
      </c>
      <c r="J150" s="72" t="str">
        <f>"" &amp;TEXT('Data - Overview'!$C150,"0")&amp;" "</f>
        <v xml:space="preserve">80k - 100k </v>
      </c>
      <c r="K150" s="72" t="str">
        <f>"Index: "&amp;TEXT('Data - Overview'!$G150,"0")&amp;""</f>
        <v>Index: 91</v>
      </c>
      <c r="L150" s="72" t="str">
        <f>'Data - Overview'!$J150&amp;CHAR(10)&amp;'Data - Overview'!$K150</f>
        <v>80k - 100k 
Index: 91</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7.4061224489795921E-2</v>
      </c>
      <c r="E151" s="115">
        <f>RANK('Data - Overview'!$D151,'Data - Overview'!$D$146:$D$151)</f>
        <v>5</v>
      </c>
      <c r="F151" s="111">
        <f>INDEX('Data - Knowledge'!$G:$G,MATCH('Data - Overview'!$A151,'Data - Knowledge'!$A:$A,0))</f>
        <v>9.6759790682952054E-2</v>
      </c>
      <c r="G151" s="112">
        <f>INDEX('Data - Knowledge'!$J:$J,MATCH('Data - Overview'!$A151,'Data - Knowledge'!$A:$A,0))</f>
        <v>76.541323588089</v>
      </c>
      <c r="H151" s="112">
        <f>RANK('Data - Overview'!$G151,'Data - Overview'!$G$146:$G$151)</f>
        <v>6</v>
      </c>
      <c r="I151" s="112">
        <f xml:space="preserve"> 'Data - Overview'!$G151 - 100</f>
        <v>-23.458676411911</v>
      </c>
      <c r="J151" s="108" t="str">
        <f>"" &amp;TEXT('Data - Overview'!$C151,"0")&amp;" "</f>
        <v xml:space="preserve">100k+ </v>
      </c>
      <c r="K151" s="108" t="str">
        <f>"Index: "&amp;TEXT('Data - Overview'!$G151,"0")&amp;""</f>
        <v>Index: 77</v>
      </c>
      <c r="L151" s="108" t="str">
        <f>'Data - Overview'!$J151&amp;CHAR(10)&amp;'Data - Overview'!$K151</f>
        <v>100k+ 
Index: 77</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0.33153061224489805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B1346-CC1E-41C2-A870-B80803CCC21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98</v>
      </c>
      <c r="K2" s="123">
        <f>'Input Sheet'!B8</f>
        <v>0</v>
      </c>
      <c r="L2" s="123">
        <f>'Input Sheet'!B9</f>
        <v>10</v>
      </c>
      <c r="M2" s="123">
        <f>'Input Sheet'!B10</f>
        <v>1</v>
      </c>
      <c r="N2" s="123">
        <f>'Input Sheet'!B11</f>
        <v>12</v>
      </c>
      <c r="O2" s="123">
        <f>'Input Sheet'!B12</f>
        <v>8</v>
      </c>
      <c r="P2" s="123">
        <f>'Input Sheet'!B13</f>
        <v>0</v>
      </c>
      <c r="Q2" s="123">
        <f>'Input Sheet'!B14</f>
        <v>1</v>
      </c>
      <c r="R2" s="123">
        <f>'Input Sheet'!B15</f>
        <v>0</v>
      </c>
      <c r="S2" s="123">
        <f>'Input Sheet'!B16</f>
        <v>4</v>
      </c>
      <c r="T2" s="123">
        <f>'Input Sheet'!B17</f>
        <v>7</v>
      </c>
      <c r="U2" s="123">
        <f>'Input Sheet'!B18</f>
        <v>1</v>
      </c>
      <c r="V2" s="123">
        <f>'Input Sheet'!B19</f>
        <v>1</v>
      </c>
      <c r="W2" s="123">
        <f>'Input Sheet'!B20</f>
        <v>0</v>
      </c>
      <c r="X2" s="123">
        <f>'Input Sheet'!B21</f>
        <v>6</v>
      </c>
      <c r="Y2" s="123">
        <f>'Input Sheet'!B22</f>
        <v>0</v>
      </c>
      <c r="Z2" s="123">
        <f>'Input Sheet'!B23</f>
        <v>10</v>
      </c>
      <c r="AA2" s="123">
        <f>'Input Sheet'!B24</f>
        <v>4</v>
      </c>
      <c r="AB2" s="123">
        <f>'Input Sheet'!B25</f>
        <v>0</v>
      </c>
      <c r="AC2" s="123">
        <f>'Input Sheet'!B26</f>
        <v>8</v>
      </c>
      <c r="AD2" s="123">
        <f>'Input Sheet'!B27</f>
        <v>13</v>
      </c>
      <c r="AE2" s="123">
        <f>'Input Sheet'!B28</f>
        <v>1</v>
      </c>
      <c r="AF2" s="123">
        <f>'Input Sheet'!B29</f>
        <v>0</v>
      </c>
      <c r="AG2" s="123">
        <f>'Input Sheet'!B30</f>
        <v>0</v>
      </c>
      <c r="AH2" s="123">
        <f>'Input Sheet'!B31</f>
        <v>3</v>
      </c>
      <c r="AI2" s="123">
        <f>'Input Sheet'!B32</f>
        <v>8</v>
      </c>
      <c r="AJ2" s="123">
        <f>'Input Sheet'!B32</f>
        <v>8</v>
      </c>
      <c r="AK2" s="123">
        <f>'Input Sheet'!B32</f>
        <v>8</v>
      </c>
      <c r="AL2" s="123">
        <f>'Input Sheet'!B32</f>
        <v>8</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0.10204081632653061</v>
      </c>
      <c r="M4" s="126">
        <f t="shared" si="0"/>
        <v>1.020408163265306E-2</v>
      </c>
      <c r="N4" s="126">
        <f t="shared" si="0"/>
        <v>0.12244897959183673</v>
      </c>
      <c r="O4" s="126">
        <f t="shared" si="0"/>
        <v>8.1632653061224483E-2</v>
      </c>
      <c r="P4" s="126">
        <f t="shared" si="0"/>
        <v>0</v>
      </c>
      <c r="Q4" s="126">
        <f t="shared" si="0"/>
        <v>1.020408163265306E-2</v>
      </c>
      <c r="R4" s="126">
        <f t="shared" si="0"/>
        <v>0</v>
      </c>
      <c r="S4" s="126">
        <f t="shared" si="0"/>
        <v>4.0816326530612242E-2</v>
      </c>
      <c r="T4" s="126">
        <f t="shared" si="0"/>
        <v>7.1428571428571425E-2</v>
      </c>
      <c r="U4" s="126">
        <f t="shared" si="0"/>
        <v>1.020408163265306E-2</v>
      </c>
      <c r="V4" s="126">
        <f t="shared" si="0"/>
        <v>1.020408163265306E-2</v>
      </c>
      <c r="W4" s="126">
        <f t="shared" si="0"/>
        <v>0</v>
      </c>
      <c r="X4" s="126">
        <f t="shared" si="0"/>
        <v>6.1224489795918366E-2</v>
      </c>
      <c r="Y4" s="126">
        <f t="shared" si="0"/>
        <v>0</v>
      </c>
      <c r="Z4" s="126">
        <f t="shared" si="0"/>
        <v>0.10204081632653061</v>
      </c>
      <c r="AA4" s="126">
        <f t="shared" si="0"/>
        <v>4.0816326530612242E-2</v>
      </c>
      <c r="AB4" s="126">
        <f t="shared" si="0"/>
        <v>0</v>
      </c>
      <c r="AC4" s="126">
        <f t="shared" si="0"/>
        <v>8.1632653061224483E-2</v>
      </c>
      <c r="AD4" s="126">
        <f t="shared" si="0"/>
        <v>0.1326530612244898</v>
      </c>
      <c r="AE4" s="126">
        <f t="shared" si="0"/>
        <v>1.020408163265306E-2</v>
      </c>
      <c r="AF4" s="126">
        <f t="shared" si="0"/>
        <v>0</v>
      </c>
      <c r="AG4" s="126">
        <f t="shared" si="0"/>
        <v>0</v>
      </c>
      <c r="AH4" s="126">
        <f t="shared" si="0"/>
        <v>3.0612244897959183E-2</v>
      </c>
      <c r="AI4" s="126">
        <f t="shared" si="0"/>
        <v>8.1632653061224483E-2</v>
      </c>
      <c r="AJ4" s="126">
        <f t="shared" si="0"/>
        <v>8.1632653061224483E-2</v>
      </c>
      <c r="AK4" s="126">
        <f t="shared" si="0"/>
        <v>8.1632653061224483E-2</v>
      </c>
      <c r="AL4" s="126">
        <f t="shared" si="0"/>
        <v>8.1632653061224483E-2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0.13128571428571428</v>
      </c>
      <c r="F9" s="128">
        <f t="shared" ref="F9:F72" si="2">SUMPRODUCT($K$2:$AI$2,$K9:$AI9)</f>
        <v>12.866</v>
      </c>
      <c r="G9" s="122">
        <f t="shared" ref="G9:G72" si="3">SUMPRODUCT($K$3:$AI$3,$K9:$AI9)/$J$3</f>
        <v>0.12982592244118041</v>
      </c>
      <c r="H9" s="128">
        <f t="shared" ref="H9:H72" si="4">SUMPRODUCT($K$3:$AI$3,$K9:$AI9)</f>
        <v>44706.595000000001</v>
      </c>
      <c r="I9" s="122">
        <f t="shared" ref="I9:I72" si="5">CORREL($K$4:$AI$4,$K9:$AI9)</f>
        <v>-0.2431801065004626</v>
      </c>
      <c r="J9" s="128">
        <f>$E9/$G9*100</f>
        <v>101.12442247055495</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7.3571428571428581E-3</v>
      </c>
      <c r="F10" s="128">
        <f t="shared" si="2"/>
        <v>0.72100000000000009</v>
      </c>
      <c r="G10" s="122">
        <f t="shared" si="3"/>
        <v>7.0691983342916383E-3</v>
      </c>
      <c r="H10" s="128">
        <f t="shared" si="4"/>
        <v>2434.335</v>
      </c>
      <c r="I10" s="122">
        <f t="shared" si="5"/>
        <v>-7.6538109846506233E-2</v>
      </c>
      <c r="J10" s="128">
        <f t="shared" ref="J10:J73" si="6">$E10/$G10*100</f>
        <v>104.07322739064264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1.9612244897959184E-2</v>
      </c>
      <c r="F11" s="128">
        <f t="shared" si="2"/>
        <v>1.9220000000000002</v>
      </c>
      <c r="G11" s="122">
        <f t="shared" si="3"/>
        <v>1.8556278640252298E-2</v>
      </c>
      <c r="H11" s="128">
        <f t="shared" si="4"/>
        <v>6390.0030000000006</v>
      </c>
      <c r="I11" s="122">
        <f t="shared" si="5"/>
        <v>0.12597376579672268</v>
      </c>
      <c r="J11" s="128">
        <f t="shared" si="6"/>
        <v>105.69061436389666</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2.2704081632653066E-2</v>
      </c>
      <c r="F12" s="128">
        <f t="shared" si="2"/>
        <v>2.2250000000000005</v>
      </c>
      <c r="G12" s="122">
        <f t="shared" si="3"/>
        <v>2.0246307621719261E-2</v>
      </c>
      <c r="H12" s="128">
        <f t="shared" si="4"/>
        <v>6971.978000000001</v>
      </c>
      <c r="I12" s="122">
        <f t="shared" si="5"/>
        <v>0.21159383275108129</v>
      </c>
      <c r="J12" s="128">
        <f t="shared" si="6"/>
        <v>112.13936909808298</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2.1163265306122451E-2</v>
      </c>
      <c r="F13" s="128">
        <f t="shared" si="2"/>
        <v>2.0740000000000003</v>
      </c>
      <c r="G13" s="122">
        <f t="shared" si="3"/>
        <v>1.9254357383885378E-2</v>
      </c>
      <c r="H13" s="128">
        <f t="shared" si="4"/>
        <v>6630.3920000000007</v>
      </c>
      <c r="I13" s="122">
        <f t="shared" si="5"/>
        <v>0.34437322088097627</v>
      </c>
      <c r="J13" s="128">
        <f t="shared" si="6"/>
        <v>109.9141606451883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2.1020408163265301E-2</v>
      </c>
      <c r="F14" s="128">
        <f t="shared" si="2"/>
        <v>2.0599999999999996</v>
      </c>
      <c r="G14" s="122">
        <f t="shared" si="3"/>
        <v>1.9234430447383249E-2</v>
      </c>
      <c r="H14" s="128">
        <f t="shared" si="4"/>
        <v>6623.5300000000007</v>
      </c>
      <c r="I14" s="122">
        <f t="shared" si="5"/>
        <v>3.8484489290019526E-2</v>
      </c>
      <c r="J14" s="128">
        <f t="shared" si="6"/>
        <v>109.28531635375262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5.438775510204082E-3</v>
      </c>
      <c r="F15" s="128">
        <f t="shared" si="2"/>
        <v>0.53300000000000003</v>
      </c>
      <c r="G15" s="122">
        <f t="shared" si="3"/>
        <v>5.0529710359567661E-3</v>
      </c>
      <c r="H15" s="128">
        <f t="shared" si="4"/>
        <v>1740.0309999999999</v>
      </c>
      <c r="I15" s="122">
        <f t="shared" si="5"/>
        <v>5.1413543113887752E-2</v>
      </c>
      <c r="J15" s="128">
        <f t="shared" si="6"/>
        <v>107.63520058796982</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4.0183673469387754E-2</v>
      </c>
      <c r="F16" s="128">
        <f t="shared" si="2"/>
        <v>3.9380000000000002</v>
      </c>
      <c r="G16" s="122">
        <f t="shared" si="3"/>
        <v>3.8942423292039098E-2</v>
      </c>
      <c r="H16" s="128">
        <f t="shared" si="4"/>
        <v>13410.135</v>
      </c>
      <c r="I16" s="122">
        <f t="shared" si="5"/>
        <v>0.25760216239689776</v>
      </c>
      <c r="J16" s="128">
        <f t="shared" si="6"/>
        <v>103.18739840107074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9.6020408163265316E-3</v>
      </c>
      <c r="F17" s="128">
        <f t="shared" si="2"/>
        <v>0.94100000000000006</v>
      </c>
      <c r="G17" s="122">
        <f t="shared" si="3"/>
        <v>8.80491523356507E-3</v>
      </c>
      <c r="H17" s="128">
        <f t="shared" si="4"/>
        <v>3032.0430000000001</v>
      </c>
      <c r="I17" s="122">
        <f t="shared" si="5"/>
        <v>-3.9643451402253074E-2</v>
      </c>
      <c r="J17" s="128">
        <f t="shared" si="6"/>
        <v>109.05318860677673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1.4908163265306126E-2</v>
      </c>
      <c r="F18" s="128">
        <f t="shared" si="2"/>
        <v>1.4610000000000003</v>
      </c>
      <c r="G18" s="122">
        <f t="shared" si="3"/>
        <v>1.434271020275411E-2</v>
      </c>
      <c r="H18" s="128">
        <f t="shared" si="4"/>
        <v>4939.027</v>
      </c>
      <c r="I18" s="122">
        <f t="shared" si="5"/>
        <v>-0.21884682416232312</v>
      </c>
      <c r="J18" s="128">
        <f t="shared" si="6"/>
        <v>103.94244222018401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1.1581632653061226E-2</v>
      </c>
      <c r="F19" s="128">
        <f t="shared" si="2"/>
        <v>1.1350000000000002</v>
      </c>
      <c r="G19" s="122">
        <f t="shared" si="3"/>
        <v>1.0960927290784593E-2</v>
      </c>
      <c r="H19" s="128">
        <f t="shared" si="4"/>
        <v>3774.4830000000006</v>
      </c>
      <c r="I19" s="122">
        <f t="shared" si="5"/>
        <v>5.1051419445722356E-2</v>
      </c>
      <c r="J19" s="128">
        <f t="shared" si="6"/>
        <v>105.66289097454822</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0.18463265306122451</v>
      </c>
      <c r="F20" s="128">
        <f t="shared" si="2"/>
        <v>18.094000000000001</v>
      </c>
      <c r="G20" s="122">
        <f t="shared" si="3"/>
        <v>0.17472912782627387</v>
      </c>
      <c r="H20" s="128">
        <f t="shared" si="4"/>
        <v>60169.373000000014</v>
      </c>
      <c r="I20" s="122">
        <f t="shared" si="5"/>
        <v>0.29795201389772796</v>
      </c>
      <c r="J20" s="128">
        <f t="shared" si="6"/>
        <v>105.66793033202644</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3.0816326530612248E-3</v>
      </c>
      <c r="F21" s="128">
        <f t="shared" si="2"/>
        <v>0.30200000000000005</v>
      </c>
      <c r="G21" s="122">
        <f t="shared" si="3"/>
        <v>3.046129318906487E-3</v>
      </c>
      <c r="H21" s="128">
        <f t="shared" si="4"/>
        <v>1048.9590000000001</v>
      </c>
      <c r="I21" s="122">
        <f t="shared" si="5"/>
        <v>5.5490512210977418E-3</v>
      </c>
      <c r="J21" s="128">
        <f t="shared" si="6"/>
        <v>101.16552287962229</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2.891836734693878E-2</v>
      </c>
      <c r="F22" s="128">
        <f t="shared" si="2"/>
        <v>2.8340000000000005</v>
      </c>
      <c r="G22" s="122">
        <f t="shared" si="3"/>
        <v>2.6724092368988091E-2</v>
      </c>
      <c r="H22" s="128">
        <f t="shared" si="4"/>
        <v>9202.6550000000007</v>
      </c>
      <c r="I22" s="122">
        <f t="shared" si="5"/>
        <v>-6.1382074216421778E-2</v>
      </c>
      <c r="J22" s="128">
        <f t="shared" si="6"/>
        <v>108.21084940006057</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9.3979591836734683E-2</v>
      </c>
      <c r="F23" s="128">
        <f t="shared" si="2"/>
        <v>9.2099999999999991</v>
      </c>
      <c r="G23" s="122">
        <f t="shared" si="3"/>
        <v>8.9439841676394932E-2</v>
      </c>
      <c r="H23" s="128">
        <f t="shared" si="4"/>
        <v>30799.325000000004</v>
      </c>
      <c r="I23" s="122">
        <f t="shared" si="5"/>
        <v>0.14511116168877458</v>
      </c>
      <c r="J23" s="128">
        <f t="shared" si="6"/>
        <v>105.07575826974869</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2.6806122448979595E-2</v>
      </c>
      <c r="F24" s="128">
        <f t="shared" si="2"/>
        <v>2.6270000000000002</v>
      </c>
      <c r="G24" s="122">
        <f t="shared" si="3"/>
        <v>2.4920193519534912E-2</v>
      </c>
      <c r="H24" s="128">
        <f t="shared" si="4"/>
        <v>8581.4680000000026</v>
      </c>
      <c r="I24" s="122">
        <f t="shared" si="5"/>
        <v>0.19899360733920471</v>
      </c>
      <c r="J24" s="128">
        <f t="shared" si="6"/>
        <v>107.56787433438792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1.1295918367346941E-2</v>
      </c>
      <c r="F25" s="128">
        <f t="shared" si="2"/>
        <v>1.1070000000000002</v>
      </c>
      <c r="G25" s="122">
        <f t="shared" si="3"/>
        <v>1.0892370730460744E-2</v>
      </c>
      <c r="H25" s="128">
        <f t="shared" si="4"/>
        <v>3750.8750000000009</v>
      </c>
      <c r="I25" s="122">
        <f t="shared" si="5"/>
        <v>0.46102455009590282</v>
      </c>
      <c r="J25" s="128">
        <f t="shared" si="6"/>
        <v>103.70486505529661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5.4285714285714284E-3</v>
      </c>
      <c r="F26" s="128">
        <f t="shared" si="2"/>
        <v>0.53200000000000003</v>
      </c>
      <c r="G26" s="122">
        <f t="shared" si="3"/>
        <v>5.0388868561206659E-3</v>
      </c>
      <c r="H26" s="128">
        <f t="shared" si="4"/>
        <v>1735.1810000000003</v>
      </c>
      <c r="I26" s="122">
        <f t="shared" si="5"/>
        <v>0.54958657975019853</v>
      </c>
      <c r="J26" s="128">
        <f t="shared" si="6"/>
        <v>107.73354480022543</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1E-3</v>
      </c>
      <c r="F27" s="128">
        <f t="shared" si="2"/>
        <v>9.8000000000000004E-2</v>
      </c>
      <c r="G27" s="122">
        <f t="shared" si="3"/>
        <v>1.0219945521811604E-3</v>
      </c>
      <c r="H27" s="128">
        <f t="shared" si="4"/>
        <v>351.93200000000002</v>
      </c>
      <c r="I27" s="122">
        <f t="shared" si="5"/>
        <v>-0.1882166819330445</v>
      </c>
      <c r="J27" s="128">
        <f t="shared" si="6"/>
        <v>97.84787970403373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1.1255102040816329E-2</v>
      </c>
      <c r="F28" s="128">
        <f t="shared" si="2"/>
        <v>1.1030000000000002</v>
      </c>
      <c r="G28" s="122">
        <f t="shared" si="3"/>
        <v>1.1544662821830769E-2</v>
      </c>
      <c r="H28" s="128">
        <f t="shared" si="4"/>
        <v>3975.4969999999998</v>
      </c>
      <c r="I28" s="122">
        <f t="shared" si="5"/>
        <v>0.25576169098544799</v>
      </c>
      <c r="J28" s="128">
        <f t="shared" si="6"/>
        <v>97.491821238235858</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7.5102040816326533E-3</v>
      </c>
      <c r="F29" s="128">
        <f t="shared" si="2"/>
        <v>0.73599999999999999</v>
      </c>
      <c r="G29" s="122">
        <f t="shared" si="3"/>
        <v>7.5321816249368399E-3</v>
      </c>
      <c r="H29" s="128">
        <f t="shared" si="4"/>
        <v>2593.7670000000003</v>
      </c>
      <c r="I29" s="122">
        <f t="shared" si="5"/>
        <v>0.4692412357407954</v>
      </c>
      <c r="J29" s="128">
        <f t="shared" si="6"/>
        <v>99.708218091403623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-0.1882166819330445</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9.8265306122448989E-3</v>
      </c>
      <c r="F31" s="128">
        <f t="shared" si="2"/>
        <v>0.96300000000000008</v>
      </c>
      <c r="G31" s="122">
        <f t="shared" si="3"/>
        <v>9.5585117813438338E-3</v>
      </c>
      <c r="H31" s="128">
        <f t="shared" si="4"/>
        <v>3291.55</v>
      </c>
      <c r="I31" s="122">
        <f t="shared" si="5"/>
        <v>0.48086622722334982</v>
      </c>
      <c r="J31" s="128">
        <f t="shared" si="6"/>
        <v>102.8039807559183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1.5989795918367345E-2</v>
      </c>
      <c r="F32" s="128">
        <f t="shared" si="2"/>
        <v>1.5669999999999997</v>
      </c>
      <c r="G32" s="122">
        <f t="shared" si="3"/>
        <v>1.6170046869827332E-2</v>
      </c>
      <c r="H32" s="128">
        <f t="shared" si="4"/>
        <v>5568.2849999999999</v>
      </c>
      <c r="I32" s="122">
        <f t="shared" si="5"/>
        <v>0.23123591561382126</v>
      </c>
      <c r="J32" s="128">
        <f t="shared" si="6"/>
        <v>98.885278732269299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7.9693877551020396E-3</v>
      </c>
      <c r="F33" s="128">
        <f t="shared" si="2"/>
        <v>0.78099999999999992</v>
      </c>
      <c r="G33" s="122">
        <f t="shared" si="3"/>
        <v>7.9948280568478153E-3</v>
      </c>
      <c r="H33" s="128">
        <f t="shared" si="4"/>
        <v>2753.0830000000001</v>
      </c>
      <c r="I33" s="122">
        <f t="shared" si="5"/>
        <v>-2.8808675806078172E-2</v>
      </c>
      <c r="J33" s="128">
        <f t="shared" si="6"/>
        <v>99.681790508002408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6.4571428571428571E-2</v>
      </c>
      <c r="F34" s="128">
        <f t="shared" si="2"/>
        <v>6.3280000000000003</v>
      </c>
      <c r="G34" s="122">
        <f t="shared" si="3"/>
        <v>5.8360807647854854E-2</v>
      </c>
      <c r="H34" s="128">
        <f t="shared" si="4"/>
        <v>20097.011000000002</v>
      </c>
      <c r="I34" s="122">
        <f t="shared" si="5"/>
        <v>0.16649623403756322</v>
      </c>
      <c r="J34" s="128">
        <f t="shared" si="6"/>
        <v>110.64176657911963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9.8000000000000004E-2</v>
      </c>
      <c r="G35" s="122">
        <f t="shared" si="3"/>
        <v>1.0438990817695538E-3</v>
      </c>
      <c r="H35" s="128">
        <f t="shared" si="4"/>
        <v>359.47500000000002</v>
      </c>
      <c r="I35" s="122">
        <f t="shared" si="5"/>
        <v>-0.18821668193304447</v>
      </c>
      <c r="J35" s="128">
        <f t="shared" si="6"/>
        <v>95.794700605049016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9.8000000000000004E-2</v>
      </c>
      <c r="G36" s="122">
        <f t="shared" si="3"/>
        <v>1E-3</v>
      </c>
      <c r="H36" s="128">
        <f t="shared" si="4"/>
        <v>344.358</v>
      </c>
      <c r="I36" s="122">
        <f t="shared" si="5"/>
        <v>-0.18821668193304453</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4.4846938775510201E-2</v>
      </c>
      <c r="F37" s="128">
        <f t="shared" si="2"/>
        <v>4.3949999999999996</v>
      </c>
      <c r="G37" s="122">
        <f t="shared" si="3"/>
        <v>4.4351785060895925E-2</v>
      </c>
      <c r="H37" s="128">
        <f t="shared" si="4"/>
        <v>15272.892</v>
      </c>
      <c r="I37" s="122">
        <f t="shared" si="5"/>
        <v>-0.28948129561886904</v>
      </c>
      <c r="J37" s="128">
        <f t="shared" si="6"/>
        <v>101.11642341775966</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4.7775510204081634E-2</v>
      </c>
      <c r="F38" s="128">
        <f t="shared" si="2"/>
        <v>4.6820000000000004</v>
      </c>
      <c r="G38" s="122">
        <f t="shared" si="3"/>
        <v>4.7773079179226276E-2</v>
      </c>
      <c r="H38" s="128">
        <f t="shared" si="4"/>
        <v>16451.042000000001</v>
      </c>
      <c r="I38" s="122">
        <f t="shared" si="5"/>
        <v>-0.32332984068918452</v>
      </c>
      <c r="J38" s="128">
        <f t="shared" si="6"/>
        <v>100.00508869199373</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2.5816326530612253E-3</v>
      </c>
      <c r="F39" s="128">
        <f t="shared" si="2"/>
        <v>0.25300000000000006</v>
      </c>
      <c r="G39" s="122">
        <f t="shared" si="3"/>
        <v>2.5975786826500325E-3</v>
      </c>
      <c r="H39" s="128">
        <f t="shared" si="4"/>
        <v>894.49699999999996</v>
      </c>
      <c r="I39" s="122">
        <f t="shared" si="5"/>
        <v>-0.32540047194578214</v>
      </c>
      <c r="J39" s="128">
        <f t="shared" si="6"/>
        <v>99.38611947752284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3.1122448979591841E-3</v>
      </c>
      <c r="F40" s="128">
        <f t="shared" si="2"/>
        <v>0.30500000000000005</v>
      </c>
      <c r="G40" s="122">
        <f t="shared" si="3"/>
        <v>2.8797152962904888E-3</v>
      </c>
      <c r="H40" s="128">
        <f t="shared" si="4"/>
        <v>991.65300000000013</v>
      </c>
      <c r="I40" s="122">
        <f t="shared" si="5"/>
        <v>-0.1688547713249573</v>
      </c>
      <c r="J40" s="128">
        <f t="shared" si="6"/>
        <v>108.07474273474982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2.9183673469387757E-3</v>
      </c>
      <c r="F41" s="128">
        <f t="shared" si="2"/>
        <v>0.28600000000000003</v>
      </c>
      <c r="G41" s="122">
        <f t="shared" si="3"/>
        <v>3.0277008229807351E-3</v>
      </c>
      <c r="H41" s="128">
        <f t="shared" si="4"/>
        <v>1042.6130000000001</v>
      </c>
      <c r="I41" s="122">
        <f t="shared" si="5"/>
        <v>-0.32594030106149813</v>
      </c>
      <c r="J41" s="128">
        <f t="shared" si="6"/>
        <v>96.388894331563378</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6.714285714285716E-3</v>
      </c>
      <c r="F42" s="128">
        <f t="shared" si="2"/>
        <v>0.65800000000000014</v>
      </c>
      <c r="G42" s="122">
        <f t="shared" si="3"/>
        <v>6.3439850388258738E-3</v>
      </c>
      <c r="H42" s="128">
        <f t="shared" si="4"/>
        <v>2184.6020000000003</v>
      </c>
      <c r="I42" s="122">
        <f t="shared" si="5"/>
        <v>-0.19132101158918249</v>
      </c>
      <c r="J42" s="128">
        <f t="shared" si="6"/>
        <v>105.83703576212054</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5.8673469387755112E-3</v>
      </c>
      <c r="F43" s="128">
        <f t="shared" si="2"/>
        <v>0.57500000000000007</v>
      </c>
      <c r="G43" s="122">
        <f t="shared" si="3"/>
        <v>5.7393962097584501E-3</v>
      </c>
      <c r="H43" s="128">
        <f t="shared" si="4"/>
        <v>1976.4070000000004</v>
      </c>
      <c r="I43" s="122">
        <f t="shared" si="5"/>
        <v>0.16915565453471548</v>
      </c>
      <c r="J43" s="128">
        <f t="shared" si="6"/>
        <v>102.22934128157091</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0.18832653061224494</v>
      </c>
      <c r="F44" s="128">
        <f t="shared" si="2"/>
        <v>18.456000000000003</v>
      </c>
      <c r="G44" s="122">
        <f t="shared" si="3"/>
        <v>0.18653765557936797</v>
      </c>
      <c r="H44" s="128">
        <f t="shared" si="4"/>
        <v>64235.733999999997</v>
      </c>
      <c r="I44" s="122">
        <f t="shared" si="5"/>
        <v>-0.32713065085498105</v>
      </c>
      <c r="J44" s="128">
        <f t="shared" si="6"/>
        <v>100.95898869711904</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0.22943877551020408</v>
      </c>
      <c r="F45" s="128">
        <f t="shared" si="2"/>
        <v>22.484999999999999</v>
      </c>
      <c r="G45" s="122">
        <f t="shared" si="3"/>
        <v>0.2151952735234843</v>
      </c>
      <c r="H45" s="128">
        <f t="shared" si="4"/>
        <v>74104.214000000007</v>
      </c>
      <c r="I45" s="122">
        <f t="shared" si="5"/>
        <v>6.7673984218393449E-2</v>
      </c>
      <c r="J45" s="128">
        <f t="shared" si="6"/>
        <v>106.61887306050212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0.28330612244897962</v>
      </c>
      <c r="F46" s="128">
        <f t="shared" si="2"/>
        <v>27.764000000000003</v>
      </c>
      <c r="G46" s="122">
        <f t="shared" si="3"/>
        <v>0.27938740787204014</v>
      </c>
      <c r="H46" s="128">
        <f t="shared" si="4"/>
        <v>96209.28899999999</v>
      </c>
      <c r="I46" s="122">
        <f t="shared" si="5"/>
        <v>0.38397798816941692</v>
      </c>
      <c r="J46" s="128">
        <f t="shared" si="6"/>
        <v>101.40260959031278</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0.29132653061224489</v>
      </c>
      <c r="F47" s="128">
        <f t="shared" si="2"/>
        <v>28.55</v>
      </c>
      <c r="G47" s="122">
        <f t="shared" si="3"/>
        <v>0.30211903600322926</v>
      </c>
      <c r="H47" s="128">
        <f t="shared" si="4"/>
        <v>104037.10700000002</v>
      </c>
      <c r="I47" s="122">
        <f t="shared" si="5"/>
        <v>0.17605434995213393</v>
      </c>
      <c r="J47" s="128">
        <f t="shared" si="6"/>
        <v>96.427730760113704</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0.4005408163265306</v>
      </c>
      <c r="F48" s="128">
        <f t="shared" si="2"/>
        <v>39.253</v>
      </c>
      <c r="G48" s="122">
        <f t="shared" si="3"/>
        <v>0.42035953281178312</v>
      </c>
      <c r="H48" s="128">
        <f t="shared" si="4"/>
        <v>144754.16800000001</v>
      </c>
      <c r="I48" s="122">
        <f t="shared" si="5"/>
        <v>-0.12068538936813486</v>
      </c>
      <c r="J48" s="128">
        <f t="shared" si="6"/>
        <v>95.285293911931717</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4.5081632653061234E-2</v>
      </c>
      <c r="F49" s="128">
        <f t="shared" si="2"/>
        <v>4.418000000000001</v>
      </c>
      <c r="G49" s="122">
        <f t="shared" si="3"/>
        <v>3.8788836036915075E-2</v>
      </c>
      <c r="H49" s="128">
        <f t="shared" si="4"/>
        <v>13357.246000000001</v>
      </c>
      <c r="I49" s="122">
        <f t="shared" si="5"/>
        <v>0.12345988290507783</v>
      </c>
      <c r="J49" s="128">
        <f t="shared" si="6"/>
        <v>116.22321590201197</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2.0142857142857146E-2</v>
      </c>
      <c r="F50" s="128">
        <f t="shared" si="2"/>
        <v>1.9740000000000002</v>
      </c>
      <c r="G50" s="122">
        <f t="shared" si="3"/>
        <v>1.4211495013909942E-2</v>
      </c>
      <c r="H50" s="128">
        <f t="shared" si="4"/>
        <v>4893.8419999999996</v>
      </c>
      <c r="I50" s="122">
        <f t="shared" si="5"/>
        <v>0.53149949270168018</v>
      </c>
      <c r="J50" s="128">
        <f t="shared" si="6"/>
        <v>141.73636991141115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0.22672448979591839</v>
      </c>
      <c r="F51" s="128">
        <f t="shared" si="2"/>
        <v>22.219000000000001</v>
      </c>
      <c r="G51" s="122">
        <f t="shared" si="3"/>
        <v>0.20031148107492786</v>
      </c>
      <c r="H51" s="128">
        <f t="shared" si="4"/>
        <v>68978.861000000004</v>
      </c>
      <c r="I51" s="122">
        <f t="shared" si="5"/>
        <v>0.36067694889450785</v>
      </c>
      <c r="J51" s="128">
        <f t="shared" si="6"/>
        <v>113.18596846234219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0.1700204081632653</v>
      </c>
      <c r="F52" s="128">
        <f t="shared" si="2"/>
        <v>16.661999999999999</v>
      </c>
      <c r="G52" s="122">
        <f t="shared" si="3"/>
        <v>0.16209498254723281</v>
      </c>
      <c r="H52" s="128">
        <f t="shared" si="4"/>
        <v>55818.703999999998</v>
      </c>
      <c r="I52" s="122">
        <f t="shared" si="5"/>
        <v>0.10433621464688923</v>
      </c>
      <c r="J52" s="128">
        <f t="shared" si="6"/>
        <v>104.88937133740282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8.2122448979591825E-2</v>
      </c>
      <c r="F53" s="128">
        <f t="shared" si="2"/>
        <v>8.0479999999999983</v>
      </c>
      <c r="G53" s="122">
        <f t="shared" si="3"/>
        <v>6.8823645740769782E-2</v>
      </c>
      <c r="H53" s="128">
        <f t="shared" si="4"/>
        <v>23699.972999999998</v>
      </c>
      <c r="I53" s="122">
        <f t="shared" si="5"/>
        <v>0.23602175105178766</v>
      </c>
      <c r="J53" s="128">
        <f t="shared" si="6"/>
        <v>119.32301478028806</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3.317346938775511E-2</v>
      </c>
      <c r="F54" s="128">
        <f t="shared" si="2"/>
        <v>3.2510000000000008</v>
      </c>
      <c r="G54" s="122">
        <f t="shared" si="3"/>
        <v>3.3393201261477885E-2</v>
      </c>
      <c r="H54" s="128">
        <f t="shared" si="4"/>
        <v>11499.216000000002</v>
      </c>
      <c r="I54" s="122">
        <f t="shared" si="5"/>
        <v>-0.32192604445681444</v>
      </c>
      <c r="J54" s="128">
        <f t="shared" si="6"/>
        <v>99.341986196524815</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0.18173469387755101</v>
      </c>
      <c r="F55" s="128">
        <f t="shared" si="2"/>
        <v>17.809999999999999</v>
      </c>
      <c r="G55" s="122">
        <f t="shared" si="3"/>
        <v>0.17084342457558702</v>
      </c>
      <c r="H55" s="128">
        <f t="shared" si="4"/>
        <v>58831.299999999996</v>
      </c>
      <c r="I55" s="122">
        <f t="shared" si="5"/>
        <v>0.14673796803918909</v>
      </c>
      <c r="J55" s="128">
        <f t="shared" si="6"/>
        <v>106.37500057670954</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0.2261224489795918</v>
      </c>
      <c r="F56" s="128">
        <f t="shared" si="2"/>
        <v>22.159999999999997</v>
      </c>
      <c r="G56" s="122">
        <f t="shared" si="3"/>
        <v>0.21211815900893838</v>
      </c>
      <c r="H56" s="128">
        <f t="shared" si="4"/>
        <v>73044.585000000006</v>
      </c>
      <c r="I56" s="122">
        <f t="shared" si="5"/>
        <v>-0.13265393901312872</v>
      </c>
      <c r="J56" s="128">
        <f t="shared" si="6"/>
        <v>106.60211744062104</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0.2731632653061225</v>
      </c>
      <c r="F57" s="128">
        <f t="shared" si="2"/>
        <v>26.770000000000003</v>
      </c>
      <c r="G57" s="122">
        <f t="shared" si="3"/>
        <v>0.25784976100453599</v>
      </c>
      <c r="H57" s="128">
        <f t="shared" si="4"/>
        <v>88792.627999999997</v>
      </c>
      <c r="I57" s="122">
        <f t="shared" si="5"/>
        <v>-6.3634227618589806E-2</v>
      </c>
      <c r="J57" s="128">
        <f t="shared" si="6"/>
        <v>105.93892514847711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0.31961224489795914</v>
      </c>
      <c r="F58" s="128">
        <f t="shared" si="2"/>
        <v>31.321999999999996</v>
      </c>
      <c r="G58" s="122">
        <f t="shared" si="3"/>
        <v>0.29780462774205912</v>
      </c>
      <c r="H58" s="128">
        <f t="shared" si="4"/>
        <v>102551.406</v>
      </c>
      <c r="I58" s="122">
        <f t="shared" si="5"/>
        <v>-3.4145302025358877E-2</v>
      </c>
      <c r="J58" s="128">
        <f t="shared" si="6"/>
        <v>107.32279324241681</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0.11979591836734692</v>
      </c>
      <c r="F59" s="128">
        <f t="shared" si="2"/>
        <v>11.739999999999998</v>
      </c>
      <c r="G59" s="122">
        <f t="shared" si="3"/>
        <v>0.11472561404120134</v>
      </c>
      <c r="H59" s="128">
        <f t="shared" si="4"/>
        <v>39506.683000000012</v>
      </c>
      <c r="I59" s="122">
        <f t="shared" si="5"/>
        <v>-0.18478711617516819</v>
      </c>
      <c r="J59" s="128">
        <f t="shared" si="6"/>
        <v>104.41950506739035</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0.1058265306122449</v>
      </c>
      <c r="F60" s="128">
        <f t="shared" si="2"/>
        <v>10.371</v>
      </c>
      <c r="G60" s="122">
        <f t="shared" si="3"/>
        <v>9.9069352243885744E-2</v>
      </c>
      <c r="H60" s="128">
        <f t="shared" si="4"/>
        <v>34115.324000000008</v>
      </c>
      <c r="I60" s="122">
        <f t="shared" si="5"/>
        <v>-0.14563953658223905</v>
      </c>
      <c r="J60" s="128">
        <f t="shared" si="6"/>
        <v>106.82065463769719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8.872448979591839E-2</v>
      </c>
      <c r="F61" s="128">
        <f t="shared" si="2"/>
        <v>8.6950000000000021</v>
      </c>
      <c r="G61" s="122">
        <f t="shared" si="3"/>
        <v>8.4653052927476644E-2</v>
      </c>
      <c r="H61" s="128">
        <f t="shared" si="4"/>
        <v>29150.956000000002</v>
      </c>
      <c r="I61" s="122">
        <f t="shared" si="5"/>
        <v>-0.25315580776394392</v>
      </c>
      <c r="J61" s="128">
        <f t="shared" si="6"/>
        <v>104.8095570421185</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6.2326530612244906E-2</v>
      </c>
      <c r="F62" s="128">
        <f t="shared" si="2"/>
        <v>6.1080000000000005</v>
      </c>
      <c r="G62" s="122">
        <f t="shared" si="3"/>
        <v>5.8125680251366316E-2</v>
      </c>
      <c r="H62" s="128">
        <f t="shared" si="4"/>
        <v>20016.043000000001</v>
      </c>
      <c r="I62" s="122">
        <f t="shared" si="5"/>
        <v>-0.21052493068543801</v>
      </c>
      <c r="J62" s="128">
        <f t="shared" si="6"/>
        <v>107.22718485652449</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0.10833673469387756</v>
      </c>
      <c r="F63" s="128">
        <f t="shared" si="2"/>
        <v>10.617000000000001</v>
      </c>
      <c r="G63" s="122">
        <f t="shared" si="3"/>
        <v>0.10038879886629613</v>
      </c>
      <c r="H63" s="128">
        <f t="shared" si="4"/>
        <v>34569.686000000002</v>
      </c>
      <c r="I63" s="122">
        <f t="shared" si="5"/>
        <v>-8.5302598829428408E-2</v>
      </c>
      <c r="J63" s="128">
        <f t="shared" si="6"/>
        <v>107.91715402249902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0.16121428571428575</v>
      </c>
      <c r="F64" s="128">
        <f t="shared" si="2"/>
        <v>15.799000000000003</v>
      </c>
      <c r="G64" s="122">
        <f t="shared" si="3"/>
        <v>0.16148858455444623</v>
      </c>
      <c r="H64" s="128">
        <f t="shared" si="4"/>
        <v>55609.885999999991</v>
      </c>
      <c r="I64" s="122">
        <f t="shared" si="5"/>
        <v>-0.29923465842526165</v>
      </c>
      <c r="J64" s="128">
        <f t="shared" si="6"/>
        <v>99.830143510813912</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0.24657142857142858</v>
      </c>
      <c r="F65" s="128">
        <f t="shared" si="2"/>
        <v>24.164000000000001</v>
      </c>
      <c r="G65" s="122">
        <f t="shared" si="3"/>
        <v>0.23452032187432845</v>
      </c>
      <c r="H65" s="128">
        <f t="shared" si="4"/>
        <v>80758.948999999993</v>
      </c>
      <c r="I65" s="122">
        <f t="shared" si="5"/>
        <v>-8.6309492556278761E-2</v>
      </c>
      <c r="J65" s="128">
        <f t="shared" si="6"/>
        <v>105.13861937455377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8.7571428571428564E-2</v>
      </c>
      <c r="F66" s="128">
        <f t="shared" si="2"/>
        <v>8.581999999999999</v>
      </c>
      <c r="G66" s="122">
        <f t="shared" si="3"/>
        <v>8.5511563547238614E-2</v>
      </c>
      <c r="H66" s="128">
        <f t="shared" si="4"/>
        <v>29446.590999999997</v>
      </c>
      <c r="I66" s="122">
        <f t="shared" si="5"/>
        <v>-0.2882695179564706</v>
      </c>
      <c r="J66" s="128">
        <f t="shared" si="6"/>
        <v>102.40887306785361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8.8581632653061237E-2</v>
      </c>
      <c r="F67" s="128">
        <f t="shared" si="2"/>
        <v>8.6810000000000009</v>
      </c>
      <c r="G67" s="122">
        <f t="shared" si="3"/>
        <v>8.3262000592406737E-2</v>
      </c>
      <c r="H67" s="128">
        <f t="shared" si="4"/>
        <v>28671.936000000002</v>
      </c>
      <c r="I67" s="122">
        <f t="shared" si="5"/>
        <v>-0.20322082881923414</v>
      </c>
      <c r="J67" s="128">
        <f t="shared" si="6"/>
        <v>106.38902743485079</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0.14222448979591837</v>
      </c>
      <c r="F68" s="128">
        <f t="shared" si="2"/>
        <v>13.938000000000001</v>
      </c>
      <c r="G68" s="122">
        <f t="shared" si="3"/>
        <v>0.12921515399671274</v>
      </c>
      <c r="H68" s="128">
        <f t="shared" si="4"/>
        <v>44496.272000000004</v>
      </c>
      <c r="I68" s="122">
        <f t="shared" si="5"/>
        <v>-3.5646878931187322E-2</v>
      </c>
      <c r="J68" s="128">
        <f t="shared" si="6"/>
        <v>110.06796447383917</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0.14208163265306123</v>
      </c>
      <c r="F69" s="128">
        <f t="shared" si="2"/>
        <v>13.923999999999999</v>
      </c>
      <c r="G69" s="122">
        <f t="shared" si="3"/>
        <v>0.13210650543910699</v>
      </c>
      <c r="H69" s="128">
        <f t="shared" si="4"/>
        <v>45491.932000000001</v>
      </c>
      <c r="I69" s="122">
        <f t="shared" si="5"/>
        <v>-7.3554502745702813E-2</v>
      </c>
      <c r="J69" s="128">
        <f t="shared" si="6"/>
        <v>107.55082210433018</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6.1408163265306126E-2</v>
      </c>
      <c r="F70" s="128">
        <f t="shared" si="2"/>
        <v>6.0180000000000007</v>
      </c>
      <c r="G70" s="122">
        <f t="shared" si="3"/>
        <v>5.6606615789381975E-2</v>
      </c>
      <c r="H70" s="128">
        <f t="shared" si="4"/>
        <v>19492.940999999999</v>
      </c>
      <c r="I70" s="122">
        <f t="shared" si="5"/>
        <v>-9.8644273573455913E-4</v>
      </c>
      <c r="J70" s="128">
        <f t="shared" si="6"/>
        <v>108.48230795811821</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4.8346938775510218E-2</v>
      </c>
      <c r="F71" s="128">
        <f t="shared" si="2"/>
        <v>4.7380000000000013</v>
      </c>
      <c r="G71" s="122">
        <f t="shared" si="3"/>
        <v>4.5053894493521277E-2</v>
      </c>
      <c r="H71" s="128">
        <f t="shared" si="4"/>
        <v>15514.669</v>
      </c>
      <c r="I71" s="122">
        <f t="shared" si="5"/>
        <v>-8.6591153881720347E-3</v>
      </c>
      <c r="J71" s="128">
        <f t="shared" si="6"/>
        <v>107.3091223722346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3.5418367346938782E-2</v>
      </c>
      <c r="F72" s="128">
        <f t="shared" si="2"/>
        <v>3.4710000000000005</v>
      </c>
      <c r="G72" s="122">
        <f t="shared" si="3"/>
        <v>3.2582242898379021E-2</v>
      </c>
      <c r="H72" s="128">
        <f t="shared" si="4"/>
        <v>11219.956000000002</v>
      </c>
      <c r="I72" s="122">
        <f t="shared" si="5"/>
        <v>6.4836168388754889E-2</v>
      </c>
      <c r="J72" s="128">
        <f t="shared" si="6"/>
        <v>108.70450956186586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3.3693877551020414E-2</v>
      </c>
      <c r="F73" s="128">
        <f t="shared" ref="F73:F136" si="8">SUMPRODUCT($K$2:$AI$2,$K73:$AI73)</f>
        <v>3.3020000000000005</v>
      </c>
      <c r="G73" s="122">
        <f t="shared" ref="G73:G136" si="9">SUMPRODUCT($K$3:$AI$3,$K73:$AI73)/$J$3</f>
        <v>3.1478400385645179E-2</v>
      </c>
      <c r="H73" s="128">
        <f t="shared" ref="H73:H136" si="10">SUMPRODUCT($K$3:$AI$3,$K73:$AI73)</f>
        <v>10839.839000000002</v>
      </c>
      <c r="I73" s="122">
        <f t="shared" ref="I73:I136" si="11">CORREL($K$4:$AI$4,$K73:$AI73)</f>
        <v>1.0269519698313703E-3</v>
      </c>
      <c r="J73" s="128">
        <f t="shared" si="6"/>
        <v>107.03808687300878</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1.6785714285714289E-2</v>
      </c>
      <c r="F74" s="128">
        <f t="shared" si="8"/>
        <v>1.6450000000000005</v>
      </c>
      <c r="G74" s="122">
        <f t="shared" si="9"/>
        <v>1.5219260188524732E-2</v>
      </c>
      <c r="H74" s="128">
        <f t="shared" si="10"/>
        <v>5240.8739999999998</v>
      </c>
      <c r="I74" s="122">
        <f t="shared" si="11"/>
        <v>-2.2169750114475972E-2</v>
      </c>
      <c r="J74" s="128">
        <f t="shared" ref="J74:J137" si="12">$E74/$G74*100</f>
        <v>110.29257715411593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5.9112244897959194E-2</v>
      </c>
      <c r="F75" s="128">
        <f t="shared" si="8"/>
        <v>5.793000000000001</v>
      </c>
      <c r="G75" s="122">
        <f t="shared" si="9"/>
        <v>5.433733498277956E-2</v>
      </c>
      <c r="H75" s="128">
        <f t="shared" si="10"/>
        <v>18711.496000000003</v>
      </c>
      <c r="I75" s="122">
        <f t="shared" si="11"/>
        <v>-0.14319227540025711</v>
      </c>
      <c r="J75" s="128">
        <f t="shared" si="12"/>
        <v>108.78753055646339</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1.0326530612244898E-2</v>
      </c>
      <c r="F76" s="128">
        <f t="shared" si="8"/>
        <v>1.012</v>
      </c>
      <c r="G76" s="122">
        <f t="shared" si="9"/>
        <v>9.8013840247649243E-3</v>
      </c>
      <c r="H76" s="128">
        <f t="shared" si="10"/>
        <v>3375.1849999999999</v>
      </c>
      <c r="I76" s="122">
        <f t="shared" si="11"/>
        <v>-0.1857225416030697</v>
      </c>
      <c r="J76" s="128">
        <f t="shared" si="12"/>
        <v>105.35788197006768</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5.7724489795918377E-2</v>
      </c>
      <c r="F77" s="128">
        <f t="shared" si="8"/>
        <v>5.6570000000000009</v>
      </c>
      <c r="G77" s="122">
        <f t="shared" si="9"/>
        <v>5.1606203427828012E-2</v>
      </c>
      <c r="H77" s="128">
        <f t="shared" si="10"/>
        <v>17771.008999999998</v>
      </c>
      <c r="I77" s="122">
        <f t="shared" si="11"/>
        <v>-7.4227857340665754E-2</v>
      </c>
      <c r="J77" s="128">
        <f t="shared" si="12"/>
        <v>111.85571881226812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4.003061224489797E-2</v>
      </c>
      <c r="F78" s="128">
        <f t="shared" si="8"/>
        <v>3.9230000000000014</v>
      </c>
      <c r="G78" s="122">
        <f t="shared" si="9"/>
        <v>3.6574315102306319E-2</v>
      </c>
      <c r="H78" s="128">
        <f t="shared" si="10"/>
        <v>12594.657999999999</v>
      </c>
      <c r="I78" s="122">
        <f t="shared" si="11"/>
        <v>-9.028248342798649E-2</v>
      </c>
      <c r="J78" s="128">
        <f t="shared" si="12"/>
        <v>109.45006661894729</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8.8653061224489807E-2</v>
      </c>
      <c r="F79" s="128">
        <f t="shared" si="8"/>
        <v>8.6880000000000006</v>
      </c>
      <c r="G79" s="122">
        <f t="shared" si="9"/>
        <v>8.3982207470132825E-2</v>
      </c>
      <c r="H79" s="128">
        <f t="shared" si="10"/>
        <v>28919.945</v>
      </c>
      <c r="I79" s="122">
        <f t="shared" si="11"/>
        <v>-0.16998117559608433</v>
      </c>
      <c r="J79" s="128">
        <f t="shared" si="12"/>
        <v>105.56171824373408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8.2887755102040828E-2</v>
      </c>
      <c r="F80" s="128">
        <f t="shared" si="8"/>
        <v>8.1230000000000011</v>
      </c>
      <c r="G80" s="122">
        <f t="shared" si="9"/>
        <v>7.7028603952863012E-2</v>
      </c>
      <c r="H80" s="128">
        <f t="shared" si="10"/>
        <v>26525.416000000001</v>
      </c>
      <c r="I80" s="122">
        <f t="shared" si="11"/>
        <v>-9.9063003971770661E-2</v>
      </c>
      <c r="J80" s="128">
        <f t="shared" si="12"/>
        <v>107.60646155908948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0.3775612244897959</v>
      </c>
      <c r="F81" s="128">
        <f t="shared" si="8"/>
        <v>37.000999999999998</v>
      </c>
      <c r="G81" s="122">
        <f t="shared" si="9"/>
        <v>0.36675228686425176</v>
      </c>
      <c r="H81" s="128">
        <f t="shared" si="10"/>
        <v>126294.084</v>
      </c>
      <c r="I81" s="122">
        <f t="shared" si="11"/>
        <v>-0.18682986633463003</v>
      </c>
      <c r="J81" s="128">
        <f t="shared" si="12"/>
        <v>102.94720387920715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0.24235714285714288</v>
      </c>
      <c r="F82" s="128">
        <f t="shared" si="8"/>
        <v>23.751000000000001</v>
      </c>
      <c r="G82" s="122">
        <f t="shared" si="9"/>
        <v>0.229505386835793</v>
      </c>
      <c r="H82" s="128">
        <f t="shared" si="10"/>
        <v>79032.016000000003</v>
      </c>
      <c r="I82" s="122">
        <f t="shared" si="11"/>
        <v>-0.21507362438338351</v>
      </c>
      <c r="J82" s="128">
        <f t="shared" si="12"/>
        <v>105.59976225331265</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0.14046938775510207</v>
      </c>
      <c r="F83" s="128">
        <f t="shared" si="8"/>
        <v>13.766000000000002</v>
      </c>
      <c r="G83" s="122">
        <f t="shared" si="9"/>
        <v>0.13318458697053651</v>
      </c>
      <c r="H83" s="128">
        <f t="shared" si="10"/>
        <v>45863.178000000014</v>
      </c>
      <c r="I83" s="122">
        <f t="shared" si="11"/>
        <v>-0.19078496578180654</v>
      </c>
      <c r="J83" s="128">
        <f t="shared" si="12"/>
        <v>105.46970257615254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3.2306122448979596E-2</v>
      </c>
      <c r="F84" s="128">
        <f t="shared" si="8"/>
        <v>3.1660000000000004</v>
      </c>
      <c r="G84" s="122">
        <f t="shared" si="9"/>
        <v>3.0152416961418051E-2</v>
      </c>
      <c r="H84" s="128">
        <f t="shared" si="10"/>
        <v>10383.225999999997</v>
      </c>
      <c r="I84" s="122">
        <f t="shared" si="11"/>
        <v>-0.12245429557741686</v>
      </c>
      <c r="J84" s="128">
        <f t="shared" si="12"/>
        <v>107.14272918923</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0.1349591836734694</v>
      </c>
      <c r="F85" s="128">
        <f t="shared" si="8"/>
        <v>13.226000000000001</v>
      </c>
      <c r="G85" s="122">
        <f t="shared" si="9"/>
        <v>0.13266256337880927</v>
      </c>
      <c r="H85" s="128">
        <f t="shared" si="10"/>
        <v>45683.415000000001</v>
      </c>
      <c r="I85" s="122">
        <f t="shared" si="11"/>
        <v>-0.35727408380279724</v>
      </c>
      <c r="J85" s="128">
        <f t="shared" si="12"/>
        <v>101.73117436914157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0.31085714285714289</v>
      </c>
      <c r="F86" s="128">
        <f t="shared" si="8"/>
        <v>30.464000000000002</v>
      </c>
      <c r="G86" s="122">
        <f t="shared" si="9"/>
        <v>0.29718134325324225</v>
      </c>
      <c r="H86" s="128">
        <f t="shared" si="10"/>
        <v>102336.773</v>
      </c>
      <c r="I86" s="122">
        <f t="shared" si="11"/>
        <v>-3.3187985536969063E-2</v>
      </c>
      <c r="J86" s="128">
        <f t="shared" si="12"/>
        <v>104.60183652654361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0.40279591836734696</v>
      </c>
      <c r="F87" s="128">
        <f t="shared" si="8"/>
        <v>39.474000000000004</v>
      </c>
      <c r="G87" s="122">
        <f t="shared" si="9"/>
        <v>0.38215443230591417</v>
      </c>
      <c r="H87" s="128">
        <f t="shared" si="10"/>
        <v>131597.93599999999</v>
      </c>
      <c r="I87" s="122">
        <f t="shared" si="11"/>
        <v>-0.11813421414265066</v>
      </c>
      <c r="J87" s="128">
        <f t="shared" si="12"/>
        <v>105.40134676363229</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0.41771428571428565</v>
      </c>
      <c r="F88" s="128">
        <f t="shared" si="8"/>
        <v>40.935999999999993</v>
      </c>
      <c r="G88" s="122">
        <f t="shared" si="9"/>
        <v>0.40501082303881425</v>
      </c>
      <c r="H88" s="128">
        <f t="shared" si="10"/>
        <v>139468.717</v>
      </c>
      <c r="I88" s="122">
        <f t="shared" si="11"/>
        <v>-0.29445420332360789</v>
      </c>
      <c r="J88" s="128">
        <f t="shared" si="12"/>
        <v>103.13657363034319</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4.1224489795918372E-3</v>
      </c>
      <c r="F89" s="128">
        <f t="shared" si="8"/>
        <v>0.40400000000000003</v>
      </c>
      <c r="G89" s="122">
        <f t="shared" si="9"/>
        <v>4.0021344066349558E-3</v>
      </c>
      <c r="H89" s="128">
        <f t="shared" si="10"/>
        <v>1378.1670000000001</v>
      </c>
      <c r="I89" s="122">
        <f t="shared" si="11"/>
        <v>0.38787486161635726</v>
      </c>
      <c r="J89" s="128">
        <f t="shared" si="12"/>
        <v>103.00626017850418</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2.3571428571428577E-2</v>
      </c>
      <c r="F90" s="128">
        <f t="shared" si="8"/>
        <v>2.3100000000000005</v>
      </c>
      <c r="G90" s="122">
        <f t="shared" si="9"/>
        <v>2.3858075026571182E-2</v>
      </c>
      <c r="H90" s="128">
        <f t="shared" si="10"/>
        <v>8215.7189999999991</v>
      </c>
      <c r="I90" s="122">
        <f t="shared" si="11"/>
        <v>0.22329274380958083</v>
      </c>
      <c r="J90" s="128">
        <f t="shared" si="12"/>
        <v>98.798534857387438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2.3734693877551023E-2</v>
      </c>
      <c r="F91" s="128">
        <f t="shared" si="8"/>
        <v>2.3260000000000001</v>
      </c>
      <c r="G91" s="122">
        <f t="shared" si="9"/>
        <v>2.5000415265508572E-2</v>
      </c>
      <c r="H91" s="128">
        <f t="shared" si="10"/>
        <v>8609.0930000000008</v>
      </c>
      <c r="I91" s="122">
        <f t="shared" si="11"/>
        <v>-0.18826401110820165</v>
      </c>
      <c r="J91" s="128">
        <f t="shared" si="12"/>
        <v>94.937198544442651</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1.2428571428571428E-2</v>
      </c>
      <c r="F92" s="128">
        <f t="shared" si="8"/>
        <v>1.218</v>
      </c>
      <c r="G92" s="122">
        <f t="shared" si="9"/>
        <v>1.3118565562583128E-2</v>
      </c>
      <c r="H92" s="128">
        <f t="shared" si="10"/>
        <v>4517.4830000000011</v>
      </c>
      <c r="I92" s="122">
        <f t="shared" si="11"/>
        <v>-0.27056357547476634</v>
      </c>
      <c r="J92" s="128">
        <f t="shared" si="12"/>
        <v>94.740323317210027</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0.93668367346938775</v>
      </c>
      <c r="F93" s="128">
        <f t="shared" si="8"/>
        <v>91.795000000000002</v>
      </c>
      <c r="G93" s="122">
        <f t="shared" si="9"/>
        <v>0.93446235313249582</v>
      </c>
      <c r="H93" s="128">
        <f t="shared" si="10"/>
        <v>321789.587</v>
      </c>
      <c r="I93" s="122">
        <f t="shared" si="11"/>
        <v>9.5709698178780334E-2</v>
      </c>
      <c r="J93" s="128">
        <f t="shared" si="12"/>
        <v>100.23771105699933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0.95422448979591834</v>
      </c>
      <c r="F94" s="128">
        <f t="shared" si="8"/>
        <v>93.513999999999996</v>
      </c>
      <c r="G94" s="122">
        <f t="shared" si="9"/>
        <v>0.95247506664575809</v>
      </c>
      <c r="H94" s="128">
        <f t="shared" si="10"/>
        <v>327992.40899999999</v>
      </c>
      <c r="I94" s="122">
        <f t="shared" si="11"/>
        <v>0.23570287952311703</v>
      </c>
      <c r="J94" s="128">
        <f t="shared" si="12"/>
        <v>100.18367128037494</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1.4795918367346936E-2</v>
      </c>
      <c r="F95" s="128">
        <f t="shared" si="8"/>
        <v>1.4499999999999997</v>
      </c>
      <c r="G95" s="122">
        <f t="shared" si="9"/>
        <v>1.553200157975131E-2</v>
      </c>
      <c r="H95" s="128">
        <f t="shared" si="10"/>
        <v>5348.5690000000013</v>
      </c>
      <c r="I95" s="122">
        <f t="shared" si="11"/>
        <v>-0.22486018663822416</v>
      </c>
      <c r="J95" s="128">
        <f t="shared" si="12"/>
        <v>95.260860561822327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1.401020408163265E-2</v>
      </c>
      <c r="F96" s="128">
        <f t="shared" si="8"/>
        <v>1.3729999999999998</v>
      </c>
      <c r="G96" s="122">
        <f t="shared" si="9"/>
        <v>1.4419287485698023E-2</v>
      </c>
      <c r="H96" s="128">
        <f t="shared" si="10"/>
        <v>4965.3969999999999</v>
      </c>
      <c r="I96" s="122">
        <f t="shared" si="11"/>
        <v>-0.14872863685171034</v>
      </c>
      <c r="J96" s="128">
        <f t="shared" si="12"/>
        <v>97.162943006226016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1.1948979591836734E-2</v>
      </c>
      <c r="F97" s="128">
        <f t="shared" si="8"/>
        <v>1.171</v>
      </c>
      <c r="G97" s="122">
        <f t="shared" si="9"/>
        <v>1.208347127117709E-2</v>
      </c>
      <c r="H97" s="128">
        <f t="shared" si="10"/>
        <v>4161.04</v>
      </c>
      <c r="I97" s="122">
        <f t="shared" si="11"/>
        <v>1.0502267301118841E-2</v>
      </c>
      <c r="J97" s="128">
        <f t="shared" si="12"/>
        <v>98.886978118107834</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3.7653061224489797E-3</v>
      </c>
      <c r="F98" s="128">
        <f t="shared" si="8"/>
        <v>0.36899999999999999</v>
      </c>
      <c r="G98" s="122">
        <f t="shared" si="9"/>
        <v>4.0144645978894061E-3</v>
      </c>
      <c r="H98" s="128">
        <f t="shared" si="10"/>
        <v>1382.413</v>
      </c>
      <c r="I98" s="122">
        <f t="shared" si="11"/>
        <v>-0.24933516414521256</v>
      </c>
      <c r="J98" s="128">
        <f t="shared" si="12"/>
        <v>93.793481811461959</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1.8775510204081633E-3</v>
      </c>
      <c r="F99" s="128">
        <f t="shared" si="8"/>
        <v>0.184</v>
      </c>
      <c r="G99" s="122">
        <f t="shared" si="9"/>
        <v>1.8106911992751729E-3</v>
      </c>
      <c r="H99" s="128">
        <f t="shared" si="10"/>
        <v>623.52599999999995</v>
      </c>
      <c r="I99" s="122">
        <f t="shared" si="11"/>
        <v>-0.14427533174854115</v>
      </c>
      <c r="J99" s="128">
        <f t="shared" si="12"/>
        <v>103.69250268404436</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0.96701020408163263</v>
      </c>
      <c r="F100" s="128">
        <f t="shared" si="8"/>
        <v>94.766999999999996</v>
      </c>
      <c r="G100" s="122">
        <f t="shared" si="9"/>
        <v>0.96633059200018601</v>
      </c>
      <c r="H100" s="128">
        <f t="shared" si="10"/>
        <v>332763.67000000004</v>
      </c>
      <c r="I100" s="122">
        <f t="shared" si="11"/>
        <v>-8.8969457792089743E-2</v>
      </c>
      <c r="J100" s="128">
        <f t="shared" si="12"/>
        <v>100.07032914895511</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2.4183673469387757E-2</v>
      </c>
      <c r="F101" s="128">
        <f t="shared" si="8"/>
        <v>2.37</v>
      </c>
      <c r="G101" s="122">
        <f t="shared" si="9"/>
        <v>2.451231857543603E-2</v>
      </c>
      <c r="H101" s="128">
        <f t="shared" si="10"/>
        <v>8441.0130000000008</v>
      </c>
      <c r="I101" s="122">
        <f t="shared" si="11"/>
        <v>0.11919124143907021</v>
      </c>
      <c r="J101" s="128">
        <f t="shared" si="12"/>
        <v>98.659265523834989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5.7244897959183669E-3</v>
      </c>
      <c r="F102" s="128">
        <f t="shared" si="8"/>
        <v>0.56099999999999994</v>
      </c>
      <c r="G102" s="122">
        <f t="shared" si="9"/>
        <v>5.9528136416171556E-3</v>
      </c>
      <c r="H102" s="128">
        <f t="shared" si="10"/>
        <v>2049.8990000000003</v>
      </c>
      <c r="I102" s="122">
        <f t="shared" si="11"/>
        <v>7.6747647100687835E-2</v>
      </c>
      <c r="J102" s="128">
        <f t="shared" si="12"/>
        <v>96.164438206119257</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1.6836734693877556E-3</v>
      </c>
      <c r="F103" s="128">
        <f t="shared" si="8"/>
        <v>0.16500000000000004</v>
      </c>
      <c r="G103" s="122">
        <f t="shared" si="9"/>
        <v>1.8306123278680911E-3</v>
      </c>
      <c r="H103" s="128">
        <f t="shared" si="10"/>
        <v>630.38600000000008</v>
      </c>
      <c r="I103" s="122">
        <f t="shared" si="11"/>
        <v>-0.26815291238258698</v>
      </c>
      <c r="J103" s="128">
        <f t="shared" si="12"/>
        <v>91.973239978589092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9.8000000000000004E-2</v>
      </c>
      <c r="G104" s="122">
        <f t="shared" si="9"/>
        <v>1.0003078191881704E-3</v>
      </c>
      <c r="H104" s="128">
        <f t="shared" si="10"/>
        <v>344.464</v>
      </c>
      <c r="I104" s="122">
        <f t="shared" si="11"/>
        <v>-0.18821668193304442</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0.17105102040816325</v>
      </c>
      <c r="F107" s="128">
        <f t="shared" si="8"/>
        <v>16.762999999999998</v>
      </c>
      <c r="G107" s="122">
        <f t="shared" si="9"/>
        <v>0.17124168742994203</v>
      </c>
      <c r="H107" s="128">
        <f t="shared" si="10"/>
        <v>58968.444999999978</v>
      </c>
      <c r="I107" s="122">
        <f t="shared" si="11"/>
        <v>-0.33471973343371425</v>
      </c>
      <c r="J107" s="128">
        <f t="shared" si="12"/>
        <v>99.888656188431455</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0.14503061224489799</v>
      </c>
      <c r="F108" s="128">
        <f t="shared" si="8"/>
        <v>14.213000000000003</v>
      </c>
      <c r="G108" s="122">
        <f t="shared" si="9"/>
        <v>0.14742097468332377</v>
      </c>
      <c r="H108" s="128">
        <f t="shared" si="10"/>
        <v>50765.592000000004</v>
      </c>
      <c r="I108" s="122">
        <f t="shared" si="11"/>
        <v>-0.39198240829605174</v>
      </c>
      <c r="J108" s="128">
        <f t="shared" si="12"/>
        <v>98.378546578218916</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0.14987755102040815</v>
      </c>
      <c r="F109" s="128">
        <f t="shared" si="8"/>
        <v>14.687999999999999</v>
      </c>
      <c r="G109" s="122">
        <f t="shared" si="9"/>
        <v>0.14819008125264987</v>
      </c>
      <c r="H109" s="128">
        <f t="shared" si="10"/>
        <v>51030.44</v>
      </c>
      <c r="I109" s="122">
        <f t="shared" si="11"/>
        <v>-0.21878029298930848</v>
      </c>
      <c r="J109" s="128">
        <f t="shared" si="12"/>
        <v>101.13871978036188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9.8632653061224498E-2</v>
      </c>
      <c r="F110" s="128">
        <f t="shared" si="8"/>
        <v>9.6660000000000004</v>
      </c>
      <c r="G110" s="122">
        <f t="shared" si="9"/>
        <v>9.978320236498063E-2</v>
      </c>
      <c r="H110" s="128">
        <f t="shared" si="10"/>
        <v>34361.144</v>
      </c>
      <c r="I110" s="122">
        <f t="shared" si="11"/>
        <v>-0.36117105117746651</v>
      </c>
      <c r="J110" s="128">
        <f t="shared" si="12"/>
        <v>98.84695091309284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0.21284693877551022</v>
      </c>
      <c r="F111" s="128">
        <f t="shared" si="8"/>
        <v>20.859000000000002</v>
      </c>
      <c r="G111" s="122">
        <f t="shared" si="9"/>
        <v>0.21484821319673128</v>
      </c>
      <c r="H111" s="128">
        <f t="shared" si="10"/>
        <v>73984.700999999986</v>
      </c>
      <c r="I111" s="122">
        <f t="shared" si="11"/>
        <v>-0.41564849781642832</v>
      </c>
      <c r="J111" s="128">
        <f t="shared" si="12"/>
        <v>99.068517074708666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0.13992857142857146</v>
      </c>
      <c r="F112" s="128">
        <f t="shared" si="8"/>
        <v>13.713000000000003</v>
      </c>
      <c r="G112" s="122">
        <f t="shared" si="9"/>
        <v>0.1405233303712996</v>
      </c>
      <c r="H112" s="128">
        <f t="shared" si="10"/>
        <v>48390.332999999991</v>
      </c>
      <c r="I112" s="122">
        <f t="shared" si="11"/>
        <v>-0.34738525915885143</v>
      </c>
      <c r="J112" s="128">
        <f t="shared" si="12"/>
        <v>99.576754307518442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0.17351020408163262</v>
      </c>
      <c r="F113" s="128">
        <f t="shared" si="8"/>
        <v>17.003999999999998</v>
      </c>
      <c r="G113" s="122">
        <f t="shared" si="9"/>
        <v>0.1724004321084453</v>
      </c>
      <c r="H113" s="128">
        <f t="shared" si="10"/>
        <v>59367.468000000008</v>
      </c>
      <c r="I113" s="122">
        <f t="shared" si="11"/>
        <v>-0.24933754518489007</v>
      </c>
      <c r="J113" s="128">
        <f t="shared" si="12"/>
        <v>100.64371762855515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0.11069387755102043</v>
      </c>
      <c r="F114" s="128">
        <f t="shared" si="8"/>
        <v>10.848000000000003</v>
      </c>
      <c r="G114" s="122">
        <f t="shared" si="9"/>
        <v>0.10936453632556818</v>
      </c>
      <c r="H114" s="128">
        <f t="shared" si="10"/>
        <v>37660.553000000007</v>
      </c>
      <c r="I114" s="122">
        <f t="shared" si="11"/>
        <v>-0.19118839118810391</v>
      </c>
      <c r="J114" s="128">
        <f t="shared" si="12"/>
        <v>101.21551397748803</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0.19836734693877547</v>
      </c>
      <c r="F115" s="128">
        <f t="shared" si="8"/>
        <v>19.439999999999998</v>
      </c>
      <c r="G115" s="122">
        <f t="shared" si="9"/>
        <v>0.2003905818944238</v>
      </c>
      <c r="H115" s="128">
        <f t="shared" si="10"/>
        <v>69006.099999999991</v>
      </c>
      <c r="I115" s="122">
        <f t="shared" si="11"/>
        <v>-0.40484025299575815</v>
      </c>
      <c r="J115" s="128">
        <f t="shared" si="12"/>
        <v>98.990354268887614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0.16888775510204079</v>
      </c>
      <c r="F116" s="128">
        <f t="shared" si="8"/>
        <v>16.550999999999998</v>
      </c>
      <c r="G116" s="122">
        <f t="shared" si="9"/>
        <v>0.16949908235034469</v>
      </c>
      <c r="H116" s="128">
        <f t="shared" si="10"/>
        <v>58368.364999999998</v>
      </c>
      <c r="I116" s="122">
        <f t="shared" si="11"/>
        <v>-0.36736384577613446</v>
      </c>
      <c r="J116" s="128">
        <f t="shared" si="12"/>
        <v>99.639333004151425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9.6112244897959206E-2</v>
      </c>
      <c r="F117" s="128">
        <f t="shared" si="8"/>
        <v>9.4190000000000023</v>
      </c>
      <c r="G117" s="122">
        <f t="shared" si="9"/>
        <v>9.5531618257743381E-2</v>
      </c>
      <c r="H117" s="128">
        <f t="shared" si="10"/>
        <v>32897.076999999997</v>
      </c>
      <c r="I117" s="122">
        <f t="shared" si="11"/>
        <v>-0.30732091654305144</v>
      </c>
      <c r="J117" s="128">
        <f t="shared" si="12"/>
        <v>100.60778478456139</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0.14782653061224488</v>
      </c>
      <c r="F118" s="128">
        <f t="shared" si="8"/>
        <v>14.486999999999998</v>
      </c>
      <c r="G118" s="122">
        <f t="shared" si="9"/>
        <v>0.14893117337189785</v>
      </c>
      <c r="H118" s="128">
        <f t="shared" si="10"/>
        <v>51285.640999999996</v>
      </c>
      <c r="I118" s="122">
        <f t="shared" si="11"/>
        <v>-0.27381628380923206</v>
      </c>
      <c r="J118" s="128">
        <f t="shared" si="12"/>
        <v>99.258286405295053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7.9051020408163267E-2</v>
      </c>
      <c r="F119" s="128">
        <f t="shared" si="8"/>
        <v>7.7469999999999999</v>
      </c>
      <c r="G119" s="122">
        <f t="shared" si="9"/>
        <v>8.0028391964176826E-2</v>
      </c>
      <c r="H119" s="128">
        <f t="shared" si="10"/>
        <v>27558.417000000001</v>
      </c>
      <c r="I119" s="122">
        <f t="shared" si="11"/>
        <v>-0.48783279919975714</v>
      </c>
      <c r="J119" s="128">
        <f t="shared" si="12"/>
        <v>98.778718987067663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0.37134693877551017</v>
      </c>
      <c r="F120" s="128">
        <f t="shared" si="8"/>
        <v>36.391999999999996</v>
      </c>
      <c r="G120" s="122">
        <f t="shared" si="9"/>
        <v>0.36476834282926485</v>
      </c>
      <c r="H120" s="128">
        <f t="shared" si="10"/>
        <v>125610.89699999998</v>
      </c>
      <c r="I120" s="122">
        <f t="shared" si="11"/>
        <v>-0.41313444631643437</v>
      </c>
      <c r="J120" s="128">
        <f t="shared" si="12"/>
        <v>101.80349969386585</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0.14405102040816326</v>
      </c>
      <c r="F121" s="128">
        <f t="shared" si="8"/>
        <v>14.116999999999999</v>
      </c>
      <c r="G121" s="122">
        <f t="shared" si="9"/>
        <v>0.14830481069119927</v>
      </c>
      <c r="H121" s="128">
        <f t="shared" si="10"/>
        <v>51069.948000000004</v>
      </c>
      <c r="I121" s="122">
        <f t="shared" si="11"/>
        <v>-0.64564899938093645</v>
      </c>
      <c r="J121" s="128">
        <f t="shared" si="12"/>
        <v>97.131724680264568</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0.2620408163265307</v>
      </c>
      <c r="F122" s="128">
        <f t="shared" si="8"/>
        <v>25.680000000000007</v>
      </c>
      <c r="G122" s="122">
        <f t="shared" si="9"/>
        <v>0.2643738957712613</v>
      </c>
      <c r="H122" s="128">
        <f t="shared" si="10"/>
        <v>91039.266000000003</v>
      </c>
      <c r="I122" s="122">
        <f t="shared" si="11"/>
        <v>-0.60009865599830448</v>
      </c>
      <c r="J122" s="128">
        <f t="shared" si="12"/>
        <v>99.117507635190577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0.64211224489795926</v>
      </c>
      <c r="F123" s="128">
        <f t="shared" si="8"/>
        <v>62.927000000000007</v>
      </c>
      <c r="G123" s="122">
        <f t="shared" si="9"/>
        <v>0.63960772219608653</v>
      </c>
      <c r="H123" s="128">
        <f t="shared" si="10"/>
        <v>220254.03599999996</v>
      </c>
      <c r="I123" s="122">
        <f t="shared" si="11"/>
        <v>0.44118487650948052</v>
      </c>
      <c r="J123" s="128">
        <f t="shared" si="12"/>
        <v>100.39157167979047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0.38894897959183672</v>
      </c>
      <c r="F124" s="128">
        <f t="shared" si="8"/>
        <v>38.116999999999997</v>
      </c>
      <c r="G124" s="122">
        <f t="shared" si="9"/>
        <v>0.39689604713699123</v>
      </c>
      <c r="H124" s="128">
        <f t="shared" si="10"/>
        <v>136674.32900000003</v>
      </c>
      <c r="I124" s="122">
        <f t="shared" si="11"/>
        <v>0.32798172997545078</v>
      </c>
      <c r="J124" s="128">
        <f t="shared" si="12"/>
        <v>97.997695466487841</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0.65358163265306113</v>
      </c>
      <c r="F125" s="128">
        <f t="shared" si="8"/>
        <v>64.050999999999988</v>
      </c>
      <c r="G125" s="122">
        <f t="shared" si="9"/>
        <v>0.64514814814814814</v>
      </c>
      <c r="H125" s="128">
        <f t="shared" si="10"/>
        <v>222161.92599999998</v>
      </c>
      <c r="I125" s="122">
        <f t="shared" si="11"/>
        <v>0.63337827910228151</v>
      </c>
      <c r="J125" s="128">
        <f t="shared" si="12"/>
        <v>101.30721672675038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0.49027551020408167</v>
      </c>
      <c r="F126" s="128">
        <f t="shared" si="8"/>
        <v>48.047000000000004</v>
      </c>
      <c r="G126" s="122">
        <f t="shared" si="9"/>
        <v>0.48599894005656907</v>
      </c>
      <c r="H126" s="128">
        <f t="shared" si="10"/>
        <v>167357.62300000002</v>
      </c>
      <c r="I126" s="122">
        <f t="shared" si="11"/>
        <v>0.53504592376575733</v>
      </c>
      <c r="J126" s="128">
        <f t="shared" si="12"/>
        <v>100.87995462438968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5.9173469387755098E-2</v>
      </c>
      <c r="F127" s="128">
        <f t="shared" si="8"/>
        <v>5.7989999999999995</v>
      </c>
      <c r="G127" s="122">
        <f t="shared" si="9"/>
        <v>6.5118896613408139E-2</v>
      </c>
      <c r="H127" s="128">
        <f t="shared" si="10"/>
        <v>22424.213</v>
      </c>
      <c r="I127" s="122">
        <f t="shared" si="11"/>
        <v>-0.30871696809038257</v>
      </c>
      <c r="J127" s="128">
        <f t="shared" si="12"/>
        <v>90.869889486995916</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4.2112244897959179E-2</v>
      </c>
      <c r="F128" s="128">
        <f t="shared" si="8"/>
        <v>4.1269999999999998</v>
      </c>
      <c r="G128" s="122">
        <f t="shared" si="9"/>
        <v>4.3823480215357265E-2</v>
      </c>
      <c r="H128" s="128">
        <f t="shared" si="10"/>
        <v>15090.965999999997</v>
      </c>
      <c r="I128" s="122">
        <f t="shared" si="11"/>
        <v>0.24301783122887233</v>
      </c>
      <c r="J128" s="128">
        <f t="shared" si="12"/>
        <v>96.095163348532026</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6.1122448979591841E-2</v>
      </c>
      <c r="F129" s="128">
        <f t="shared" si="8"/>
        <v>5.99</v>
      </c>
      <c r="G129" s="122">
        <f t="shared" si="9"/>
        <v>6.3866467455380743E-2</v>
      </c>
      <c r="H129" s="128">
        <f t="shared" si="10"/>
        <v>21992.929</v>
      </c>
      <c r="I129" s="122">
        <f t="shared" si="11"/>
        <v>0.2384492287889739</v>
      </c>
      <c r="J129" s="128">
        <f t="shared" si="12"/>
        <v>95.703506730341758</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0.1180204081632653</v>
      </c>
      <c r="F130" s="128">
        <f t="shared" si="8"/>
        <v>11.565999999999999</v>
      </c>
      <c r="G130" s="122">
        <f t="shared" si="9"/>
        <v>0.10414213986606963</v>
      </c>
      <c r="H130" s="128">
        <f t="shared" si="10"/>
        <v>35862.179000000004</v>
      </c>
      <c r="I130" s="122">
        <f t="shared" si="11"/>
        <v>7.1308797602416263E-3</v>
      </c>
      <c r="J130" s="128">
        <f t="shared" si="12"/>
        <v>113.32627533392687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0.10538775510204081</v>
      </c>
      <c r="F131" s="128">
        <f t="shared" si="8"/>
        <v>10.327999999999999</v>
      </c>
      <c r="G131" s="122">
        <f t="shared" si="9"/>
        <v>0.10852411443904308</v>
      </c>
      <c r="H131" s="128">
        <f t="shared" si="10"/>
        <v>37371.146999999997</v>
      </c>
      <c r="I131" s="122">
        <f t="shared" si="11"/>
        <v>-0.2293835728334675</v>
      </c>
      <c r="J131" s="128">
        <f t="shared" si="12"/>
        <v>97.109988546588013</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0.94094897959183676</v>
      </c>
      <c r="F132" s="128">
        <f t="shared" si="8"/>
        <v>92.213000000000008</v>
      </c>
      <c r="G132" s="122">
        <f t="shared" si="9"/>
        <v>0.93486268650648452</v>
      </c>
      <c r="H132" s="128">
        <f t="shared" si="10"/>
        <v>321927.44500000001</v>
      </c>
      <c r="I132" s="122">
        <f t="shared" si="11"/>
        <v>0.30954142929684003</v>
      </c>
      <c r="J132" s="128">
        <f t="shared" si="12"/>
        <v>100.65103604766774</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0.95788775510204061</v>
      </c>
      <c r="F133" s="128">
        <f t="shared" si="8"/>
        <v>93.872999999999976</v>
      </c>
      <c r="G133" s="122">
        <f t="shared" si="9"/>
        <v>0.95618627707211667</v>
      </c>
      <c r="H133" s="128">
        <f t="shared" si="10"/>
        <v>329270.39399999997</v>
      </c>
      <c r="I133" s="122">
        <f t="shared" si="11"/>
        <v>-0.24511556597288392</v>
      </c>
      <c r="J133" s="128">
        <f t="shared" si="12"/>
        <v>100.17794420090758</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0.93871428571428583</v>
      </c>
      <c r="F134" s="128">
        <f t="shared" si="8"/>
        <v>91.994000000000014</v>
      </c>
      <c r="G134" s="122">
        <f t="shared" si="9"/>
        <v>0.93580660533514548</v>
      </c>
      <c r="H134" s="128">
        <f t="shared" si="10"/>
        <v>322252.49100000004</v>
      </c>
      <c r="I134" s="122">
        <f t="shared" si="11"/>
        <v>-0.23317950394686141</v>
      </c>
      <c r="J134" s="128">
        <f t="shared" si="12"/>
        <v>100.31071381229448</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0.88169387755102036</v>
      </c>
      <c r="F135" s="128">
        <f t="shared" si="8"/>
        <v>86.405999999999992</v>
      </c>
      <c r="G135" s="122">
        <f t="shared" si="9"/>
        <v>0.89577962178895221</v>
      </c>
      <c r="H135" s="128">
        <f t="shared" si="10"/>
        <v>308468.87900000002</v>
      </c>
      <c r="I135" s="122">
        <f t="shared" si="11"/>
        <v>-7.9630370968555644E-3</v>
      </c>
      <c r="J135" s="128">
        <f t="shared" si="12"/>
        <v>98.427543572625439</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0.89461224489795932</v>
      </c>
      <c r="F136" s="128">
        <f t="shared" si="8"/>
        <v>87.672000000000011</v>
      </c>
      <c r="G136" s="122">
        <f t="shared" si="9"/>
        <v>0.89147557774176867</v>
      </c>
      <c r="H136" s="128">
        <f t="shared" si="10"/>
        <v>306986.74699999997</v>
      </c>
      <c r="I136" s="122">
        <f t="shared" si="11"/>
        <v>0.23135574192437927</v>
      </c>
      <c r="J136" s="128">
        <f t="shared" si="12"/>
        <v>100.35185115941552</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0.176234693877551</v>
      </c>
      <c r="F137" s="128">
        <f t="shared" ref="F137:F200" si="14">SUMPRODUCT($K$2:$AI$2,$K137:$AI137)</f>
        <v>17.270999999999997</v>
      </c>
      <c r="G137" s="122">
        <f t="shared" ref="G137:G200" si="15">SUMPRODUCT($K$3:$AI$3,$K137:$AI137)/$J$3</f>
        <v>0.18608291661584747</v>
      </c>
      <c r="H137" s="128">
        <f t="shared" ref="H137:H200" si="16">SUMPRODUCT($K$3:$AI$3,$K137:$AI137)</f>
        <v>64079.141000000003</v>
      </c>
      <c r="I137" s="122">
        <f t="shared" ref="I137:I200" si="17">CORREL($K$4:$AI$4,$K137:$AI137)</f>
        <v>-0.6074910001123528</v>
      </c>
      <c r="J137" s="128">
        <f t="shared" si="12"/>
        <v>94.707615875009481</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0.10529591836734695</v>
      </c>
      <c r="F138" s="128">
        <f t="shared" si="14"/>
        <v>10.319000000000001</v>
      </c>
      <c r="G138" s="122">
        <f t="shared" si="15"/>
        <v>0.10810204786878774</v>
      </c>
      <c r="H138" s="128">
        <f t="shared" si="16"/>
        <v>37225.805000000008</v>
      </c>
      <c r="I138" s="122">
        <f t="shared" si="17"/>
        <v>-0.24749245316017029</v>
      </c>
      <c r="J138" s="128">
        <f t="shared" ref="J138:J201" si="18">$E138/$G138*100</f>
        <v>97.404184696994065</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0.10873469387755103</v>
      </c>
      <c r="F139" s="128">
        <f t="shared" si="14"/>
        <v>10.656000000000001</v>
      </c>
      <c r="G139" s="122">
        <f t="shared" si="15"/>
        <v>0.1136869275579484</v>
      </c>
      <c r="H139" s="128">
        <f t="shared" si="16"/>
        <v>39149.002999999997</v>
      </c>
      <c r="I139" s="122">
        <f t="shared" si="17"/>
        <v>-0.49654662732309113</v>
      </c>
      <c r="J139" s="128">
        <f t="shared" si="18"/>
        <v>95.643972630122192</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5.7989795918367351E-2</v>
      </c>
      <c r="F140" s="128">
        <f t="shared" si="14"/>
        <v>5.6830000000000007</v>
      </c>
      <c r="G140" s="122">
        <f t="shared" si="15"/>
        <v>6.2180007434123781E-2</v>
      </c>
      <c r="H140" s="128">
        <f t="shared" si="16"/>
        <v>21412.182999999997</v>
      </c>
      <c r="I140" s="122">
        <f t="shared" si="17"/>
        <v>-0.49459450710656622</v>
      </c>
      <c r="J140" s="128">
        <f t="shared" si="18"/>
        <v>93.261159513054537</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0.82377551020408168</v>
      </c>
      <c r="F141" s="128">
        <f t="shared" si="14"/>
        <v>80.73</v>
      </c>
      <c r="G141" s="122">
        <f t="shared" si="15"/>
        <v>0.81393719617374949</v>
      </c>
      <c r="H141" s="128">
        <f t="shared" si="16"/>
        <v>280285.78500000003</v>
      </c>
      <c r="I141" s="122">
        <f t="shared" si="17"/>
        <v>0.60758408302254685</v>
      </c>
      <c r="J141" s="128">
        <f t="shared" si="18"/>
        <v>101.20873134642099</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0.89470408163265314</v>
      </c>
      <c r="F142" s="128">
        <f t="shared" si="14"/>
        <v>87.681000000000012</v>
      </c>
      <c r="G142" s="122">
        <f t="shared" si="15"/>
        <v>0.8918982599504004</v>
      </c>
      <c r="H142" s="128">
        <f t="shared" si="16"/>
        <v>307132.30099999998</v>
      </c>
      <c r="I142" s="122">
        <f t="shared" si="17"/>
        <v>0.2476178987681478</v>
      </c>
      <c r="J142" s="128">
        <f t="shared" si="18"/>
        <v>100.31458988185588</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0.89123469387755128</v>
      </c>
      <c r="F143" s="128">
        <f t="shared" si="14"/>
        <v>87.341000000000022</v>
      </c>
      <c r="G143" s="122">
        <f t="shared" si="15"/>
        <v>0.88632339309671904</v>
      </c>
      <c r="H143" s="128">
        <f t="shared" si="16"/>
        <v>305212.55099999998</v>
      </c>
      <c r="I143" s="122">
        <f t="shared" si="17"/>
        <v>0.49634591147871526</v>
      </c>
      <c r="J143" s="128">
        <f t="shared" si="18"/>
        <v>100.55412063125996</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0.94225510204081631</v>
      </c>
      <c r="F144" s="128">
        <f t="shared" si="14"/>
        <v>92.340999999999994</v>
      </c>
      <c r="G144" s="122">
        <f t="shared" si="15"/>
        <v>0.93792488050226797</v>
      </c>
      <c r="H144" s="128">
        <f t="shared" si="16"/>
        <v>322981.93599999999</v>
      </c>
      <c r="I144" s="122">
        <f t="shared" si="17"/>
        <v>0.4948103390109298</v>
      </c>
      <c r="J144" s="128">
        <f t="shared" si="18"/>
        <v>100.46168106087872</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6.6214285714285726E-2</v>
      </c>
      <c r="F145" s="128">
        <f t="shared" si="14"/>
        <v>6.4890000000000017</v>
      </c>
      <c r="G145" s="122">
        <f t="shared" si="15"/>
        <v>6.4293035155274458E-2</v>
      </c>
      <c r="H145" s="128">
        <f t="shared" si="16"/>
        <v>22139.821</v>
      </c>
      <c r="I145" s="122">
        <f t="shared" si="17"/>
        <v>-0.17692546496061801</v>
      </c>
      <c r="J145" s="128">
        <f t="shared" si="18"/>
        <v>102.98827167572856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0.11009183673469387</v>
      </c>
      <c r="F146" s="128">
        <f t="shared" si="14"/>
        <v>10.789</v>
      </c>
      <c r="G146" s="122">
        <f t="shared" si="15"/>
        <v>0.1048782226636233</v>
      </c>
      <c r="H146" s="128">
        <f t="shared" si="16"/>
        <v>36115.654999999992</v>
      </c>
      <c r="I146" s="122">
        <f t="shared" si="17"/>
        <v>-9.4362726236196875E-2</v>
      </c>
      <c r="J146" s="128">
        <f t="shared" si="18"/>
        <v>104.97111215146373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9.5571428571428571E-2</v>
      </c>
      <c r="F147" s="128">
        <f t="shared" si="14"/>
        <v>9.3659999999999997</v>
      </c>
      <c r="G147" s="122">
        <f t="shared" si="15"/>
        <v>9.7278898704255434E-2</v>
      </c>
      <c r="H147" s="128">
        <f t="shared" si="16"/>
        <v>33498.766999999993</v>
      </c>
      <c r="I147" s="122">
        <f t="shared" si="17"/>
        <v>-0.36208071928144214</v>
      </c>
      <c r="J147" s="128">
        <f t="shared" si="18"/>
        <v>98.244768232812888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4.2693877551020408E-2</v>
      </c>
      <c r="F148" s="128">
        <f t="shared" si="14"/>
        <v>4.1840000000000002</v>
      </c>
      <c r="G148" s="122">
        <f t="shared" si="15"/>
        <v>4.264172169660644E-2</v>
      </c>
      <c r="H148" s="128">
        <f t="shared" si="16"/>
        <v>14684.018</v>
      </c>
      <c r="I148" s="122">
        <f t="shared" si="17"/>
        <v>-0.13774090285454779</v>
      </c>
      <c r="J148" s="128">
        <f t="shared" si="18"/>
        <v>100.12231179309563</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8.4663265306122434E-2</v>
      </c>
      <c r="F149" s="128">
        <f t="shared" si="14"/>
        <v>8.2969999999999988</v>
      </c>
      <c r="G149" s="122">
        <f t="shared" si="15"/>
        <v>8.4415721429442619E-2</v>
      </c>
      <c r="H149" s="128">
        <f t="shared" si="16"/>
        <v>29069.229000000003</v>
      </c>
      <c r="I149" s="122">
        <f t="shared" si="17"/>
        <v>-0.29328195857912664</v>
      </c>
      <c r="J149" s="128">
        <f t="shared" si="18"/>
        <v>100.29324380872195</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0.38696938775510203</v>
      </c>
      <c r="F150" s="128">
        <f t="shared" si="14"/>
        <v>37.923000000000002</v>
      </c>
      <c r="G150" s="122">
        <f t="shared" si="15"/>
        <v>0.38498194901817295</v>
      </c>
      <c r="H150" s="128">
        <f t="shared" si="16"/>
        <v>132571.614</v>
      </c>
      <c r="I150" s="122">
        <f t="shared" si="17"/>
        <v>-0.38879610548881921</v>
      </c>
      <c r="J150" s="128">
        <f t="shared" si="18"/>
        <v>100.51624205810108</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0.40876530612244905</v>
      </c>
      <c r="F151" s="128">
        <f t="shared" si="14"/>
        <v>40.059000000000005</v>
      </c>
      <c r="G151" s="122">
        <f t="shared" si="15"/>
        <v>0.40192443910116799</v>
      </c>
      <c r="H151" s="128">
        <f t="shared" si="16"/>
        <v>138405.89600000001</v>
      </c>
      <c r="I151" s="122">
        <f t="shared" si="17"/>
        <v>-0.21338266923662186</v>
      </c>
      <c r="J151" s="128">
        <f t="shared" si="18"/>
        <v>101.70202813160091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0.45331632653061238</v>
      </c>
      <c r="F152" s="128">
        <f t="shared" si="14"/>
        <v>44.425000000000011</v>
      </c>
      <c r="G152" s="122">
        <f t="shared" si="15"/>
        <v>0.44306829230045469</v>
      </c>
      <c r="H152" s="128">
        <f t="shared" si="16"/>
        <v>152574.11099999998</v>
      </c>
      <c r="I152" s="122">
        <f t="shared" si="17"/>
        <v>-0.21206939553463586</v>
      </c>
      <c r="J152" s="128">
        <f t="shared" si="18"/>
        <v>102.31296944697823</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0.37660204081632648</v>
      </c>
      <c r="F153" s="128">
        <f t="shared" si="14"/>
        <v>36.906999999999996</v>
      </c>
      <c r="G153" s="122">
        <f t="shared" si="15"/>
        <v>0.37604821145435852</v>
      </c>
      <c r="H153" s="128">
        <f t="shared" si="16"/>
        <v>129495.20999999999</v>
      </c>
      <c r="I153" s="122">
        <f t="shared" si="17"/>
        <v>-0.44563465680755587</v>
      </c>
      <c r="J153" s="128">
        <f t="shared" si="18"/>
        <v>100.14727615903982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0.46195918367346939</v>
      </c>
      <c r="F154" s="128">
        <f t="shared" si="14"/>
        <v>45.271999999999998</v>
      </c>
      <c r="G154" s="122">
        <f t="shared" si="15"/>
        <v>0.46382709854279563</v>
      </c>
      <c r="H154" s="128">
        <f t="shared" si="16"/>
        <v>159722.57200000001</v>
      </c>
      <c r="I154" s="122">
        <f t="shared" si="17"/>
        <v>-0.44163106127251733</v>
      </c>
      <c r="J154" s="128">
        <f t="shared" si="18"/>
        <v>99.597282074463806</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0.54730612244897958</v>
      </c>
      <c r="F155" s="128">
        <f t="shared" si="14"/>
        <v>53.636000000000003</v>
      </c>
      <c r="G155" s="122">
        <f t="shared" si="15"/>
        <v>0.5511633677742348</v>
      </c>
      <c r="H155" s="128">
        <f t="shared" si="16"/>
        <v>189797.51499999996</v>
      </c>
      <c r="I155" s="122">
        <f t="shared" si="17"/>
        <v>0.34017952746711705</v>
      </c>
      <c r="J155" s="128">
        <f t="shared" si="18"/>
        <v>99.300162973306456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0.48108163265306125</v>
      </c>
      <c r="F156" s="128">
        <f t="shared" si="14"/>
        <v>47.146000000000001</v>
      </c>
      <c r="G156" s="122">
        <f t="shared" si="15"/>
        <v>0.49322110710365374</v>
      </c>
      <c r="H156" s="128">
        <f t="shared" si="16"/>
        <v>169844.63399999999</v>
      </c>
      <c r="I156" s="122">
        <f t="shared" si="17"/>
        <v>0.17179930375162947</v>
      </c>
      <c r="J156" s="128">
        <f t="shared" si="18"/>
        <v>97.538735817313409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0.4511020408163266</v>
      </c>
      <c r="F157" s="128">
        <f t="shared" si="14"/>
        <v>44.208000000000006</v>
      </c>
      <c r="G157" s="122">
        <f t="shared" si="15"/>
        <v>0.45963988639729592</v>
      </c>
      <c r="H157" s="128">
        <f t="shared" si="16"/>
        <v>158280.67200000002</v>
      </c>
      <c r="I157" s="122">
        <f t="shared" si="17"/>
        <v>0.2673287781262792</v>
      </c>
      <c r="J157" s="128">
        <f t="shared" si="18"/>
        <v>98.142492452539358</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0.58052040816326533</v>
      </c>
      <c r="F158" s="128">
        <f t="shared" si="14"/>
        <v>56.891000000000005</v>
      </c>
      <c r="G158" s="122">
        <f t="shared" si="15"/>
        <v>0.58125503400530854</v>
      </c>
      <c r="H158" s="128">
        <f t="shared" si="16"/>
        <v>200159.82100000003</v>
      </c>
      <c r="I158" s="122">
        <f t="shared" si="17"/>
        <v>0.37901822050259226</v>
      </c>
      <c r="J158" s="128">
        <f t="shared" si="18"/>
        <v>99.873613852944885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0.45337755102040822</v>
      </c>
      <c r="F159" s="128">
        <f t="shared" si="14"/>
        <v>44.431000000000004</v>
      </c>
      <c r="G159" s="122">
        <f t="shared" si="15"/>
        <v>0.45169437620151126</v>
      </c>
      <c r="H159" s="128">
        <f t="shared" si="16"/>
        <v>155544.57200000001</v>
      </c>
      <c r="I159" s="122">
        <f t="shared" si="17"/>
        <v>0.42057696155140228</v>
      </c>
      <c r="J159" s="128">
        <f t="shared" si="18"/>
        <v>100.37263577046309</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5.0724489795918357E-2</v>
      </c>
      <c r="F160" s="128">
        <f t="shared" si="14"/>
        <v>4.9709999999999992</v>
      </c>
      <c r="G160" s="122">
        <f t="shared" si="15"/>
        <v>5.268175271084162E-2</v>
      </c>
      <c r="H160" s="128">
        <f t="shared" si="16"/>
        <v>18141.382999999998</v>
      </c>
      <c r="I160" s="122">
        <f t="shared" si="17"/>
        <v>-0.44208229429945112</v>
      </c>
      <c r="J160" s="128">
        <f t="shared" si="18"/>
        <v>96.284742222480261</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0.15133673469387754</v>
      </c>
      <c r="F161" s="128">
        <f t="shared" si="14"/>
        <v>14.830999999999998</v>
      </c>
      <c r="G161" s="122">
        <f t="shared" si="15"/>
        <v>0.15599186602315032</v>
      </c>
      <c r="H161" s="128">
        <f t="shared" si="16"/>
        <v>53717.046999999999</v>
      </c>
      <c r="I161" s="122">
        <f t="shared" si="17"/>
        <v>-0.15521350922183183</v>
      </c>
      <c r="J161" s="128">
        <f t="shared" si="18"/>
        <v>97.015785856051025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6.3918367346938773E-2</v>
      </c>
      <c r="F162" s="128">
        <f t="shared" si="14"/>
        <v>6.2639999999999993</v>
      </c>
      <c r="G162" s="122">
        <f t="shared" si="15"/>
        <v>7.2341385999454069E-2</v>
      </c>
      <c r="H162" s="128">
        <f t="shared" si="16"/>
        <v>24911.335000000006</v>
      </c>
      <c r="I162" s="122">
        <f t="shared" si="17"/>
        <v>-0.51742790445060316</v>
      </c>
      <c r="J162" s="128">
        <f t="shared" si="18"/>
        <v>88.356569982528583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0.11068367346938775</v>
      </c>
      <c r="F163" s="128">
        <f t="shared" si="14"/>
        <v>10.847</v>
      </c>
      <c r="G163" s="122">
        <f t="shared" si="15"/>
        <v>0.11770483043809059</v>
      </c>
      <c r="H163" s="128">
        <f t="shared" si="16"/>
        <v>40532.6</v>
      </c>
      <c r="I163" s="122">
        <f t="shared" si="17"/>
        <v>-0.64118129603742502</v>
      </c>
      <c r="J163" s="128">
        <f t="shared" si="18"/>
        <v>94.034945768520714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0.17861224489795921</v>
      </c>
      <c r="F164" s="128">
        <f t="shared" si="14"/>
        <v>17.504000000000001</v>
      </c>
      <c r="G164" s="122">
        <f t="shared" si="15"/>
        <v>0.18513943338037742</v>
      </c>
      <c r="H164" s="128">
        <f t="shared" si="16"/>
        <v>63754.24500000001</v>
      </c>
      <c r="I164" s="122">
        <f t="shared" si="17"/>
        <v>-0.51980516552167744</v>
      </c>
      <c r="J164" s="128">
        <f t="shared" si="18"/>
        <v>96.474447197314362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0.21410204081632653</v>
      </c>
      <c r="F165" s="128">
        <f t="shared" si="14"/>
        <v>20.981999999999999</v>
      </c>
      <c r="G165" s="122">
        <f t="shared" si="15"/>
        <v>0.20978183169840689</v>
      </c>
      <c r="H165" s="128">
        <f t="shared" si="16"/>
        <v>72240.051999999996</v>
      </c>
      <c r="I165" s="122">
        <f t="shared" si="17"/>
        <v>0.64614854473973315</v>
      </c>
      <c r="J165" s="128">
        <f t="shared" si="18"/>
        <v>102.05938192213451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0.12279591836734693</v>
      </c>
      <c r="F166" s="128">
        <f t="shared" si="14"/>
        <v>12.033999999999999</v>
      </c>
      <c r="G166" s="122">
        <f t="shared" si="15"/>
        <v>0.11245917039824832</v>
      </c>
      <c r="H166" s="128">
        <f t="shared" si="16"/>
        <v>38726.214999999997</v>
      </c>
      <c r="I166" s="122">
        <f t="shared" si="17"/>
        <v>0.63027956223022052</v>
      </c>
      <c r="J166" s="128">
        <f t="shared" si="18"/>
        <v>109.19155630660747</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0.10794897959183675</v>
      </c>
      <c r="F167" s="128">
        <f t="shared" si="14"/>
        <v>10.579000000000001</v>
      </c>
      <c r="G167" s="122">
        <f t="shared" si="15"/>
        <v>9.4001954361449411E-2</v>
      </c>
      <c r="H167" s="128">
        <f t="shared" si="16"/>
        <v>32370.324999999997</v>
      </c>
      <c r="I167" s="122">
        <f t="shared" si="17"/>
        <v>0.55353041787557411</v>
      </c>
      <c r="J167" s="128">
        <f t="shared" si="18"/>
        <v>114.83695240713747</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0.83045918367346927</v>
      </c>
      <c r="F168" s="128">
        <f t="shared" si="14"/>
        <v>81.384999999999991</v>
      </c>
      <c r="G168" s="122">
        <f t="shared" si="15"/>
        <v>0.83938482335244124</v>
      </c>
      <c r="H168" s="128">
        <f t="shared" si="16"/>
        <v>289048.87899999996</v>
      </c>
      <c r="I168" s="122">
        <f t="shared" si="17"/>
        <v>-0.34508119672149529</v>
      </c>
      <c r="J168" s="128">
        <f t="shared" si="18"/>
        <v>98.936645096426261</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5.5948979591836742E-2</v>
      </c>
      <c r="F169" s="128">
        <f t="shared" si="14"/>
        <v>5.4830000000000005</v>
      </c>
      <c r="G169" s="122">
        <f t="shared" si="15"/>
        <v>4.9000816011244112E-2</v>
      </c>
      <c r="H169" s="128">
        <f t="shared" si="16"/>
        <v>16873.823</v>
      </c>
      <c r="I169" s="122">
        <f t="shared" si="17"/>
        <v>0.37927815107644991</v>
      </c>
      <c r="J169" s="128">
        <f t="shared" si="18"/>
        <v>114.179689536187</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8.3081632653061219E-2</v>
      </c>
      <c r="F170" s="128">
        <f t="shared" si="14"/>
        <v>8.1419999999999995</v>
      </c>
      <c r="G170" s="122">
        <f t="shared" si="15"/>
        <v>8.3300428623699754E-2</v>
      </c>
      <c r="H170" s="128">
        <f t="shared" si="16"/>
        <v>28685.168999999998</v>
      </c>
      <c r="I170" s="122">
        <f t="shared" si="17"/>
        <v>6.3542262400749949E-2</v>
      </c>
      <c r="J170" s="128">
        <f t="shared" si="18"/>
        <v>99.73734112266466</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3.0459183673469382E-2</v>
      </c>
      <c r="F171" s="128">
        <f t="shared" si="14"/>
        <v>2.9849999999999994</v>
      </c>
      <c r="G171" s="122">
        <f t="shared" si="15"/>
        <v>2.8529173127965664E-2</v>
      </c>
      <c r="H171" s="128">
        <f t="shared" si="16"/>
        <v>9824.2489999999998</v>
      </c>
      <c r="I171" s="122">
        <f t="shared" si="17"/>
        <v>0.40097134155138464</v>
      </c>
      <c r="J171" s="128">
        <f t="shared" si="18"/>
        <v>106.76504200401038</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0.94917346938775526</v>
      </c>
      <c r="F172" s="128">
        <f t="shared" si="14"/>
        <v>93.01900000000002</v>
      </c>
      <c r="G172" s="122">
        <f t="shared" si="15"/>
        <v>0.93777282943913021</v>
      </c>
      <c r="H172" s="128">
        <f t="shared" si="16"/>
        <v>322929.576</v>
      </c>
      <c r="I172" s="122">
        <f t="shared" si="17"/>
        <v>0.43939003396595477</v>
      </c>
      <c r="J172" s="128">
        <f t="shared" si="18"/>
        <v>101.21571446631094</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1.1040816326530613E-2</v>
      </c>
      <c r="F173" s="128">
        <f t="shared" si="14"/>
        <v>1.0820000000000001</v>
      </c>
      <c r="G173" s="122">
        <f t="shared" si="15"/>
        <v>1.179429547157319E-2</v>
      </c>
      <c r="H173" s="128">
        <f t="shared" si="16"/>
        <v>4061.4600000000005</v>
      </c>
      <c r="I173" s="122">
        <f t="shared" si="17"/>
        <v>-0.44482739461156301</v>
      </c>
      <c r="J173" s="128">
        <f t="shared" si="18"/>
        <v>93.611495092194147</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2.5316326530612249E-2</v>
      </c>
      <c r="F174" s="128">
        <f t="shared" si="14"/>
        <v>2.4810000000000003</v>
      </c>
      <c r="G174" s="122">
        <f t="shared" si="15"/>
        <v>3.2582733666707324E-2</v>
      </c>
      <c r="H174" s="128">
        <f t="shared" si="16"/>
        <v>11220.125</v>
      </c>
      <c r="I174" s="122">
        <f t="shared" si="17"/>
        <v>-0.43310115944888039</v>
      </c>
      <c r="J174" s="128">
        <f t="shared" si="18"/>
        <v>77.698595794864772</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9.8265306122448989E-3</v>
      </c>
      <c r="F175" s="128">
        <f t="shared" si="14"/>
        <v>0.96300000000000008</v>
      </c>
      <c r="G175" s="122">
        <f t="shared" si="15"/>
        <v>1.2716873137839107E-2</v>
      </c>
      <c r="H175" s="128">
        <f t="shared" si="16"/>
        <v>4379.1569999999992</v>
      </c>
      <c r="I175" s="122">
        <f t="shared" si="17"/>
        <v>-0.4422539225342918</v>
      </c>
      <c r="J175" s="128">
        <f t="shared" si="18"/>
        <v>77.271594249108446</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4.3163265306122457E-3</v>
      </c>
      <c r="F176" s="128">
        <f t="shared" si="14"/>
        <v>0.42300000000000004</v>
      </c>
      <c r="G176" s="122">
        <f t="shared" si="15"/>
        <v>4.8937936682173777E-3</v>
      </c>
      <c r="H176" s="128">
        <f t="shared" si="16"/>
        <v>1685.2169999999999</v>
      </c>
      <c r="I176" s="122">
        <f t="shared" si="17"/>
        <v>-0.30940550052766741</v>
      </c>
      <c r="J176" s="128">
        <f t="shared" si="18"/>
        <v>88.200010528529674</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0.92777551020408178</v>
      </c>
      <c r="F177" s="128">
        <f t="shared" si="14"/>
        <v>90.922000000000011</v>
      </c>
      <c r="G177" s="122">
        <f t="shared" si="15"/>
        <v>0.91786566886786447</v>
      </c>
      <c r="H177" s="128">
        <f t="shared" si="16"/>
        <v>316074.38600000006</v>
      </c>
      <c r="I177" s="122">
        <f t="shared" si="17"/>
        <v>0.54263200187731031</v>
      </c>
      <c r="J177" s="128">
        <f t="shared" si="18"/>
        <v>101.07966140061002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1.5000000000000001E-2</v>
      </c>
      <c r="F178" s="128">
        <f t="shared" si="14"/>
        <v>1.4700000000000002</v>
      </c>
      <c r="G178" s="122">
        <f t="shared" si="15"/>
        <v>1.6008598609586536E-2</v>
      </c>
      <c r="H178" s="128">
        <f t="shared" si="16"/>
        <v>5512.6890000000003</v>
      </c>
      <c r="I178" s="122">
        <f t="shared" si="17"/>
        <v>-0.59623475132118586</v>
      </c>
      <c r="J178" s="128">
        <f t="shared" si="18"/>
        <v>93.699644583614273</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1.9183673469387755E-3</v>
      </c>
      <c r="F179" s="128">
        <f t="shared" si="14"/>
        <v>0.188</v>
      </c>
      <c r="G179" s="122">
        <f t="shared" si="15"/>
        <v>2.2442254862671987E-3</v>
      </c>
      <c r="H179" s="128">
        <f t="shared" si="16"/>
        <v>772.81700000000001</v>
      </c>
      <c r="I179" s="122">
        <f t="shared" si="17"/>
        <v>-0.28863881224833332</v>
      </c>
      <c r="J179" s="128">
        <f t="shared" si="18"/>
        <v>85.480151556855361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4.3265306122448983E-3</v>
      </c>
      <c r="F180" s="128">
        <f t="shared" si="14"/>
        <v>0.42400000000000004</v>
      </c>
      <c r="G180" s="122">
        <f t="shared" si="15"/>
        <v>4.2483665255344727E-3</v>
      </c>
      <c r="H180" s="128">
        <f t="shared" si="16"/>
        <v>1462.9590000000001</v>
      </c>
      <c r="I180" s="122">
        <f t="shared" si="17"/>
        <v>0.13044106915096357</v>
      </c>
      <c r="J180" s="128">
        <f t="shared" si="18"/>
        <v>101.83986212678748</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1.4857142857142857E-2</v>
      </c>
      <c r="F181" s="128">
        <f t="shared" si="14"/>
        <v>1.456</v>
      </c>
      <c r="G181" s="122">
        <f t="shared" si="15"/>
        <v>1.8297391087182528E-2</v>
      </c>
      <c r="H181" s="128">
        <f t="shared" si="16"/>
        <v>6300.853000000001</v>
      </c>
      <c r="I181" s="122">
        <f t="shared" si="17"/>
        <v>-0.46039339107586985</v>
      </c>
      <c r="J181" s="128">
        <f t="shared" si="18"/>
        <v>81.198148885555639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7.2755102040816333E-3</v>
      </c>
      <c r="F182" s="128">
        <f t="shared" si="14"/>
        <v>0.71300000000000008</v>
      </c>
      <c r="G182" s="122">
        <f t="shared" si="15"/>
        <v>8.2434094750230853E-3</v>
      </c>
      <c r="H182" s="128">
        <f t="shared" si="16"/>
        <v>2838.6839999999997</v>
      </c>
      <c r="I182" s="122">
        <f t="shared" si="17"/>
        <v>-0.57795313535064274</v>
      </c>
      <c r="J182" s="128">
        <f t="shared" si="18"/>
        <v>88.258507916243701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2.8795918367346934E-2</v>
      </c>
      <c r="F183" s="128">
        <f t="shared" si="14"/>
        <v>2.8219999999999996</v>
      </c>
      <c r="G183" s="122">
        <f t="shared" si="15"/>
        <v>3.3192413128197977E-2</v>
      </c>
      <c r="H183" s="128">
        <f t="shared" si="16"/>
        <v>11430.072999999999</v>
      </c>
      <c r="I183" s="122">
        <f t="shared" si="17"/>
        <v>-0.51045527811177227</v>
      </c>
      <c r="J183" s="128">
        <f t="shared" si="18"/>
        <v>86.754519040629546</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0.44521428571428578</v>
      </c>
      <c r="F184" s="128">
        <f t="shared" si="14"/>
        <v>43.631000000000007</v>
      </c>
      <c r="G184" s="122">
        <f t="shared" si="15"/>
        <v>0.4366581145203538</v>
      </c>
      <c r="H184" s="128">
        <f t="shared" si="16"/>
        <v>150366.715</v>
      </c>
      <c r="I184" s="122">
        <f t="shared" si="17"/>
        <v>0.53142532330817593</v>
      </c>
      <c r="J184" s="128">
        <f t="shared" si="18"/>
        <v>101.9594668939865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3.4081632653061226E-3</v>
      </c>
      <c r="F185" s="128">
        <f t="shared" si="14"/>
        <v>0.33400000000000002</v>
      </c>
      <c r="G185" s="122">
        <f t="shared" si="15"/>
        <v>4.0487864373704103E-3</v>
      </c>
      <c r="H185" s="128">
        <f t="shared" si="16"/>
        <v>1394.2319999999997</v>
      </c>
      <c r="I185" s="122">
        <f t="shared" si="17"/>
        <v>-0.24577784555013288</v>
      </c>
      <c r="J185" s="128">
        <f t="shared" si="18"/>
        <v>84.177402736007068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3.39795918367347E-3</v>
      </c>
      <c r="F186" s="128">
        <f t="shared" si="14"/>
        <v>0.33300000000000007</v>
      </c>
      <c r="G186" s="122">
        <f t="shared" si="15"/>
        <v>3.3570905859599594E-3</v>
      </c>
      <c r="H186" s="128">
        <f t="shared" si="16"/>
        <v>1156.0409999999997</v>
      </c>
      <c r="I186" s="122">
        <f t="shared" si="17"/>
        <v>-0.10023253552150485</v>
      </c>
      <c r="J186" s="128">
        <f t="shared" si="18"/>
        <v>101.21738143988223</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1.2520408163265304E-2</v>
      </c>
      <c r="F187" s="128">
        <f t="shared" si="14"/>
        <v>1.2269999999999999</v>
      </c>
      <c r="G187" s="122">
        <f t="shared" si="15"/>
        <v>1.6552404764808716E-2</v>
      </c>
      <c r="H187" s="128">
        <f t="shared" si="16"/>
        <v>5699.9530000000004</v>
      </c>
      <c r="I187" s="122">
        <f t="shared" si="17"/>
        <v>-0.38360348896351359</v>
      </c>
      <c r="J187" s="128">
        <f t="shared" si="18"/>
        <v>75.641022202914897</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7.2959183673469395E-3</v>
      </c>
      <c r="F188" s="128">
        <f t="shared" si="14"/>
        <v>0.71500000000000008</v>
      </c>
      <c r="G188" s="122">
        <f t="shared" si="15"/>
        <v>9.6218818787424717E-3</v>
      </c>
      <c r="H188" s="128">
        <f t="shared" si="16"/>
        <v>3313.3719999999998</v>
      </c>
      <c r="I188" s="122">
        <f t="shared" si="17"/>
        <v>-0.42631275526823698</v>
      </c>
      <c r="J188" s="128">
        <f t="shared" si="18"/>
        <v>75.826314013121902</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2.6020408163265306E-3</v>
      </c>
      <c r="F189" s="128">
        <f t="shared" si="14"/>
        <v>0.255</v>
      </c>
      <c r="G189" s="122">
        <f t="shared" si="15"/>
        <v>3.2523275196162131E-3</v>
      </c>
      <c r="H189" s="128">
        <f t="shared" si="16"/>
        <v>1119.9649999999999</v>
      </c>
      <c r="I189" s="122">
        <f t="shared" si="17"/>
        <v>-0.32839269886172717</v>
      </c>
      <c r="J189" s="128">
        <f t="shared" si="18"/>
        <v>80.005497620780247</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9.9489795918367326E-3</v>
      </c>
      <c r="F190" s="128">
        <f t="shared" si="14"/>
        <v>0.97499999999999987</v>
      </c>
      <c r="G190" s="122">
        <f t="shared" si="15"/>
        <v>9.6768943947868214E-3</v>
      </c>
      <c r="H190" s="128">
        <f t="shared" si="16"/>
        <v>3332.3160000000003</v>
      </c>
      <c r="I190" s="122">
        <f t="shared" si="17"/>
        <v>-0.24210466502216235</v>
      </c>
      <c r="J190" s="128">
        <f t="shared" si="18"/>
        <v>102.81169955927689</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0.51559183673469389</v>
      </c>
      <c r="F191" s="128">
        <f t="shared" si="14"/>
        <v>50.527999999999999</v>
      </c>
      <c r="G191" s="122">
        <f t="shared" si="15"/>
        <v>0.51704123905935095</v>
      </c>
      <c r="H191" s="128">
        <f t="shared" si="16"/>
        <v>178047.28699999998</v>
      </c>
      <c r="I191" s="122">
        <f t="shared" si="17"/>
        <v>-0.12245056093801888</v>
      </c>
      <c r="J191" s="128">
        <f t="shared" si="18"/>
        <v>99.719673748404674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0.2725408163265306</v>
      </c>
      <c r="F192" s="128">
        <f t="shared" si="14"/>
        <v>26.708999999999996</v>
      </c>
      <c r="G192" s="122">
        <f t="shared" si="15"/>
        <v>0.29350770999947728</v>
      </c>
      <c r="H192" s="128">
        <f t="shared" si="16"/>
        <v>101071.728</v>
      </c>
      <c r="I192" s="122">
        <f t="shared" si="17"/>
        <v>0.39037051884008062</v>
      </c>
      <c r="J192" s="128">
        <f t="shared" si="18"/>
        <v>92.856441940491436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0.10504081632653063</v>
      </c>
      <c r="F193" s="128">
        <f t="shared" si="14"/>
        <v>10.294000000000002</v>
      </c>
      <c r="G193" s="122">
        <f t="shared" si="15"/>
        <v>0.13181830827220509</v>
      </c>
      <c r="H193" s="128">
        <f t="shared" si="16"/>
        <v>45392.688999999998</v>
      </c>
      <c r="I193" s="122">
        <f t="shared" si="17"/>
        <v>-0.55051718652447434</v>
      </c>
      <c r="J193" s="128">
        <f t="shared" si="18"/>
        <v>79.686060080228856</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0.43413265306122456</v>
      </c>
      <c r="F194" s="128">
        <f t="shared" si="14"/>
        <v>42.545000000000009</v>
      </c>
      <c r="G194" s="122">
        <f t="shared" si="15"/>
        <v>0.35478123929166738</v>
      </c>
      <c r="H194" s="128">
        <f t="shared" si="16"/>
        <v>122171.758</v>
      </c>
      <c r="I194" s="122">
        <f t="shared" si="17"/>
        <v>0.62183019586750188</v>
      </c>
      <c r="J194" s="128">
        <f t="shared" si="18"/>
        <v>122.36629364280505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0.1885612244897959</v>
      </c>
      <c r="F195" s="128">
        <f t="shared" si="14"/>
        <v>18.478999999999999</v>
      </c>
      <c r="G195" s="122">
        <f t="shared" si="15"/>
        <v>0.22008117133912963</v>
      </c>
      <c r="H195" s="128">
        <f t="shared" si="16"/>
        <v>75786.712</v>
      </c>
      <c r="I195" s="122">
        <f t="shared" si="17"/>
        <v>-0.42099368407411203</v>
      </c>
      <c r="J195" s="128">
        <f t="shared" si="18"/>
        <v>85.678035673136392</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0.40737755102040812</v>
      </c>
      <c r="F196" s="128">
        <f t="shared" si="14"/>
        <v>39.922999999999995</v>
      </c>
      <c r="G196" s="122">
        <f t="shared" si="15"/>
        <v>0.38643580517949344</v>
      </c>
      <c r="H196" s="128">
        <f t="shared" si="16"/>
        <v>133072.261</v>
      </c>
      <c r="I196" s="122">
        <f t="shared" si="17"/>
        <v>0.61691528543910845</v>
      </c>
      <c r="J196" s="128">
        <f t="shared" si="18"/>
        <v>105.41920431808526</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0.26748979591836741</v>
      </c>
      <c r="F197" s="128">
        <f t="shared" si="14"/>
        <v>26.214000000000006</v>
      </c>
      <c r="G197" s="122">
        <f t="shared" si="15"/>
        <v>0.27757508465027669</v>
      </c>
      <c r="H197" s="128">
        <f t="shared" si="16"/>
        <v>95585.200999999986</v>
      </c>
      <c r="I197" s="122">
        <f t="shared" si="17"/>
        <v>0.34054679403875826</v>
      </c>
      <c r="J197" s="128">
        <f t="shared" si="18"/>
        <v>96.366644814459491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7.4591836734693891E-3</v>
      </c>
      <c r="F198" s="128">
        <f t="shared" si="14"/>
        <v>0.73100000000000009</v>
      </c>
      <c r="G198" s="122">
        <f t="shared" si="15"/>
        <v>7.6805708013172351E-3</v>
      </c>
      <c r="H198" s="128">
        <f t="shared" si="16"/>
        <v>2644.8660000000004</v>
      </c>
      <c r="I198" s="122">
        <f t="shared" si="17"/>
        <v>-0.45098444355253275</v>
      </c>
      <c r="J198" s="128">
        <f t="shared" si="18"/>
        <v>97.11756933729616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0.14008163265306123</v>
      </c>
      <c r="F199" s="128">
        <f t="shared" si="14"/>
        <v>13.728000000000002</v>
      </c>
      <c r="G199" s="122">
        <f t="shared" si="15"/>
        <v>0.16752396633735822</v>
      </c>
      <c r="H199" s="128">
        <f t="shared" si="16"/>
        <v>57688.218000000001</v>
      </c>
      <c r="I199" s="122">
        <f t="shared" si="17"/>
        <v>-0.49164001938895047</v>
      </c>
      <c r="J199" s="128">
        <f t="shared" si="18"/>
        <v>83.618861059537082</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0.17778571428571427</v>
      </c>
      <c r="F200" s="128">
        <f t="shared" si="14"/>
        <v>17.422999999999998</v>
      </c>
      <c r="G200" s="122">
        <f t="shared" si="15"/>
        <v>0.16080312639752808</v>
      </c>
      <c r="H200" s="128">
        <f t="shared" si="16"/>
        <v>55373.842999999972</v>
      </c>
      <c r="I200" s="122">
        <f t="shared" si="17"/>
        <v>-0.2536931006766211</v>
      </c>
      <c r="J200" s="128">
        <f t="shared" si="18"/>
        <v>110.56110553858439</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6.1163265306122455E-2</v>
      </c>
      <c r="F201" s="128">
        <f t="shared" ref="F201:F264" si="20">SUMPRODUCT($K$2:$AI$2,$K201:$AI201)</f>
        <v>5.9940000000000007</v>
      </c>
      <c r="G201" s="122">
        <f t="shared" ref="G201:G264" si="21">SUMPRODUCT($K$3:$AI$3,$K201:$AI201)/$J$3</f>
        <v>6.5015161546994701E-2</v>
      </c>
      <c r="H201" s="128">
        <f t="shared" ref="H201:H264" si="22">SUMPRODUCT($K$3:$AI$3,$K201:$AI201)</f>
        <v>22388.491000000002</v>
      </c>
      <c r="I201" s="122">
        <f t="shared" ref="I201:I264" si="23">CORREL($K$4:$AI$4,$K201:$AI201)</f>
        <v>-0.37917985835342405</v>
      </c>
      <c r="J201" s="128">
        <f t="shared" si="18"/>
        <v>94.075387726156777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0.24592857142857139</v>
      </c>
      <c r="F202" s="128">
        <f t="shared" si="20"/>
        <v>24.100999999999996</v>
      </c>
      <c r="G202" s="122">
        <f t="shared" si="21"/>
        <v>0.23300681558145886</v>
      </c>
      <c r="H202" s="128">
        <f t="shared" si="22"/>
        <v>80237.761000000013</v>
      </c>
      <c r="I202" s="122">
        <f t="shared" si="23"/>
        <v>-0.37350148582039144</v>
      </c>
      <c r="J202" s="128">
        <f t="shared" ref="J202:J265" si="24">$E202/$G202*100</f>
        <v>105.5456557418146</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0.48367346938775507</v>
      </c>
      <c r="F203" s="128">
        <f t="shared" si="20"/>
        <v>47.4</v>
      </c>
      <c r="G203" s="122">
        <f t="shared" si="21"/>
        <v>0.44726367907816866</v>
      </c>
      <c r="H203" s="128">
        <f t="shared" si="22"/>
        <v>154018.826</v>
      </c>
      <c r="I203" s="122">
        <f t="shared" si="23"/>
        <v>0.36232448837229986</v>
      </c>
      <c r="J203" s="128">
        <f t="shared" si="24"/>
        <v>108.14056495368207</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0.16772448979591839</v>
      </c>
      <c r="F204" s="128">
        <f t="shared" si="20"/>
        <v>16.437000000000001</v>
      </c>
      <c r="G204" s="122">
        <f t="shared" si="21"/>
        <v>0.19577649422984222</v>
      </c>
      <c r="H204" s="128">
        <f t="shared" si="22"/>
        <v>67417.202000000005</v>
      </c>
      <c r="I204" s="122">
        <f t="shared" si="23"/>
        <v>0.23737465860299709</v>
      </c>
      <c r="J204" s="128">
        <f t="shared" si="24"/>
        <v>85.671413443030247</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4.121428571428571E-2</v>
      </c>
      <c r="F205" s="128">
        <f t="shared" si="20"/>
        <v>4.0389999999999997</v>
      </c>
      <c r="G205" s="122">
        <f t="shared" si="21"/>
        <v>5.854904198537568E-2</v>
      </c>
      <c r="H205" s="128">
        <f t="shared" si="22"/>
        <v>20161.830999999998</v>
      </c>
      <c r="I205" s="122">
        <f t="shared" si="23"/>
        <v>-1.2381211910349669E-2</v>
      </c>
      <c r="J205" s="128">
        <f t="shared" si="24"/>
        <v>70.392758475160306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0.10615306122448982</v>
      </c>
      <c r="F206" s="128">
        <f t="shared" si="20"/>
        <v>10.403000000000002</v>
      </c>
      <c r="G206" s="122">
        <f t="shared" si="21"/>
        <v>0.1032161123017325</v>
      </c>
      <c r="H206" s="128">
        <f t="shared" si="22"/>
        <v>35543.294000000002</v>
      </c>
      <c r="I206" s="122">
        <f t="shared" si="23"/>
        <v>-0.21794451394417175</v>
      </c>
      <c r="J206" s="128">
        <f t="shared" si="24"/>
        <v>102.84543648977179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0.1592142857142857</v>
      </c>
      <c r="F207" s="128">
        <f t="shared" si="20"/>
        <v>15.602999999999998</v>
      </c>
      <c r="G207" s="122">
        <f t="shared" si="21"/>
        <v>0.13243182676168405</v>
      </c>
      <c r="H207" s="128">
        <f t="shared" si="22"/>
        <v>45603.958999999995</v>
      </c>
      <c r="I207" s="122">
        <f t="shared" si="23"/>
        <v>2.8690069164217194E-2</v>
      </c>
      <c r="J207" s="128">
        <f t="shared" si="24"/>
        <v>120.2235819043693</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0.30132653061224485</v>
      </c>
      <c r="F208" s="128">
        <f t="shared" si="20"/>
        <v>29.529999999999994</v>
      </c>
      <c r="G208" s="122">
        <f t="shared" si="21"/>
        <v>0.2541451425551316</v>
      </c>
      <c r="H208" s="128">
        <f t="shared" si="22"/>
        <v>87516.913000000015</v>
      </c>
      <c r="I208" s="122">
        <f t="shared" si="23"/>
        <v>0.44476580757617751</v>
      </c>
      <c r="J208" s="128">
        <f t="shared" si="24"/>
        <v>118.56474122730015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0.32057142857142862</v>
      </c>
      <c r="F209" s="128">
        <f t="shared" si="20"/>
        <v>31.416000000000004</v>
      </c>
      <c r="G209" s="122">
        <f t="shared" si="21"/>
        <v>0.33113147364080403</v>
      </c>
      <c r="H209" s="128">
        <f t="shared" si="22"/>
        <v>114027.772</v>
      </c>
      <c r="I209" s="122">
        <f t="shared" si="23"/>
        <v>0.14580318255317262</v>
      </c>
      <c r="J209" s="128">
        <f t="shared" si="24"/>
        <v>96.810920764110008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7.3091836734693869E-2</v>
      </c>
      <c r="F210" s="128">
        <f t="shared" si="20"/>
        <v>7.1629999999999994</v>
      </c>
      <c r="G210" s="122">
        <f t="shared" si="21"/>
        <v>0.10414279035190122</v>
      </c>
      <c r="H210" s="128">
        <f t="shared" si="22"/>
        <v>35862.402999999998</v>
      </c>
      <c r="I210" s="122">
        <f t="shared" si="23"/>
        <v>-9.4927394088081166E-2</v>
      </c>
      <c r="J210" s="128">
        <f t="shared" si="24"/>
        <v>70.184250381341457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2.2612244897959183E-2</v>
      </c>
      <c r="F211" s="128">
        <f t="shared" si="20"/>
        <v>2.2159999999999997</v>
      </c>
      <c r="G211" s="122">
        <f t="shared" si="21"/>
        <v>3.8617874421387047E-2</v>
      </c>
      <c r="H211" s="128">
        <f t="shared" si="22"/>
        <v>13298.374</v>
      </c>
      <c r="I211" s="122">
        <f t="shared" si="23"/>
        <v>-0.15223937153049874</v>
      </c>
      <c r="J211" s="128">
        <f t="shared" si="24"/>
        <v>58.553830931296027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1.7295918367346938E-2</v>
      </c>
      <c r="F212" s="128">
        <f t="shared" si="20"/>
        <v>1.6950000000000001</v>
      </c>
      <c r="G212" s="122">
        <f t="shared" si="21"/>
        <v>3.6489534147602198E-2</v>
      </c>
      <c r="H212" s="128">
        <f t="shared" si="22"/>
        <v>12565.462999999998</v>
      </c>
      <c r="I212" s="122">
        <f t="shared" si="23"/>
        <v>-0.22284384721976475</v>
      </c>
      <c r="J212" s="128">
        <f t="shared" si="24"/>
        <v>47.399668895152196</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0.1447857142857143</v>
      </c>
      <c r="F213" s="128">
        <f t="shared" si="20"/>
        <v>14.189</v>
      </c>
      <c r="G213" s="122">
        <f t="shared" si="21"/>
        <v>0.15845168400327569</v>
      </c>
      <c r="H213" s="128">
        <f t="shared" si="22"/>
        <v>54564.10500000001</v>
      </c>
      <c r="I213" s="122">
        <f t="shared" si="23"/>
        <v>-0.56245253610496038</v>
      </c>
      <c r="J213" s="128">
        <f t="shared" si="24"/>
        <v>91.37530799781284</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0.16683673469387755</v>
      </c>
      <c r="F214" s="128">
        <f t="shared" si="20"/>
        <v>16.350000000000001</v>
      </c>
      <c r="G214" s="122">
        <f t="shared" si="21"/>
        <v>0.16054127681076091</v>
      </c>
      <c r="H214" s="128">
        <f t="shared" si="22"/>
        <v>55283.673000000003</v>
      </c>
      <c r="I214" s="122">
        <f t="shared" si="23"/>
        <v>-0.26872004741029876</v>
      </c>
      <c r="J214" s="128">
        <f t="shared" si="24"/>
        <v>103.92139517523424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3.1377551020408172E-2</v>
      </c>
      <c r="F215" s="128">
        <f t="shared" si="20"/>
        <v>3.0750000000000006</v>
      </c>
      <c r="G215" s="122">
        <f t="shared" si="21"/>
        <v>3.043571225294606E-2</v>
      </c>
      <c r="H215" s="128">
        <f t="shared" si="22"/>
        <v>10480.780999999999</v>
      </c>
      <c r="I215" s="122">
        <f t="shared" si="23"/>
        <v>-0.29109610830079402</v>
      </c>
      <c r="J215" s="128">
        <f t="shared" si="24"/>
        <v>103.09451856961536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0.31267346938775509</v>
      </c>
      <c r="F216" s="128">
        <f t="shared" si="20"/>
        <v>30.641999999999999</v>
      </c>
      <c r="G216" s="122">
        <f t="shared" si="21"/>
        <v>0.30298150180916372</v>
      </c>
      <c r="H216" s="128">
        <f t="shared" si="22"/>
        <v>104334.10400000001</v>
      </c>
      <c r="I216" s="122">
        <f t="shared" si="23"/>
        <v>0.56904233081607303</v>
      </c>
      <c r="J216" s="128">
        <f t="shared" si="24"/>
        <v>103.19886445895827</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0.18158163265306124</v>
      </c>
      <c r="F217" s="128">
        <f t="shared" si="20"/>
        <v>17.795000000000002</v>
      </c>
      <c r="G217" s="122">
        <f t="shared" si="21"/>
        <v>0.18888569744277756</v>
      </c>
      <c r="H217" s="128">
        <f t="shared" si="22"/>
        <v>65044.300999999992</v>
      </c>
      <c r="I217" s="122">
        <f t="shared" si="23"/>
        <v>8.3876953087817244E-2</v>
      </c>
      <c r="J217" s="128">
        <f t="shared" si="24"/>
        <v>96.133076835037201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0.30756122448979595</v>
      </c>
      <c r="F218" s="128">
        <f t="shared" si="20"/>
        <v>30.141000000000005</v>
      </c>
      <c r="G218" s="122">
        <f t="shared" si="21"/>
        <v>0.31733822940079798</v>
      </c>
      <c r="H218" s="128">
        <f t="shared" si="22"/>
        <v>109277.958</v>
      </c>
      <c r="I218" s="122">
        <f t="shared" si="23"/>
        <v>-0.2329144250501905</v>
      </c>
      <c r="J218" s="128">
        <f t="shared" si="24"/>
        <v>96.919058592636915</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0.9039081632653061</v>
      </c>
      <c r="F219" s="128">
        <f t="shared" si="20"/>
        <v>88.582999999999998</v>
      </c>
      <c r="G219" s="122">
        <f t="shared" si="21"/>
        <v>0.90004425626818607</v>
      </c>
      <c r="H219" s="128">
        <f t="shared" si="22"/>
        <v>309937.44</v>
      </c>
      <c r="I219" s="122">
        <f t="shared" si="23"/>
        <v>0.37421386889204294</v>
      </c>
      <c r="J219" s="128">
        <f t="shared" si="24"/>
        <v>100.42930188934717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7.0663265306122436E-2</v>
      </c>
      <c r="F220" s="128">
        <f t="shared" si="20"/>
        <v>6.9249999999999989</v>
      </c>
      <c r="G220" s="122">
        <f t="shared" si="21"/>
        <v>7.416665214689365E-2</v>
      </c>
      <c r="H220" s="128">
        <f t="shared" si="22"/>
        <v>25539.880000000005</v>
      </c>
      <c r="I220" s="122">
        <f t="shared" si="23"/>
        <v>-0.40890037910610244</v>
      </c>
      <c r="J220" s="128">
        <f t="shared" si="24"/>
        <v>95.27633142475888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2.5530612244897961E-2</v>
      </c>
      <c r="F221" s="128">
        <f t="shared" si="20"/>
        <v>2.5020000000000002</v>
      </c>
      <c r="G221" s="122">
        <f t="shared" si="21"/>
        <v>2.5704426788400448E-2</v>
      </c>
      <c r="H221" s="128">
        <f t="shared" si="22"/>
        <v>8851.5250000000015</v>
      </c>
      <c r="I221" s="122">
        <f t="shared" si="23"/>
        <v>-5.142473447195408E-2</v>
      </c>
      <c r="J221" s="128">
        <f t="shared" si="24"/>
        <v>99.323795294354028</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0.79075510204081634</v>
      </c>
      <c r="F222" s="128">
        <f t="shared" si="20"/>
        <v>77.494</v>
      </c>
      <c r="G222" s="122">
        <f t="shared" si="21"/>
        <v>0.78385046376155032</v>
      </c>
      <c r="H222" s="128">
        <f t="shared" si="22"/>
        <v>269925.17799999996</v>
      </c>
      <c r="I222" s="122">
        <f t="shared" si="23"/>
        <v>0.18067598642322505</v>
      </c>
      <c r="J222" s="128">
        <f t="shared" si="24"/>
        <v>100.88086166921839</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0.11974489795918368</v>
      </c>
      <c r="F223" s="128">
        <f t="shared" si="20"/>
        <v>11.735000000000001</v>
      </c>
      <c r="G223" s="122">
        <f t="shared" si="21"/>
        <v>0.1229460358115682</v>
      </c>
      <c r="H223" s="128">
        <f t="shared" si="22"/>
        <v>42337.451000000001</v>
      </c>
      <c r="I223" s="122">
        <f t="shared" si="23"/>
        <v>-0.17920190344875303</v>
      </c>
      <c r="J223" s="128">
        <f t="shared" si="24"/>
        <v>97.396306573649355</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8.9826530612244909E-2</v>
      </c>
      <c r="F224" s="128">
        <f t="shared" si="20"/>
        <v>8.8030000000000008</v>
      </c>
      <c r="G224" s="122">
        <f t="shared" si="21"/>
        <v>9.3375937251348892E-2</v>
      </c>
      <c r="H224" s="128">
        <f t="shared" si="22"/>
        <v>32154.751</v>
      </c>
      <c r="I224" s="122">
        <f t="shared" si="23"/>
        <v>-0.15957582278854321</v>
      </c>
      <c r="J224" s="128">
        <f t="shared" si="24"/>
        <v>96.198799451351462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0.73557142857142843</v>
      </c>
      <c r="F225" s="128">
        <f t="shared" si="20"/>
        <v>72.085999999999984</v>
      </c>
      <c r="G225" s="122">
        <f t="shared" si="21"/>
        <v>0.72502948385110844</v>
      </c>
      <c r="H225" s="128">
        <f t="shared" si="22"/>
        <v>249669.70300000001</v>
      </c>
      <c r="I225" s="122">
        <f t="shared" si="23"/>
        <v>0.32045595632619855</v>
      </c>
      <c r="J225" s="128">
        <f t="shared" si="24"/>
        <v>101.45400221027217</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0.12163265306122448</v>
      </c>
      <c r="F226" s="128">
        <f t="shared" si="20"/>
        <v>11.919999999999998</v>
      </c>
      <c r="G226" s="122">
        <f t="shared" si="21"/>
        <v>0.12684393857555221</v>
      </c>
      <c r="H226" s="128">
        <f t="shared" si="22"/>
        <v>43679.725000000006</v>
      </c>
      <c r="I226" s="122">
        <f t="shared" si="23"/>
        <v>-0.37070242316447249</v>
      </c>
      <c r="J226" s="128">
        <f t="shared" si="24"/>
        <v>95.891577025398249</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0.1046734693877551</v>
      </c>
      <c r="F227" s="128">
        <f t="shared" si="20"/>
        <v>10.257999999999999</v>
      </c>
      <c r="G227" s="122">
        <f t="shared" si="21"/>
        <v>0.10787175846067174</v>
      </c>
      <c r="H227" s="128">
        <f t="shared" si="22"/>
        <v>37146.502999999997</v>
      </c>
      <c r="I227" s="122">
        <f t="shared" si="23"/>
        <v>-0.1750122096177382</v>
      </c>
      <c r="J227" s="128">
        <f t="shared" si="24"/>
        <v>97.035100643063416</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3.8469387755102037E-2</v>
      </c>
      <c r="F228" s="128">
        <f t="shared" si="20"/>
        <v>3.7699999999999996</v>
      </c>
      <c r="G228" s="122">
        <f t="shared" si="21"/>
        <v>4.0459208149658213E-2</v>
      </c>
      <c r="H228" s="128">
        <f t="shared" si="22"/>
        <v>13932.452000000003</v>
      </c>
      <c r="I228" s="122">
        <f t="shared" si="23"/>
        <v>-0.35357043074383404</v>
      </c>
      <c r="J228" s="128">
        <f t="shared" si="24"/>
        <v>95.081909692360142</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0.19801020408163267</v>
      </c>
      <c r="F229" s="128">
        <f t="shared" si="20"/>
        <v>19.405000000000001</v>
      </c>
      <c r="G229" s="122">
        <f t="shared" si="21"/>
        <v>0.18364006353852674</v>
      </c>
      <c r="H229" s="128">
        <f t="shared" si="22"/>
        <v>63237.924999999996</v>
      </c>
      <c r="I229" s="122">
        <f t="shared" si="23"/>
        <v>-8.1960809033035861E-2</v>
      </c>
      <c r="J229" s="128">
        <f t="shared" si="24"/>
        <v>107.82516639681468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0.39885714285714285</v>
      </c>
      <c r="F230" s="128">
        <f t="shared" si="20"/>
        <v>39.088000000000001</v>
      </c>
      <c r="G230" s="122">
        <f t="shared" si="21"/>
        <v>0.38787418326276724</v>
      </c>
      <c r="H230" s="128">
        <f t="shared" si="22"/>
        <v>133567.57800000001</v>
      </c>
      <c r="I230" s="122">
        <f t="shared" si="23"/>
        <v>0.62234112705217015</v>
      </c>
      <c r="J230" s="128">
        <f t="shared" si="24"/>
        <v>102.83157788486663</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0.33187755102040817</v>
      </c>
      <c r="F231" s="128">
        <f t="shared" si="20"/>
        <v>32.524000000000001</v>
      </c>
      <c r="G231" s="122">
        <f t="shared" si="21"/>
        <v>0.3470210449590253</v>
      </c>
      <c r="H231" s="128">
        <f t="shared" si="22"/>
        <v>119499.47300000003</v>
      </c>
      <c r="I231" s="122">
        <f t="shared" si="23"/>
        <v>-0.16060185835894697</v>
      </c>
      <c r="J231" s="128">
        <f t="shared" si="24"/>
        <v>95.636145369683504</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7.1285714285714272E-2</v>
      </c>
      <c r="F232" s="128">
        <f t="shared" si="20"/>
        <v>6.9859999999999989</v>
      </c>
      <c r="G232" s="122">
        <f t="shared" si="21"/>
        <v>8.1627077053531491E-2</v>
      </c>
      <c r="H232" s="128">
        <f t="shared" si="22"/>
        <v>28108.936999999998</v>
      </c>
      <c r="I232" s="122">
        <f t="shared" si="23"/>
        <v>-0.47639738876051663</v>
      </c>
      <c r="J232" s="128">
        <f t="shared" si="24"/>
        <v>87.330965237141484</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0.11799999999999999</v>
      </c>
      <c r="F233" s="128">
        <f t="shared" si="20"/>
        <v>11.564</v>
      </c>
      <c r="G233" s="122">
        <f t="shared" si="21"/>
        <v>0.13349452894952346</v>
      </c>
      <c r="H233" s="128">
        <f t="shared" si="22"/>
        <v>45969.909</v>
      </c>
      <c r="I233" s="122">
        <f t="shared" si="23"/>
        <v>-4.6877767860165849E-2</v>
      </c>
      <c r="J233" s="128">
        <f t="shared" si="24"/>
        <v>88.393135605293452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0.2793469387755102</v>
      </c>
      <c r="F234" s="128">
        <f t="shared" si="20"/>
        <v>27.376000000000001</v>
      </c>
      <c r="G234" s="122">
        <f t="shared" si="21"/>
        <v>0.29174248020954935</v>
      </c>
      <c r="H234" s="128">
        <f t="shared" si="22"/>
        <v>100463.857</v>
      </c>
      <c r="I234" s="122">
        <f t="shared" si="23"/>
        <v>5.1760861196346944E-2</v>
      </c>
      <c r="J234" s="128">
        <f t="shared" si="24"/>
        <v>95.751204478300238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0.1343061224489796</v>
      </c>
      <c r="F235" s="128">
        <f t="shared" si="20"/>
        <v>13.162000000000001</v>
      </c>
      <c r="G235" s="122">
        <f t="shared" si="21"/>
        <v>0.1326178831332509</v>
      </c>
      <c r="H235" s="128">
        <f t="shared" si="22"/>
        <v>45668.02900000001</v>
      </c>
      <c r="I235" s="122">
        <f t="shared" si="23"/>
        <v>0.12075571531156482</v>
      </c>
      <c r="J235" s="128">
        <f t="shared" si="24"/>
        <v>101.27301030286571</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0.10519387755102041</v>
      </c>
      <c r="F236" s="128">
        <f t="shared" si="20"/>
        <v>10.309000000000001</v>
      </c>
      <c r="G236" s="122">
        <f t="shared" si="21"/>
        <v>0.10271696606438648</v>
      </c>
      <c r="H236" s="128">
        <f t="shared" si="22"/>
        <v>35371.409</v>
      </c>
      <c r="I236" s="122">
        <f t="shared" si="23"/>
        <v>0.47245792542851883</v>
      </c>
      <c r="J236" s="128">
        <f t="shared" si="24"/>
        <v>102.41139471066671</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7.2989795918367364E-2</v>
      </c>
      <c r="F237" s="128">
        <f t="shared" si="20"/>
        <v>7.1530000000000014</v>
      </c>
      <c r="G237" s="122">
        <f t="shared" si="21"/>
        <v>6.6082640740159945E-2</v>
      </c>
      <c r="H237" s="128">
        <f t="shared" si="22"/>
        <v>22756.085999999999</v>
      </c>
      <c r="I237" s="122">
        <f t="shared" si="23"/>
        <v>0.21779695034111643</v>
      </c>
      <c r="J237" s="128">
        <f t="shared" si="24"/>
        <v>110.4522989711726</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0.18453061224489795</v>
      </c>
      <c r="F238" s="128">
        <f t="shared" si="20"/>
        <v>18.084</v>
      </c>
      <c r="G238" s="122">
        <f t="shared" si="21"/>
        <v>0.17460777446726952</v>
      </c>
      <c r="H238" s="128">
        <f t="shared" si="22"/>
        <v>60127.583999999995</v>
      </c>
      <c r="I238" s="122">
        <f t="shared" si="23"/>
        <v>-0.16243390492786394</v>
      </c>
      <c r="J238" s="128">
        <f t="shared" si="24"/>
        <v>105.68293010314295</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0.10589795918367349</v>
      </c>
      <c r="F239" s="128">
        <f t="shared" si="20"/>
        <v>10.378000000000002</v>
      </c>
      <c r="G239" s="122">
        <f t="shared" si="21"/>
        <v>9.8905998989423802E-2</v>
      </c>
      <c r="H239" s="128">
        <f t="shared" si="22"/>
        <v>34059.072</v>
      </c>
      <c r="I239" s="122">
        <f t="shared" si="23"/>
        <v>-2.4713590352308936E-2</v>
      </c>
      <c r="J239" s="128">
        <f t="shared" si="24"/>
        <v>107.06929839007779</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4.6285714285714284E-2</v>
      </c>
      <c r="F240" s="128">
        <f t="shared" si="20"/>
        <v>4.5359999999999996</v>
      </c>
      <c r="G240" s="122">
        <f t="shared" si="21"/>
        <v>5.8213884968550178E-2</v>
      </c>
      <c r="H240" s="128">
        <f t="shared" si="22"/>
        <v>20046.417000000001</v>
      </c>
      <c r="I240" s="122">
        <f t="shared" si="23"/>
        <v>-9.3646109624768818E-4</v>
      </c>
      <c r="J240" s="128">
        <f t="shared" si="24"/>
        <v>79.50974979718319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0.22673469387755102</v>
      </c>
      <c r="F241" s="128">
        <f t="shared" si="20"/>
        <v>22.22</v>
      </c>
      <c r="G241" s="122">
        <f t="shared" si="21"/>
        <v>0.25331704505195174</v>
      </c>
      <c r="H241" s="128">
        <f t="shared" si="22"/>
        <v>87231.750999999989</v>
      </c>
      <c r="I241" s="122">
        <f t="shared" si="23"/>
        <v>5.1715705528806014E-2</v>
      </c>
      <c r="J241" s="128">
        <f t="shared" si="24"/>
        <v>89.506291939830163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0.27232653061224488</v>
      </c>
      <c r="F242" s="128">
        <f t="shared" si="20"/>
        <v>26.687999999999995</v>
      </c>
      <c r="G242" s="122">
        <f t="shared" si="21"/>
        <v>0.27332509771807256</v>
      </c>
      <c r="H242" s="128">
        <f t="shared" si="22"/>
        <v>94121.684000000023</v>
      </c>
      <c r="I242" s="122">
        <f t="shared" si="23"/>
        <v>0.13974259721424212</v>
      </c>
      <c r="J242" s="128">
        <f t="shared" si="24"/>
        <v>99.634659563221788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0.22568367346938772</v>
      </c>
      <c r="F243" s="128">
        <f t="shared" si="20"/>
        <v>22.116999999999997</v>
      </c>
      <c r="G243" s="122">
        <f t="shared" si="21"/>
        <v>0.2046240424209689</v>
      </c>
      <c r="H243" s="128">
        <f t="shared" si="22"/>
        <v>70463.926000000007</v>
      </c>
      <c r="I243" s="122">
        <f t="shared" si="23"/>
        <v>0.32248223935825826</v>
      </c>
      <c r="J243" s="128">
        <f t="shared" si="24"/>
        <v>110.29186541290845</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0.13160204081632651</v>
      </c>
      <c r="F244" s="128">
        <f t="shared" si="20"/>
        <v>12.896999999999998</v>
      </c>
      <c r="G244" s="122">
        <f t="shared" si="21"/>
        <v>0.122620119178297</v>
      </c>
      <c r="H244" s="128">
        <f t="shared" si="22"/>
        <v>42225.218999999997</v>
      </c>
      <c r="I244" s="122">
        <f t="shared" si="23"/>
        <v>-0.24061230359217181</v>
      </c>
      <c r="J244" s="128">
        <f t="shared" si="24"/>
        <v>107.32499829409663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9.7132653061224497E-2</v>
      </c>
      <c r="F245" s="128">
        <f t="shared" si="20"/>
        <v>9.5190000000000001</v>
      </c>
      <c r="G245" s="122">
        <f t="shared" si="21"/>
        <v>8.7677292236567769E-2</v>
      </c>
      <c r="H245" s="128">
        <f t="shared" si="22"/>
        <v>30192.377000000004</v>
      </c>
      <c r="I245" s="122">
        <f t="shared" si="23"/>
        <v>-0.15944924202273555</v>
      </c>
      <c r="J245" s="128">
        <f t="shared" si="24"/>
        <v>110.78427559001778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5.7826530612244895E-2</v>
      </c>
      <c r="F246" s="128">
        <f t="shared" si="20"/>
        <v>5.6669999999999998</v>
      </c>
      <c r="G246" s="122">
        <f t="shared" si="21"/>
        <v>6.5192233083012446E-2</v>
      </c>
      <c r="H246" s="128">
        <f t="shared" si="22"/>
        <v>22449.467000000001</v>
      </c>
      <c r="I246" s="122">
        <f t="shared" si="23"/>
        <v>-0.10896692239322009</v>
      </c>
      <c r="J246" s="128">
        <f t="shared" si="24"/>
        <v>88.701564400488564</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0.19875510204081634</v>
      </c>
      <c r="F247" s="128">
        <f t="shared" si="20"/>
        <v>19.478000000000002</v>
      </c>
      <c r="G247" s="122">
        <f t="shared" si="21"/>
        <v>0.21612501234180714</v>
      </c>
      <c r="H247" s="128">
        <f t="shared" si="22"/>
        <v>74424.377000000022</v>
      </c>
      <c r="I247" s="122">
        <f t="shared" si="23"/>
        <v>-0.16435819745812544</v>
      </c>
      <c r="J247" s="128">
        <f t="shared" si="24"/>
        <v>91.963026346288942</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0.15359183673469387</v>
      </c>
      <c r="F248" s="128">
        <f t="shared" si="20"/>
        <v>15.052</v>
      </c>
      <c r="G248" s="122">
        <f t="shared" si="21"/>
        <v>0.14994920112208807</v>
      </c>
      <c r="H248" s="128">
        <f t="shared" si="22"/>
        <v>51636.207000000002</v>
      </c>
      <c r="I248" s="122">
        <f t="shared" si="23"/>
        <v>0.1133305653406097</v>
      </c>
      <c r="J248" s="128">
        <f t="shared" si="24"/>
        <v>102.42924642835543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5.4132653061224487E-2</v>
      </c>
      <c r="F249" s="128">
        <f t="shared" si="20"/>
        <v>5.3049999999999997</v>
      </c>
      <c r="G249" s="122">
        <f t="shared" si="21"/>
        <v>5.5160829717909851E-2</v>
      </c>
      <c r="H249" s="128">
        <f t="shared" si="22"/>
        <v>18995.073</v>
      </c>
      <c r="I249" s="122">
        <f t="shared" si="23"/>
        <v>-0.17795241859107941</v>
      </c>
      <c r="J249" s="128">
        <f t="shared" si="24"/>
        <v>98.136038449850346</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0.17240816326530614</v>
      </c>
      <c r="F250" s="128">
        <f t="shared" si="20"/>
        <v>16.896000000000001</v>
      </c>
      <c r="G250" s="122">
        <f t="shared" si="21"/>
        <v>0.14900477410137125</v>
      </c>
      <c r="H250" s="128">
        <f t="shared" si="22"/>
        <v>51310.985999999997</v>
      </c>
      <c r="I250" s="122">
        <f t="shared" si="23"/>
        <v>0.50398626465223306</v>
      </c>
      <c r="J250" s="128">
        <f t="shared" si="24"/>
        <v>115.70646934306484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7.0948979591836728E-2</v>
      </c>
      <c r="F251" s="128">
        <f t="shared" si="20"/>
        <v>6.9529999999999994</v>
      </c>
      <c r="G251" s="122">
        <f t="shared" si="21"/>
        <v>7.5218162493683904E-2</v>
      </c>
      <c r="H251" s="128">
        <f t="shared" si="22"/>
        <v>25901.976000000002</v>
      </c>
      <c r="I251" s="122">
        <f t="shared" si="23"/>
        <v>-8.4712409554621629E-2</v>
      </c>
      <c r="J251" s="128">
        <f t="shared" si="24"/>
        <v>94.324265894948368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8.476530612244898E-2</v>
      </c>
      <c r="F252" s="128">
        <f t="shared" si="20"/>
        <v>8.3070000000000004</v>
      </c>
      <c r="G252" s="122">
        <f t="shared" si="21"/>
        <v>8.3948245721022913E-2</v>
      </c>
      <c r="H252" s="128">
        <f t="shared" si="22"/>
        <v>28908.250000000007</v>
      </c>
      <c r="I252" s="122">
        <f t="shared" si="23"/>
        <v>-0.25761278722030972</v>
      </c>
      <c r="J252" s="128">
        <f t="shared" si="24"/>
        <v>100.97329062020108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0.13974489795918368</v>
      </c>
      <c r="F253" s="128">
        <f t="shared" si="20"/>
        <v>13.695</v>
      </c>
      <c r="G253" s="122">
        <f t="shared" si="21"/>
        <v>0.13087668647163708</v>
      </c>
      <c r="H253" s="128">
        <f t="shared" si="22"/>
        <v>45068.434000000001</v>
      </c>
      <c r="I253" s="122">
        <f t="shared" si="23"/>
        <v>3.7911120393142608E-2</v>
      </c>
      <c r="J253" s="128">
        <f t="shared" si="24"/>
        <v>106.77600551070528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4.1306122448979604E-2</v>
      </c>
      <c r="F254" s="128">
        <f t="shared" si="20"/>
        <v>4.0480000000000009</v>
      </c>
      <c r="G254" s="122">
        <f t="shared" si="21"/>
        <v>4.8195828178813904E-2</v>
      </c>
      <c r="H254" s="128">
        <f t="shared" si="22"/>
        <v>16596.618999999999</v>
      </c>
      <c r="I254" s="122">
        <f t="shared" si="23"/>
        <v>-0.53543228069612592</v>
      </c>
      <c r="J254" s="128">
        <f t="shared" si="24"/>
        <v>85.704767424532193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2.6397959183673471E-2</v>
      </c>
      <c r="F255" s="128">
        <f t="shared" si="20"/>
        <v>2.5870000000000002</v>
      </c>
      <c r="G255" s="122">
        <f t="shared" si="21"/>
        <v>2.5939565800707408E-2</v>
      </c>
      <c r="H255" s="128">
        <f t="shared" si="22"/>
        <v>8932.4970000000012</v>
      </c>
      <c r="I255" s="122">
        <f t="shared" si="23"/>
        <v>-0.41817525081853046</v>
      </c>
      <c r="J255" s="128">
        <f t="shared" si="24"/>
        <v>101.76715904378617</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0.19902040816326527</v>
      </c>
      <c r="F256" s="128">
        <f t="shared" si="20"/>
        <v>19.503999999999998</v>
      </c>
      <c r="G256" s="122">
        <f t="shared" si="21"/>
        <v>0.23229407477102318</v>
      </c>
      <c r="H256" s="128">
        <f t="shared" si="22"/>
        <v>79992.323000000004</v>
      </c>
      <c r="I256" s="122">
        <f t="shared" si="23"/>
        <v>-0.13031965574958973</v>
      </c>
      <c r="J256" s="128">
        <f t="shared" si="24"/>
        <v>85.676058831652753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9.635714285714285E-2</v>
      </c>
      <c r="F257" s="128">
        <f t="shared" si="20"/>
        <v>9.4429999999999996</v>
      </c>
      <c r="G257" s="122">
        <f t="shared" si="21"/>
        <v>9.996658709831048E-2</v>
      </c>
      <c r="H257" s="128">
        <f t="shared" si="22"/>
        <v>34424.294000000002</v>
      </c>
      <c r="I257" s="122">
        <f t="shared" si="23"/>
        <v>0.19789735191787752</v>
      </c>
      <c r="J257" s="128">
        <f t="shared" si="24"/>
        <v>96.389349335675547</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8.4061224489795916E-2</v>
      </c>
      <c r="F258" s="128">
        <f t="shared" si="20"/>
        <v>8.2379999999999995</v>
      </c>
      <c r="G258" s="122">
        <f t="shared" si="21"/>
        <v>8.8307145470702009E-2</v>
      </c>
      <c r="H258" s="128">
        <f t="shared" si="22"/>
        <v>30409.272000000004</v>
      </c>
      <c r="I258" s="122">
        <f t="shared" si="23"/>
        <v>-0.22080295362777466</v>
      </c>
      <c r="J258" s="128">
        <f t="shared" si="24"/>
        <v>95.191871554363885</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0.3788775510204081</v>
      </c>
      <c r="F259" s="128">
        <f t="shared" si="20"/>
        <v>37.129999999999995</v>
      </c>
      <c r="G259" s="122">
        <f t="shared" si="21"/>
        <v>0.36958190023173554</v>
      </c>
      <c r="H259" s="128">
        <f t="shared" si="22"/>
        <v>127268.48399999998</v>
      </c>
      <c r="I259" s="122">
        <f t="shared" si="23"/>
        <v>0.11989724381870163</v>
      </c>
      <c r="J259" s="128">
        <f t="shared" si="24"/>
        <v>102.51518020304673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0.24166326530612245</v>
      </c>
      <c r="F260" s="128">
        <f t="shared" si="20"/>
        <v>23.683</v>
      </c>
      <c r="G260" s="122">
        <f t="shared" si="21"/>
        <v>0.20991243124887471</v>
      </c>
      <c r="H260" s="128">
        <f t="shared" si="22"/>
        <v>72285.024999999994</v>
      </c>
      <c r="I260" s="122">
        <f t="shared" si="23"/>
        <v>8.7321522307599111E-2</v>
      </c>
      <c r="J260" s="128">
        <f t="shared" si="24"/>
        <v>115.12575213785389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0.91196938775510206</v>
      </c>
      <c r="F261" s="128">
        <f t="shared" si="20"/>
        <v>89.373000000000005</v>
      </c>
      <c r="G261" s="122">
        <f t="shared" si="21"/>
        <v>0.91283120763856218</v>
      </c>
      <c r="H261" s="128">
        <f t="shared" si="22"/>
        <v>314340.72899999999</v>
      </c>
      <c r="I261" s="122">
        <f t="shared" si="23"/>
        <v>0.3441872266327195</v>
      </c>
      <c r="J261" s="128">
        <f t="shared" si="24"/>
        <v>99.905588253748505</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0.87393877551020405</v>
      </c>
      <c r="F262" s="128">
        <f t="shared" si="20"/>
        <v>85.646000000000001</v>
      </c>
      <c r="G262" s="122">
        <f t="shared" si="21"/>
        <v>0.87550123418070724</v>
      </c>
      <c r="H262" s="128">
        <f t="shared" si="22"/>
        <v>301485.85399999999</v>
      </c>
      <c r="I262" s="122">
        <f t="shared" si="23"/>
        <v>0.30613900427116009</v>
      </c>
      <c r="J262" s="128">
        <f t="shared" si="24"/>
        <v>99.821535526221695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0.93751020408163255</v>
      </c>
      <c r="F263" s="128">
        <f t="shared" si="20"/>
        <v>91.875999999999991</v>
      </c>
      <c r="G263" s="122">
        <f t="shared" si="21"/>
        <v>0.93762756201395048</v>
      </c>
      <c r="H263" s="128">
        <f t="shared" si="22"/>
        <v>322879.55199999997</v>
      </c>
      <c r="I263" s="122">
        <f t="shared" si="23"/>
        <v>0.37269647281530077</v>
      </c>
      <c r="J263" s="128">
        <f t="shared" si="24"/>
        <v>99.987483523621478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0.92603061224489802</v>
      </c>
      <c r="F264" s="128">
        <f t="shared" si="20"/>
        <v>90.751000000000005</v>
      </c>
      <c r="G264" s="122">
        <f t="shared" si="21"/>
        <v>0.9249960070624178</v>
      </c>
      <c r="H264" s="128">
        <f t="shared" si="22"/>
        <v>318529.77500000008</v>
      </c>
      <c r="I264" s="122">
        <f t="shared" si="23"/>
        <v>0.45183907265617851</v>
      </c>
      <c r="J264" s="128">
        <f t="shared" si="24"/>
        <v>100.11184969173715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0.90138775510204083</v>
      </c>
      <c r="F265" s="128">
        <f t="shared" ref="F265:F328" si="26">SUMPRODUCT($K$2:$AI$2,$K265:$AI265)</f>
        <v>88.335999999999999</v>
      </c>
      <c r="G265" s="122">
        <f t="shared" ref="G265:G328" si="27">SUMPRODUCT($K$3:$AI$3,$K265:$AI265)/$J$3</f>
        <v>0.90354200279941232</v>
      </c>
      <c r="H265" s="128">
        <f t="shared" ref="H265:H328" si="28">SUMPRODUCT($K$3:$AI$3,$K265:$AI265)</f>
        <v>311141.91700000002</v>
      </c>
      <c r="I265" s="122">
        <f t="shared" ref="I265:I328" si="29">CORREL($K$4:$AI$4,$K265:$AI265)</f>
        <v>0.2564293462537599</v>
      </c>
      <c r="J265" s="128">
        <f t="shared" si="24"/>
        <v>99.761577470588307</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0.85960204081632652</v>
      </c>
      <c r="F266" s="128">
        <f t="shared" si="26"/>
        <v>84.241</v>
      </c>
      <c r="G266" s="122">
        <f t="shared" si="27"/>
        <v>0.86316153537887885</v>
      </c>
      <c r="H266" s="128">
        <f t="shared" si="28"/>
        <v>297236.57999999996</v>
      </c>
      <c r="I266" s="122">
        <f t="shared" si="29"/>
        <v>0.17807258025929429</v>
      </c>
      <c r="J266" s="128">
        <f t="shared" ref="J266:J329" si="30">$E266/$G266*100</f>
        <v>99.58762127172524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0.8663163265306123</v>
      </c>
      <c r="F267" s="128">
        <f t="shared" si="26"/>
        <v>84.899000000000001</v>
      </c>
      <c r="G267" s="122">
        <f t="shared" si="27"/>
        <v>0.8701977970600363</v>
      </c>
      <c r="H267" s="128">
        <f t="shared" si="28"/>
        <v>299659.57299999997</v>
      </c>
      <c r="I267" s="122">
        <f t="shared" si="29"/>
        <v>0.13984905305207315</v>
      </c>
      <c r="J267" s="128">
        <f t="shared" si="30"/>
        <v>99.553955371693931</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0.78548979591836732</v>
      </c>
      <c r="F268" s="128">
        <f t="shared" si="26"/>
        <v>76.977999999999994</v>
      </c>
      <c r="G268" s="122">
        <f t="shared" si="27"/>
        <v>0.79146784741460918</v>
      </c>
      <c r="H268" s="128">
        <f t="shared" si="28"/>
        <v>272548.28499999997</v>
      </c>
      <c r="I268" s="122">
        <f t="shared" si="29"/>
        <v>0.1238632438888887</v>
      </c>
      <c r="J268" s="128">
        <f t="shared" si="30"/>
        <v>99.244688016604883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0.65422448979591841</v>
      </c>
      <c r="F269" s="128">
        <f t="shared" si="26"/>
        <v>64.114000000000004</v>
      </c>
      <c r="G269" s="122">
        <f t="shared" si="27"/>
        <v>0.66628576946085183</v>
      </c>
      <c r="H269" s="128">
        <f t="shared" si="28"/>
        <v>229440.83500000002</v>
      </c>
      <c r="I269" s="122">
        <f t="shared" si="29"/>
        <v>0.17030620704935168</v>
      </c>
      <c r="J269" s="128">
        <f t="shared" si="30"/>
        <v>98.189773785099263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0.5679183673469389</v>
      </c>
      <c r="F270" s="128">
        <f t="shared" si="26"/>
        <v>55.656000000000013</v>
      </c>
      <c r="G270" s="122">
        <f t="shared" si="27"/>
        <v>0.5808994592836525</v>
      </c>
      <c r="H270" s="128">
        <f t="shared" si="28"/>
        <v>200037.37599999999</v>
      </c>
      <c r="I270" s="122">
        <f t="shared" si="29"/>
        <v>0.16213470509984337</v>
      </c>
      <c r="J270" s="128">
        <f t="shared" si="30"/>
        <v>97.765346183533808</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0.42519387755102045</v>
      </c>
      <c r="F271" s="128">
        <f t="shared" si="26"/>
        <v>41.669000000000004</v>
      </c>
      <c r="G271" s="122">
        <f t="shared" si="27"/>
        <v>0.44194884683962615</v>
      </c>
      <c r="H271" s="128">
        <f t="shared" si="28"/>
        <v>152188.62099999998</v>
      </c>
      <c r="I271" s="122">
        <f t="shared" si="29"/>
        <v>0.18357201489370933</v>
      </c>
      <c r="J271" s="128">
        <f t="shared" si="30"/>
        <v>96.208844211627564</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0.35385714285714293</v>
      </c>
      <c r="F272" s="128">
        <f t="shared" si="26"/>
        <v>34.678000000000004</v>
      </c>
      <c r="G272" s="122">
        <f t="shared" si="27"/>
        <v>0.37146843401343954</v>
      </c>
      <c r="H272" s="128">
        <f t="shared" si="28"/>
        <v>127918.12700000001</v>
      </c>
      <c r="I272" s="122">
        <f t="shared" si="29"/>
        <v>8.8729017123525683E-2</v>
      </c>
      <c r="J272" s="128">
        <f t="shared" si="30"/>
        <v>95.25900734928679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0.16613265306122452</v>
      </c>
      <c r="F273" s="128">
        <f t="shared" si="26"/>
        <v>16.281000000000002</v>
      </c>
      <c r="G273" s="122">
        <f t="shared" si="27"/>
        <v>0.18240576957700996</v>
      </c>
      <c r="H273" s="128">
        <f t="shared" si="28"/>
        <v>62812.885999999999</v>
      </c>
      <c r="I273" s="122">
        <f t="shared" si="29"/>
        <v>2.3173824071006939E-2</v>
      </c>
      <c r="J273" s="128">
        <f t="shared" si="30"/>
        <v>91.078617439830992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5.1071428571428573E-2</v>
      </c>
      <c r="F274" s="128">
        <f t="shared" si="26"/>
        <v>5.0049999999999999</v>
      </c>
      <c r="G274" s="122">
        <f t="shared" si="27"/>
        <v>6.6422028818845513E-2</v>
      </c>
      <c r="H274" s="128">
        <f t="shared" si="28"/>
        <v>22872.957000000002</v>
      </c>
      <c r="I274" s="122">
        <f t="shared" si="29"/>
        <v>-0.44782253772079167</v>
      </c>
      <c r="J274" s="128">
        <f t="shared" si="30"/>
        <v>76.889293325738322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0.69365306122448978</v>
      </c>
      <c r="F275" s="128">
        <f t="shared" si="26"/>
        <v>67.977999999999994</v>
      </c>
      <c r="G275" s="122">
        <f t="shared" si="27"/>
        <v>0.6675979881402494</v>
      </c>
      <c r="H275" s="128">
        <f t="shared" si="28"/>
        <v>229892.70799999998</v>
      </c>
      <c r="I275" s="122">
        <f t="shared" si="29"/>
        <v>0.64272550683452523</v>
      </c>
      <c r="J275" s="128">
        <f t="shared" si="30"/>
        <v>103.90280880816056</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5.5806122448979596E-2</v>
      </c>
      <c r="F276" s="128">
        <f t="shared" si="26"/>
        <v>5.4690000000000003</v>
      </c>
      <c r="G276" s="122">
        <f t="shared" si="27"/>
        <v>5.867328768316693E-2</v>
      </c>
      <c r="H276" s="128">
        <f t="shared" si="28"/>
        <v>20204.615999999998</v>
      </c>
      <c r="I276" s="122">
        <f t="shared" si="29"/>
        <v>-0.53137130919971554</v>
      </c>
      <c r="J276" s="128">
        <f t="shared" si="30"/>
        <v>95.113338032683799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3.1459183673469393E-2</v>
      </c>
      <c r="F277" s="128">
        <f t="shared" si="26"/>
        <v>3.0830000000000002</v>
      </c>
      <c r="G277" s="122">
        <f t="shared" si="27"/>
        <v>3.3909559237770004E-2</v>
      </c>
      <c r="H277" s="128">
        <f t="shared" si="28"/>
        <v>11677.028000000002</v>
      </c>
      <c r="I277" s="122">
        <f t="shared" si="29"/>
        <v>-0.5460377829202403</v>
      </c>
      <c r="J277" s="128">
        <f t="shared" si="30"/>
        <v>92.773791168682394</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0.11937755102040815</v>
      </c>
      <c r="F278" s="128">
        <f t="shared" si="26"/>
        <v>11.698999999999998</v>
      </c>
      <c r="G278" s="122">
        <f t="shared" si="27"/>
        <v>0.11966634432770548</v>
      </c>
      <c r="H278" s="128">
        <f t="shared" si="28"/>
        <v>41208.063000000002</v>
      </c>
      <c r="I278" s="122">
        <f t="shared" si="29"/>
        <v>-0.50067943026432826</v>
      </c>
      <c r="J278" s="128">
        <f t="shared" si="30"/>
        <v>99.758667895372085</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9.6020408163265316E-3</v>
      </c>
      <c r="F279" s="128">
        <f t="shared" si="26"/>
        <v>0.94100000000000006</v>
      </c>
      <c r="G279" s="122">
        <f t="shared" si="27"/>
        <v>9.8862956574262834E-3</v>
      </c>
      <c r="H279" s="128">
        <f t="shared" si="28"/>
        <v>3404.4250000000002</v>
      </c>
      <c r="I279" s="122">
        <f t="shared" si="29"/>
        <v>-0.32433758626690035</v>
      </c>
      <c r="J279" s="128">
        <f t="shared" si="30"/>
        <v>97.124758848515441</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3.8806122448979588E-2</v>
      </c>
      <c r="F280" s="128">
        <f t="shared" si="26"/>
        <v>3.8029999999999999</v>
      </c>
      <c r="G280" s="122">
        <f t="shared" si="27"/>
        <v>4.3710199850155951E-2</v>
      </c>
      <c r="H280" s="128">
        <f t="shared" si="28"/>
        <v>15051.957000000002</v>
      </c>
      <c r="I280" s="122">
        <f t="shared" si="29"/>
        <v>0.18848651925999485</v>
      </c>
      <c r="J280" s="128">
        <f t="shared" si="30"/>
        <v>88.780473624032481</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0.16131632653061226</v>
      </c>
      <c r="F281" s="128">
        <f t="shared" si="26"/>
        <v>15.809000000000001</v>
      </c>
      <c r="G281" s="122">
        <f t="shared" si="27"/>
        <v>0.1774202196551263</v>
      </c>
      <c r="H281" s="128">
        <f t="shared" si="28"/>
        <v>61096.071999999986</v>
      </c>
      <c r="I281" s="122">
        <f t="shared" si="29"/>
        <v>-0.62343130836611882</v>
      </c>
      <c r="J281" s="128">
        <f t="shared" si="30"/>
        <v>90.923304482534633</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0.41875510204081634</v>
      </c>
      <c r="F282" s="128">
        <f t="shared" si="26"/>
        <v>41.038000000000004</v>
      </c>
      <c r="G282" s="122">
        <f t="shared" si="27"/>
        <v>0.39638975717131592</v>
      </c>
      <c r="H282" s="128">
        <f t="shared" si="28"/>
        <v>136499.984</v>
      </c>
      <c r="I282" s="122">
        <f t="shared" si="29"/>
        <v>0.19790877873607404</v>
      </c>
      <c r="J282" s="128">
        <f t="shared" si="30"/>
        <v>105.64226104859576</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0.32943877551020412</v>
      </c>
      <c r="F283" s="128">
        <f t="shared" si="26"/>
        <v>32.285000000000004</v>
      </c>
      <c r="G283" s="122">
        <f t="shared" si="27"/>
        <v>0.3290089964513675</v>
      </c>
      <c r="H283" s="128">
        <f t="shared" si="28"/>
        <v>113296.88</v>
      </c>
      <c r="I283" s="122">
        <f t="shared" si="29"/>
        <v>0.57358407101812847</v>
      </c>
      <c r="J283" s="128">
        <f t="shared" si="30"/>
        <v>100.13062836076585</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9.0479591836734707E-2</v>
      </c>
      <c r="F284" s="128">
        <f t="shared" si="26"/>
        <v>8.8670000000000009</v>
      </c>
      <c r="G284" s="122">
        <f t="shared" si="27"/>
        <v>9.7128694556246717E-2</v>
      </c>
      <c r="H284" s="128">
        <f t="shared" si="28"/>
        <v>33447.043000000005</v>
      </c>
      <c r="I284" s="122">
        <f t="shared" si="29"/>
        <v>0.42713601752656066</v>
      </c>
      <c r="J284" s="128">
        <f t="shared" si="30"/>
        <v>93.154337397522056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0.13693877551020409</v>
      </c>
      <c r="F285" s="128">
        <f t="shared" si="26"/>
        <v>13.42</v>
      </c>
      <c r="G285" s="122">
        <f t="shared" si="27"/>
        <v>0.13656230725001309</v>
      </c>
      <c r="H285" s="128">
        <f t="shared" si="28"/>
        <v>47026.323000000004</v>
      </c>
      <c r="I285" s="122">
        <f t="shared" si="29"/>
        <v>0.54706045585030227</v>
      </c>
      <c r="J285" s="128">
        <f t="shared" si="30"/>
        <v>100.27567508763731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1.5081632653061226E-2</v>
      </c>
      <c r="F286" s="128">
        <f t="shared" si="26"/>
        <v>1.4780000000000002</v>
      </c>
      <c r="G286" s="122">
        <f t="shared" si="27"/>
        <v>1.6041706596042492E-2</v>
      </c>
      <c r="H286" s="128">
        <f t="shared" si="28"/>
        <v>5524.0900000000011</v>
      </c>
      <c r="I286" s="122">
        <f t="shared" si="29"/>
        <v>-4.0675172100838139E-2</v>
      </c>
      <c r="J286" s="128">
        <f t="shared" si="30"/>
        <v>94.015138369267277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0.98491836734693894</v>
      </c>
      <c r="F287" s="128">
        <f t="shared" si="26"/>
        <v>96.52200000000002</v>
      </c>
      <c r="G287" s="122">
        <f t="shared" si="27"/>
        <v>0.98395829340395746</v>
      </c>
      <c r="H287" s="128">
        <f t="shared" si="28"/>
        <v>338833.91</v>
      </c>
      <c r="I287" s="122">
        <f t="shared" si="29"/>
        <v>4.0675172100844308E-2</v>
      </c>
      <c r="J287" s="128">
        <f t="shared" si="30"/>
        <v>100.09757262573193</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0.17410204081632658</v>
      </c>
      <c r="F288" s="128">
        <f t="shared" si="26"/>
        <v>17.062000000000005</v>
      </c>
      <c r="G288" s="122">
        <f t="shared" si="27"/>
        <v>0.17915508569570043</v>
      </c>
      <c r="H288" s="128">
        <f t="shared" si="28"/>
        <v>61693.487000000008</v>
      </c>
      <c r="I288" s="122">
        <f t="shared" si="29"/>
        <v>-0.62349895730484439</v>
      </c>
      <c r="J288" s="128">
        <f t="shared" si="30"/>
        <v>97.179513570741392</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0.51326530612244892</v>
      </c>
      <c r="F289" s="128">
        <f t="shared" si="26"/>
        <v>50.3</v>
      </c>
      <c r="G289" s="122">
        <f t="shared" si="27"/>
        <v>0.50068766516241814</v>
      </c>
      <c r="H289" s="128">
        <f t="shared" si="28"/>
        <v>172415.80299999999</v>
      </c>
      <c r="I289" s="122">
        <f t="shared" si="29"/>
        <v>0.34000238597462756</v>
      </c>
      <c r="J289" s="128">
        <f t="shared" si="30"/>
        <v>102.51207326147144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7.0836734693877537E-2</v>
      </c>
      <c r="F290" s="128">
        <f t="shared" si="26"/>
        <v>6.9419999999999984</v>
      </c>
      <c r="G290" s="122">
        <f t="shared" si="27"/>
        <v>7.1030747071361783E-2</v>
      </c>
      <c r="H290" s="128">
        <f t="shared" si="28"/>
        <v>24460.006000000001</v>
      </c>
      <c r="I290" s="122">
        <f t="shared" si="29"/>
        <v>0.48729712539967435</v>
      </c>
      <c r="J290" s="128">
        <f t="shared" si="30"/>
        <v>99.726861414973811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7.2530612244897971E-2</v>
      </c>
      <c r="F291" s="128">
        <f t="shared" si="26"/>
        <v>7.1080000000000005</v>
      </c>
      <c r="G291" s="122">
        <f t="shared" si="27"/>
        <v>7.8300071437283306E-2</v>
      </c>
      <c r="H291" s="128">
        <f t="shared" si="28"/>
        <v>26963.256000000005</v>
      </c>
      <c r="I291" s="122">
        <f t="shared" si="29"/>
        <v>-0.47101071031018421</v>
      </c>
      <c r="J291" s="128">
        <f t="shared" si="30"/>
        <v>92.631604178028695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0.16934693877551024</v>
      </c>
      <c r="F292" s="128">
        <f t="shared" si="26"/>
        <v>16.596000000000004</v>
      </c>
      <c r="G292" s="122">
        <f t="shared" si="27"/>
        <v>0.17075013793784377</v>
      </c>
      <c r="H292" s="128">
        <f t="shared" si="28"/>
        <v>58799.176000000007</v>
      </c>
      <c r="I292" s="122">
        <f t="shared" si="29"/>
        <v>0.45448428987521838</v>
      </c>
      <c r="J292" s="128">
        <f t="shared" si="30"/>
        <v>99.178214917258629</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0.36831632653061214</v>
      </c>
      <c r="F293" s="128">
        <f t="shared" si="26"/>
        <v>36.094999999999992</v>
      </c>
      <c r="G293" s="122">
        <f t="shared" si="27"/>
        <v>0.37653485616712834</v>
      </c>
      <c r="H293" s="128">
        <f t="shared" si="28"/>
        <v>129662.78999999998</v>
      </c>
      <c r="I293" s="122">
        <f t="shared" si="29"/>
        <v>8.0730810960060517E-2</v>
      </c>
      <c r="J293" s="128">
        <f t="shared" si="30"/>
        <v>97.817325673332007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0.6316836734693877</v>
      </c>
      <c r="F294" s="128">
        <f t="shared" si="26"/>
        <v>61.904999999999994</v>
      </c>
      <c r="G294" s="122">
        <f t="shared" si="27"/>
        <v>0.62346514383287166</v>
      </c>
      <c r="H294" s="128">
        <f t="shared" si="28"/>
        <v>214695.21000000002</v>
      </c>
      <c r="I294" s="122">
        <f t="shared" si="29"/>
        <v>-8.0730810960060476E-2</v>
      </c>
      <c r="J294" s="128">
        <f t="shared" si="30"/>
        <v>101.31820194245201</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0.18201020408163271</v>
      </c>
      <c r="F295" s="128">
        <f t="shared" si="26"/>
        <v>17.837000000000007</v>
      </c>
      <c r="G295" s="122">
        <f t="shared" si="27"/>
        <v>0.16121802891177203</v>
      </c>
      <c r="H295" s="128">
        <f t="shared" si="28"/>
        <v>55516.717999999993</v>
      </c>
      <c r="I295" s="122">
        <f t="shared" si="29"/>
        <v>-7.7459591693814556E-2</v>
      </c>
      <c r="J295" s="128">
        <f t="shared" si="30"/>
        <v>112.89692927658814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0.33153061224489805</v>
      </c>
      <c r="F296" s="128">
        <f t="shared" si="26"/>
        <v>32.490000000000009</v>
      </c>
      <c r="G296" s="122">
        <f t="shared" si="27"/>
        <v>0.31110931065925584</v>
      </c>
      <c r="H296" s="128">
        <f t="shared" si="28"/>
        <v>107132.98000000003</v>
      </c>
      <c r="I296" s="122">
        <f t="shared" si="29"/>
        <v>7.014845950015422E-2</v>
      </c>
      <c r="J296" s="128">
        <f t="shared" si="30"/>
        <v>106.56402778250784</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0.20830612244897961</v>
      </c>
      <c r="F297" s="128">
        <f t="shared" si="26"/>
        <v>20.414000000000001</v>
      </c>
      <c r="G297" s="122">
        <f t="shared" si="27"/>
        <v>0.21309835113457506</v>
      </c>
      <c r="H297" s="128">
        <f t="shared" si="28"/>
        <v>73382.122000000003</v>
      </c>
      <c r="I297" s="122">
        <f t="shared" si="29"/>
        <v>1.254734177150077E-2</v>
      </c>
      <c r="J297" s="128">
        <f t="shared" si="30"/>
        <v>97.751165759809624</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0.13509183673469385</v>
      </c>
      <c r="F298" s="128">
        <f t="shared" si="26"/>
        <v>13.238999999999999</v>
      </c>
      <c r="G298" s="122">
        <f t="shared" si="27"/>
        <v>0.14212792500827628</v>
      </c>
      <c r="H298" s="128">
        <f t="shared" si="28"/>
        <v>48942.888000000006</v>
      </c>
      <c r="I298" s="122">
        <f t="shared" si="29"/>
        <v>0.11614386578944987</v>
      </c>
      <c r="J298" s="128">
        <f t="shared" si="30"/>
        <v>95.04946809490626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6.9010204081632637E-2</v>
      </c>
      <c r="F299" s="128">
        <f t="shared" si="26"/>
        <v>6.762999999999999</v>
      </c>
      <c r="G299" s="122">
        <f t="shared" si="27"/>
        <v>7.5628836850022363E-2</v>
      </c>
      <c r="H299" s="128">
        <f t="shared" si="28"/>
        <v>26043.395</v>
      </c>
      <c r="I299" s="122">
        <f t="shared" si="29"/>
        <v>0.16615442098405642</v>
      </c>
      <c r="J299" s="128">
        <f t="shared" si="30"/>
        <v>91.248532908796449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7.4061224489795921E-2</v>
      </c>
      <c r="F300" s="128">
        <f t="shared" si="26"/>
        <v>7.2580000000000009</v>
      </c>
      <c r="G300" s="122">
        <f t="shared" si="27"/>
        <v>9.6759790682952054E-2</v>
      </c>
      <c r="H300" s="128">
        <f t="shared" si="28"/>
        <v>33320.008000000002</v>
      </c>
      <c r="I300" s="122">
        <f t="shared" si="29"/>
        <v>-8.7607761445836679E-2</v>
      </c>
      <c r="J300" s="128">
        <f t="shared" si="30"/>
        <v>76.541323588089</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401.4080483693877</v>
      </c>
      <c r="F301" s="128">
        <f t="shared" si="26"/>
        <v>39337.988740199995</v>
      </c>
      <c r="G301" s="122">
        <f t="shared" si="27"/>
        <v>432.19456157694361</v>
      </c>
      <c r="H301" s="128">
        <f t="shared" si="28"/>
        <v>148829654.83551314</v>
      </c>
      <c r="I301" s="122">
        <f t="shared" si="29"/>
        <v>0.11397997744230978</v>
      </c>
      <c r="J301" s="128">
        <f t="shared" si="30"/>
        <v>92.876700462119317</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2.0775510204081634E-2</v>
      </c>
      <c r="F302" s="128">
        <f t="shared" si="26"/>
        <v>2.036</v>
      </c>
      <c r="G302" s="122">
        <f t="shared" si="27"/>
        <v>1.9111642534803897E-2</v>
      </c>
      <c r="H302" s="128">
        <f t="shared" si="28"/>
        <v>6581.2470000000003</v>
      </c>
      <c r="I302" s="122">
        <f t="shared" si="29"/>
        <v>-0.20094302221209634</v>
      </c>
      <c r="J302" s="128">
        <f t="shared" si="30"/>
        <v>108.70604222660451</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6.8979591836734709E-3</v>
      </c>
      <c r="F303" s="128">
        <f t="shared" si="26"/>
        <v>0.67600000000000016</v>
      </c>
      <c r="G303" s="122">
        <f t="shared" si="27"/>
        <v>7.0991032588178593E-3</v>
      </c>
      <c r="H303" s="128">
        <f t="shared" si="28"/>
        <v>2444.6330000000003</v>
      </c>
      <c r="I303" s="122">
        <f t="shared" si="29"/>
        <v>-0.38952985667258999</v>
      </c>
      <c r="J303" s="128">
        <f t="shared" si="30"/>
        <v>97.166626997648677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0.14394897959183672</v>
      </c>
      <c r="F304" s="128">
        <f t="shared" si="26"/>
        <v>14.106999999999999</v>
      </c>
      <c r="G304" s="122">
        <f t="shared" si="27"/>
        <v>0.14189717387137804</v>
      </c>
      <c r="H304" s="128">
        <f t="shared" si="28"/>
        <v>48863.426999999996</v>
      </c>
      <c r="I304" s="122">
        <f t="shared" si="29"/>
        <v>-3.7884111867567613E-2</v>
      </c>
      <c r="J304" s="128">
        <f t="shared" si="30"/>
        <v>101.44598068057262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2.1673469387755103E-2</v>
      </c>
      <c r="F305" s="128">
        <f t="shared" si="26"/>
        <v>2.1240000000000001</v>
      </c>
      <c r="G305" s="122">
        <f t="shared" si="27"/>
        <v>2.2176058055860471E-2</v>
      </c>
      <c r="H305" s="128">
        <f t="shared" si="28"/>
        <v>7636.5029999999997</v>
      </c>
      <c r="I305" s="122">
        <f t="shared" si="29"/>
        <v>-0.33990466795470786</v>
      </c>
      <c r="J305" s="128">
        <f t="shared" si="30"/>
        <v>97.733642891629486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0.10558163265306124</v>
      </c>
      <c r="F306" s="128">
        <f t="shared" si="26"/>
        <v>10.347000000000001</v>
      </c>
      <c r="G306" s="122">
        <f t="shared" si="27"/>
        <v>0.11512889783306908</v>
      </c>
      <c r="H306" s="128">
        <f t="shared" si="28"/>
        <v>39645.557000000001</v>
      </c>
      <c r="I306" s="122">
        <f t="shared" si="29"/>
        <v>2.5733139511090939E-2</v>
      </c>
      <c r="J306" s="128">
        <f t="shared" si="30"/>
        <v>91.707325128873478</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0.53670408163265304</v>
      </c>
      <c r="F307" s="128">
        <f t="shared" si="26"/>
        <v>52.596999999999994</v>
      </c>
      <c r="G307" s="122">
        <f t="shared" si="27"/>
        <v>0.53354484286701631</v>
      </c>
      <c r="H307" s="128">
        <f t="shared" si="28"/>
        <v>183730.435</v>
      </c>
      <c r="I307" s="122">
        <f t="shared" si="29"/>
        <v>0.49023061462066198</v>
      </c>
      <c r="J307" s="128">
        <f t="shared" si="30"/>
        <v>100.59212244441544</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0.29622448979591837</v>
      </c>
      <c r="F308" s="128">
        <f t="shared" si="26"/>
        <v>29.03</v>
      </c>
      <c r="G308" s="122">
        <f t="shared" si="27"/>
        <v>0.28679535541500417</v>
      </c>
      <c r="H308" s="128">
        <f t="shared" si="28"/>
        <v>98760.275000000009</v>
      </c>
      <c r="I308" s="122">
        <f t="shared" si="29"/>
        <v>-0.27476880989688462</v>
      </c>
      <c r="J308" s="128">
        <f t="shared" si="30"/>
        <v>103.28775700264387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6.170408163265307E-2</v>
      </c>
      <c r="F309" s="128">
        <f t="shared" si="26"/>
        <v>6.0470000000000006</v>
      </c>
      <c r="G309" s="122">
        <f t="shared" si="27"/>
        <v>6.4813583538062131E-2</v>
      </c>
      <c r="H309" s="128">
        <f t="shared" si="28"/>
        <v>22319.076000000001</v>
      </c>
      <c r="I309" s="122">
        <f t="shared" si="29"/>
        <v>-0.25759916859404258</v>
      </c>
      <c r="J309" s="128">
        <f t="shared" si="30"/>
        <v>95.202391635106878</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0.12307142857142855</v>
      </c>
      <c r="F310" s="128">
        <f t="shared" si="26"/>
        <v>12.060999999999998</v>
      </c>
      <c r="G310" s="122">
        <f t="shared" si="27"/>
        <v>0.13274090917010783</v>
      </c>
      <c r="H310" s="128">
        <f t="shared" si="28"/>
        <v>45710.393999999993</v>
      </c>
      <c r="I310" s="122">
        <f t="shared" si="29"/>
        <v>0.1011658468447226</v>
      </c>
      <c r="J310" s="128">
        <f t="shared" si="30"/>
        <v>92.715523300893011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0.58829591836734696</v>
      </c>
      <c r="F311" s="128">
        <f t="shared" si="26"/>
        <v>57.653000000000006</v>
      </c>
      <c r="G311" s="122">
        <f t="shared" si="27"/>
        <v>0.60567291307302284</v>
      </c>
      <c r="H311" s="128">
        <f t="shared" si="28"/>
        <v>208568.31299999999</v>
      </c>
      <c r="I311" s="122">
        <f t="shared" si="29"/>
        <v>-0.19327268007737192</v>
      </c>
      <c r="J311" s="128">
        <f t="shared" si="30"/>
        <v>97.130960567889744</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0.52650000000000008</v>
      </c>
      <c r="F312" s="128">
        <f t="shared" si="26"/>
        <v>51.597000000000008</v>
      </c>
      <c r="G312" s="122">
        <f t="shared" si="27"/>
        <v>0.5408995028429715</v>
      </c>
      <c r="H312" s="128">
        <f t="shared" si="28"/>
        <v>186263.071</v>
      </c>
      <c r="I312" s="122">
        <f t="shared" si="29"/>
        <v>0.30813383112118448</v>
      </c>
      <c r="J312" s="128">
        <f t="shared" si="30"/>
        <v>97.337859848772737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0.20805102040816328</v>
      </c>
      <c r="F313" s="128">
        <f t="shared" si="26"/>
        <v>20.389000000000003</v>
      </c>
      <c r="G313" s="122">
        <f t="shared" si="27"/>
        <v>0.22453121460805328</v>
      </c>
      <c r="H313" s="128">
        <f t="shared" si="28"/>
        <v>77319.12000000001</v>
      </c>
      <c r="I313" s="122">
        <f t="shared" si="29"/>
        <v>0.17577639823168009</v>
      </c>
      <c r="J313" s="128">
        <f t="shared" si="30"/>
        <v>92.660176791606375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0.12567346938775512</v>
      </c>
      <c r="F314" s="128">
        <f t="shared" si="26"/>
        <v>12.316000000000001</v>
      </c>
      <c r="G314" s="122">
        <f t="shared" si="27"/>
        <v>0.14412144628555168</v>
      </c>
      <c r="H314" s="128">
        <f t="shared" si="28"/>
        <v>49629.373000000007</v>
      </c>
      <c r="I314" s="122">
        <f t="shared" si="29"/>
        <v>9.0075206734963428E-2</v>
      </c>
      <c r="J314" s="128">
        <f t="shared" si="30"/>
        <v>87.199700410135279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0.19225510204081631</v>
      </c>
      <c r="F315" s="128">
        <f t="shared" si="26"/>
        <v>18.840999999999998</v>
      </c>
      <c r="G315" s="122">
        <f t="shared" si="27"/>
        <v>0.2149070908763554</v>
      </c>
      <c r="H315" s="128">
        <f t="shared" si="28"/>
        <v>74004.975999999995</v>
      </c>
      <c r="I315" s="122">
        <f t="shared" si="29"/>
        <v>9.6038010582544672E-2</v>
      </c>
      <c r="J315" s="128">
        <f t="shared" si="30"/>
        <v>89.459636374412753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7.8285714285714278E-2</v>
      </c>
      <c r="F316" s="128">
        <f t="shared" si="26"/>
        <v>7.6719999999999988</v>
      </c>
      <c r="G316" s="122">
        <f t="shared" si="27"/>
        <v>8.2085782819042968E-2</v>
      </c>
      <c r="H316" s="128">
        <f t="shared" si="28"/>
        <v>28266.896000000001</v>
      </c>
      <c r="I316" s="122">
        <f t="shared" si="29"/>
        <v>-0.33616736097173333</v>
      </c>
      <c r="J316" s="128">
        <f t="shared" si="30"/>
        <v>95.370613030875404</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0.37994897959183671</v>
      </c>
      <c r="F317" s="128">
        <f t="shared" si="26"/>
        <v>37.234999999999999</v>
      </c>
      <c r="G317" s="122">
        <f t="shared" si="27"/>
        <v>0.39262246847757276</v>
      </c>
      <c r="H317" s="128">
        <f t="shared" si="28"/>
        <v>135202.68799999999</v>
      </c>
      <c r="I317" s="122">
        <f t="shared" si="29"/>
        <v>0.36114641046589396</v>
      </c>
      <c r="J317" s="128">
        <f t="shared" si="30"/>
        <v>96.772092810969639</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0.90491836734693876</v>
      </c>
      <c r="F318" s="128">
        <f t="shared" si="26"/>
        <v>88.682000000000002</v>
      </c>
      <c r="G318" s="122">
        <f t="shared" si="27"/>
        <v>0.90157994296633159</v>
      </c>
      <c r="H318" s="128">
        <f t="shared" si="28"/>
        <v>310466.266</v>
      </c>
      <c r="I318" s="122">
        <f t="shared" si="29"/>
        <v>0.31553485354351751</v>
      </c>
      <c r="J318" s="128">
        <f t="shared" si="30"/>
        <v>100.37028600809631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0.57668367346938776</v>
      </c>
      <c r="F319" s="128">
        <f t="shared" si="26"/>
        <v>56.515000000000001</v>
      </c>
      <c r="G319" s="122">
        <f t="shared" si="27"/>
        <v>0.58386170787378255</v>
      </c>
      <c r="H319" s="128">
        <f t="shared" si="28"/>
        <v>201057.45</v>
      </c>
      <c r="I319" s="122">
        <f t="shared" si="29"/>
        <v>0.36213302520259411</v>
      </c>
      <c r="J319" s="128">
        <f t="shared" si="30"/>
        <v>98.77059339436137</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0.87149999999999994</v>
      </c>
      <c r="F320" s="128">
        <f t="shared" si="26"/>
        <v>85.406999999999996</v>
      </c>
      <c r="G320" s="122">
        <f t="shared" si="27"/>
        <v>0.85702576388525897</v>
      </c>
      <c r="H320" s="128">
        <f t="shared" si="28"/>
        <v>295123.67800000001</v>
      </c>
      <c r="I320" s="122">
        <f t="shared" si="29"/>
        <v>0.66480263394483718</v>
      </c>
      <c r="J320" s="128">
        <f t="shared" si="30"/>
        <v>101.68889159750847</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0.61615306122448976</v>
      </c>
      <c r="F321" s="128">
        <f t="shared" si="26"/>
        <v>60.382999999999996</v>
      </c>
      <c r="G321" s="122">
        <f t="shared" si="27"/>
        <v>0.62338786088895848</v>
      </c>
      <c r="H321" s="128">
        <f t="shared" si="28"/>
        <v>214668.59699999995</v>
      </c>
      <c r="I321" s="122">
        <f t="shared" si="29"/>
        <v>0.27629218237500941</v>
      </c>
      <c r="J321" s="128">
        <f t="shared" si="30"/>
        <v>98.839438475084876</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0.42966326530612253</v>
      </c>
      <c r="F322" s="128">
        <f t="shared" si="26"/>
        <v>42.107000000000006</v>
      </c>
      <c r="G322" s="122">
        <f t="shared" si="27"/>
        <v>0.43567669111796448</v>
      </c>
      <c r="H322" s="128">
        <f t="shared" si="28"/>
        <v>150028.75400000002</v>
      </c>
      <c r="I322" s="122">
        <f t="shared" si="29"/>
        <v>0.27677889948195011</v>
      </c>
      <c r="J322" s="128">
        <f t="shared" si="30"/>
        <v>98.619750394171589</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0.27663265306122442</v>
      </c>
      <c r="F323" s="128">
        <f t="shared" si="26"/>
        <v>27.109999999999996</v>
      </c>
      <c r="G323" s="122">
        <f t="shared" si="27"/>
        <v>0.27804053339838186</v>
      </c>
      <c r="H323" s="128">
        <f t="shared" si="28"/>
        <v>95745.481999999989</v>
      </c>
      <c r="I323" s="122">
        <f t="shared" si="29"/>
        <v>0.38280114934009829</v>
      </c>
      <c r="J323" s="128">
        <f t="shared" si="30"/>
        <v>99.493642052851257</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9.7081632653061217E-2</v>
      </c>
      <c r="F324" s="128">
        <f t="shared" si="26"/>
        <v>9.5139999999999993</v>
      </c>
      <c r="G324" s="122">
        <f t="shared" si="27"/>
        <v>0.10900753866615556</v>
      </c>
      <c r="H324" s="128">
        <f t="shared" si="28"/>
        <v>37537.617999999995</v>
      </c>
      <c r="I324" s="122">
        <f t="shared" si="29"/>
        <v>0.11920073249063165</v>
      </c>
      <c r="J324" s="128">
        <f t="shared" si="30"/>
        <v>89.059558486483766</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1.1653061224489798E-2</v>
      </c>
      <c r="F325" s="128">
        <f t="shared" si="26"/>
        <v>1.1420000000000001</v>
      </c>
      <c r="G325" s="122">
        <f t="shared" si="27"/>
        <v>1.4649751131090318E-2</v>
      </c>
      <c r="H325" s="128">
        <f t="shared" si="28"/>
        <v>5044.759</v>
      </c>
      <c r="I325" s="122">
        <f t="shared" si="29"/>
        <v>-8.8041083754917496E-2</v>
      </c>
      <c r="J325" s="128">
        <f t="shared" si="30"/>
        <v>79.544431302721449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8.986734693877553E-2</v>
      </c>
      <c r="F326" s="128">
        <f t="shared" si="26"/>
        <v>8.8070000000000022</v>
      </c>
      <c r="G326" s="122">
        <f t="shared" si="27"/>
        <v>0.10119617955732116</v>
      </c>
      <c r="H326" s="128">
        <f t="shared" si="28"/>
        <v>34847.714</v>
      </c>
      <c r="I326" s="122">
        <f t="shared" si="29"/>
        <v>0.18927717784945156</v>
      </c>
      <c r="J326" s="128">
        <f t="shared" si="30"/>
        <v>88.805078741012579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2.5591836734693878E-2</v>
      </c>
      <c r="F327" s="128">
        <f t="shared" si="26"/>
        <v>2.508</v>
      </c>
      <c r="G327" s="122">
        <f t="shared" si="27"/>
        <v>2.7446343630756365E-2</v>
      </c>
      <c r="H327" s="128">
        <f t="shared" si="28"/>
        <v>9451.3680000000004</v>
      </c>
      <c r="I327" s="122">
        <f t="shared" si="29"/>
        <v>0.15119642268945144</v>
      </c>
      <c r="J327" s="128">
        <f t="shared" si="30"/>
        <v>93.243155004500025</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0.19392857142857145</v>
      </c>
      <c r="F328" s="128">
        <f t="shared" si="26"/>
        <v>19.005000000000003</v>
      </c>
      <c r="G328" s="122">
        <f t="shared" si="27"/>
        <v>0.19659233994854194</v>
      </c>
      <c r="H328" s="128">
        <f t="shared" si="28"/>
        <v>67698.145000000004</v>
      </c>
      <c r="I328" s="122">
        <f t="shared" si="29"/>
        <v>0.47060151034195585</v>
      </c>
      <c r="J328" s="128">
        <f t="shared" si="30"/>
        <v>98.64502934312307</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0.19638775510204085</v>
      </c>
      <c r="F329" s="128">
        <f t="shared" ref="F329:F392" si="32">SUMPRODUCT($K$2:$AI$2,$K329:$AI329)</f>
        <v>19.246000000000002</v>
      </c>
      <c r="G329" s="122">
        <f t="shared" ref="G329:G392" si="33">SUMPRODUCT($K$3:$AI$3,$K329:$AI329)/$J$3</f>
        <v>0.217653447865303</v>
      </c>
      <c r="H329" s="128">
        <f t="shared" ref="H329:H392" si="34">SUMPRODUCT($K$3:$AI$3,$K329:$AI329)</f>
        <v>74950.706000000006</v>
      </c>
      <c r="I329" s="122">
        <f t="shared" ref="I329:I392" si="35">CORREL($K$4:$AI$4,$K329:$AI329)</f>
        <v>0.12168727891726097</v>
      </c>
      <c r="J329" s="128">
        <f t="shared" si="30"/>
        <v>90.229563109690474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5.8836734693877554E-2</v>
      </c>
      <c r="F330" s="128">
        <f t="shared" si="32"/>
        <v>5.766</v>
      </c>
      <c r="G330" s="122">
        <f t="shared" si="33"/>
        <v>6.8126809889707804E-2</v>
      </c>
      <c r="H330" s="128">
        <f t="shared" si="34"/>
        <v>23460.011999999999</v>
      </c>
      <c r="I330" s="122">
        <f t="shared" si="35"/>
        <v>0.10413542696622544</v>
      </c>
      <c r="J330" s="128">
        <f t="shared" ref="J330:J393" si="36">$E330/$G330*100</f>
        <v>86.363554655105403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0.13468367346938773</v>
      </c>
      <c r="F331" s="128">
        <f t="shared" si="32"/>
        <v>13.198999999999998</v>
      </c>
      <c r="G331" s="122">
        <f t="shared" si="33"/>
        <v>0.13085599289111913</v>
      </c>
      <c r="H331" s="128">
        <f t="shared" si="34"/>
        <v>45061.308000000005</v>
      </c>
      <c r="I331" s="122">
        <f t="shared" si="35"/>
        <v>0.16714228034964107</v>
      </c>
      <c r="J331" s="128">
        <f t="shared" si="36"/>
        <v>102.9251091170532</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0.10540816326530612</v>
      </c>
      <c r="F332" s="128">
        <f t="shared" si="32"/>
        <v>10.33</v>
      </c>
      <c r="G332" s="122">
        <f t="shared" si="33"/>
        <v>0.10553826250588051</v>
      </c>
      <c r="H332" s="128">
        <f t="shared" si="34"/>
        <v>36342.945</v>
      </c>
      <c r="I332" s="122">
        <f t="shared" si="35"/>
        <v>0.11884675808230986</v>
      </c>
      <c r="J332" s="128">
        <f t="shared" si="36"/>
        <v>99.876727892344135</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0.12702040816326532</v>
      </c>
      <c r="F333" s="128">
        <f t="shared" si="32"/>
        <v>12.448</v>
      </c>
      <c r="G333" s="122">
        <f t="shared" si="33"/>
        <v>0.12831599091643003</v>
      </c>
      <c r="H333" s="128">
        <f t="shared" si="34"/>
        <v>44186.638000000014</v>
      </c>
      <c r="I333" s="122">
        <f t="shared" si="35"/>
        <v>0.28732426807612527</v>
      </c>
      <c r="J333" s="128">
        <f t="shared" si="36"/>
        <v>98.990318553508644</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0.20944897959183673</v>
      </c>
      <c r="F334" s="128">
        <f t="shared" si="32"/>
        <v>20.526</v>
      </c>
      <c r="G334" s="122">
        <f t="shared" si="33"/>
        <v>0.21902618495867671</v>
      </c>
      <c r="H334" s="128">
        <f t="shared" si="34"/>
        <v>75423.418999999994</v>
      </c>
      <c r="I334" s="122">
        <f t="shared" si="35"/>
        <v>0.2976879714069221</v>
      </c>
      <c r="J334" s="128">
        <f t="shared" si="36"/>
        <v>95.627369682466551</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0.12308163265306124</v>
      </c>
      <c r="F335" s="128">
        <f t="shared" si="32"/>
        <v>12.062000000000001</v>
      </c>
      <c r="G335" s="122">
        <f t="shared" si="33"/>
        <v>0.12466769176264235</v>
      </c>
      <c r="H335" s="128">
        <f t="shared" si="34"/>
        <v>42930.316999999995</v>
      </c>
      <c r="I335" s="122">
        <f t="shared" si="35"/>
        <v>0.33223910095569359</v>
      </c>
      <c r="J335" s="128">
        <f t="shared" si="36"/>
        <v>98.727770533683383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6.7142857142857143E-2</v>
      </c>
      <c r="F336" s="128">
        <f t="shared" si="32"/>
        <v>6.58</v>
      </c>
      <c r="G336" s="122">
        <f t="shared" si="33"/>
        <v>6.7067595351349471E-2</v>
      </c>
      <c r="H336" s="128">
        <f t="shared" si="34"/>
        <v>23095.262999999999</v>
      </c>
      <c r="I336" s="122">
        <f t="shared" si="35"/>
        <v>0.30657079391028808</v>
      </c>
      <c r="J336" s="128">
        <f t="shared" si="36"/>
        <v>100.11221781713418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2.4244897959183678E-2</v>
      </c>
      <c r="F337" s="128">
        <f t="shared" si="32"/>
        <v>2.3760000000000003</v>
      </c>
      <c r="G337" s="122">
        <f t="shared" si="33"/>
        <v>2.5353646495797976E-2</v>
      </c>
      <c r="H337" s="128">
        <f t="shared" si="34"/>
        <v>8730.7309999999998</v>
      </c>
      <c r="I337" s="122">
        <f t="shared" si="35"/>
        <v>-0.10469091543180306</v>
      </c>
      <c r="J337" s="128">
        <f t="shared" si="36"/>
        <v>95.626867571897165</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1.1540816326530614E-2</v>
      </c>
      <c r="F338" s="128">
        <f t="shared" si="32"/>
        <v>1.1310000000000002</v>
      </c>
      <c r="G338" s="122">
        <f t="shared" si="33"/>
        <v>1.2053708640426531E-2</v>
      </c>
      <c r="H338" s="128">
        <f t="shared" si="34"/>
        <v>4150.7909999999993</v>
      </c>
      <c r="I338" s="122">
        <f t="shared" si="35"/>
        <v>0.32092302342676071</v>
      </c>
      <c r="J338" s="128">
        <f t="shared" si="36"/>
        <v>95.744941833289843</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3.8765306122448981E-2</v>
      </c>
      <c r="F339" s="128">
        <f t="shared" si="32"/>
        <v>3.7989999999999999</v>
      </c>
      <c r="G339" s="122">
        <f t="shared" si="33"/>
        <v>4.3618182240575211E-2</v>
      </c>
      <c r="H339" s="128">
        <f t="shared" si="34"/>
        <v>15020.269999999999</v>
      </c>
      <c r="I339" s="122">
        <f t="shared" si="35"/>
        <v>-0.16379489408109682</v>
      </c>
      <c r="J339" s="128">
        <f t="shared" si="36"/>
        <v>88.874189916121921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3.7183673469387751E-2</v>
      </c>
      <c r="F340" s="128">
        <f t="shared" si="32"/>
        <v>3.6439999999999997</v>
      </c>
      <c r="G340" s="122">
        <f t="shared" si="33"/>
        <v>4.4057106267314836E-2</v>
      </c>
      <c r="H340" s="128">
        <f t="shared" si="34"/>
        <v>15171.417000000001</v>
      </c>
      <c r="I340" s="122">
        <f t="shared" si="35"/>
        <v>-0.12659270974314854</v>
      </c>
      <c r="J340" s="128">
        <f t="shared" si="36"/>
        <v>84.398810134685675</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0.34320408163265309</v>
      </c>
      <c r="F341" s="128">
        <f t="shared" si="32"/>
        <v>33.634</v>
      </c>
      <c r="G341" s="122">
        <f t="shared" si="33"/>
        <v>0.34246932262354873</v>
      </c>
      <c r="H341" s="128">
        <f t="shared" si="34"/>
        <v>117932.05099999999</v>
      </c>
      <c r="I341" s="122">
        <f t="shared" si="35"/>
        <v>0.45962484970467804</v>
      </c>
      <c r="J341" s="128">
        <f t="shared" si="36"/>
        <v>100.21454739463249</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0.24328571428571436</v>
      </c>
      <c r="F342" s="128">
        <f t="shared" si="32"/>
        <v>23.842000000000006</v>
      </c>
      <c r="G342" s="122">
        <f t="shared" si="33"/>
        <v>0.23989538793929568</v>
      </c>
      <c r="H342" s="128">
        <f t="shared" si="34"/>
        <v>82609.895999999979</v>
      </c>
      <c r="I342" s="122">
        <f t="shared" si="35"/>
        <v>0.49014530729712208</v>
      </c>
      <c r="J342" s="128">
        <f t="shared" si="36"/>
        <v>101.4132519910206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0.33352040816326534</v>
      </c>
      <c r="F343" s="128">
        <f t="shared" si="32"/>
        <v>32.685000000000002</v>
      </c>
      <c r="G343" s="122">
        <f t="shared" si="33"/>
        <v>0.34096067464673391</v>
      </c>
      <c r="H343" s="128">
        <f t="shared" si="34"/>
        <v>117412.53599999999</v>
      </c>
      <c r="I343" s="122">
        <f t="shared" si="35"/>
        <v>-0.13688561066832439</v>
      </c>
      <c r="J343" s="128">
        <f t="shared" si="36"/>
        <v>97.817852017339717</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5.7785714285714274E-2</v>
      </c>
      <c r="F344" s="128">
        <f t="shared" si="32"/>
        <v>5.6629999999999985</v>
      </c>
      <c r="G344" s="122">
        <f t="shared" si="33"/>
        <v>6.2321586836954566E-2</v>
      </c>
      <c r="H344" s="128">
        <f t="shared" si="34"/>
        <v>21460.937000000002</v>
      </c>
      <c r="I344" s="122">
        <f t="shared" si="35"/>
        <v>-0.12178270511653687</v>
      </c>
      <c r="J344" s="128">
        <f t="shared" si="36"/>
        <v>92.721827569784097</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0.17209183673469389</v>
      </c>
      <c r="F345" s="128">
        <f t="shared" si="32"/>
        <v>16.865000000000002</v>
      </c>
      <c r="G345" s="122">
        <f t="shared" si="33"/>
        <v>0.18779066552831647</v>
      </c>
      <c r="H345" s="128">
        <f t="shared" si="34"/>
        <v>64667.218000000001</v>
      </c>
      <c r="I345" s="122">
        <f t="shared" si="35"/>
        <v>-0.12886437387396182</v>
      </c>
      <c r="J345" s="128">
        <f t="shared" si="36"/>
        <v>91.640250728407267</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4.9867346938775516E-2</v>
      </c>
      <c r="F346" s="128">
        <f t="shared" si="32"/>
        <v>4.8870000000000005</v>
      </c>
      <c r="G346" s="122">
        <f t="shared" si="33"/>
        <v>5.5315659865604966E-2</v>
      </c>
      <c r="H346" s="128">
        <f t="shared" si="34"/>
        <v>19048.389999999996</v>
      </c>
      <c r="I346" s="122">
        <f t="shared" si="35"/>
        <v>-0.46389833125842045</v>
      </c>
      <c r="J346" s="128">
        <f t="shared" si="36"/>
        <v>90.15050540829364</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4.1887755102040812E-2</v>
      </c>
      <c r="F347" s="128">
        <f t="shared" si="32"/>
        <v>4.1049999999999995</v>
      </c>
      <c r="G347" s="122">
        <f t="shared" si="33"/>
        <v>4.6689715354369582E-2</v>
      </c>
      <c r="H347" s="128">
        <f t="shared" si="34"/>
        <v>16077.977000000001</v>
      </c>
      <c r="I347" s="122">
        <f t="shared" si="35"/>
        <v>-0.52147651109123394</v>
      </c>
      <c r="J347" s="128">
        <f t="shared" si="36"/>
        <v>89.715164858293861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0.38985714285714279</v>
      </c>
      <c r="F348" s="128">
        <f t="shared" si="32"/>
        <v>38.205999999999996</v>
      </c>
      <c r="G348" s="122">
        <f t="shared" si="33"/>
        <v>0.38615227176368772</v>
      </c>
      <c r="H348" s="128">
        <f t="shared" si="34"/>
        <v>132974.62399999998</v>
      </c>
      <c r="I348" s="122">
        <f t="shared" si="35"/>
        <v>-0.31687092876450129</v>
      </c>
      <c r="J348" s="128">
        <f t="shared" si="36"/>
        <v>100.95943268093018</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0.38736734693877556</v>
      </c>
      <c r="F349" s="128">
        <f t="shared" si="32"/>
        <v>37.962000000000003</v>
      </c>
      <c r="G349" s="122">
        <f t="shared" si="33"/>
        <v>0.38837008287886443</v>
      </c>
      <c r="H349" s="128">
        <f t="shared" si="34"/>
        <v>133738.345</v>
      </c>
      <c r="I349" s="122">
        <f t="shared" si="35"/>
        <v>0.5142144356656666</v>
      </c>
      <c r="J349" s="128">
        <f t="shared" si="36"/>
        <v>99.741809170094697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0.11458163265306125</v>
      </c>
      <c r="F350" s="128">
        <f t="shared" si="32"/>
        <v>11.229000000000003</v>
      </c>
      <c r="G350" s="122">
        <f t="shared" si="33"/>
        <v>0.11839623299008591</v>
      </c>
      <c r="H350" s="128">
        <f t="shared" si="34"/>
        <v>40770.69</v>
      </c>
      <c r="I350" s="122">
        <f t="shared" si="35"/>
        <v>-0.6168082234022132</v>
      </c>
      <c r="J350" s="128">
        <f t="shared" si="36"/>
        <v>96.778106667174043</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5.0642857142857142E-2</v>
      </c>
      <c r="F351" s="128">
        <f t="shared" si="32"/>
        <v>4.9630000000000001</v>
      </c>
      <c r="G351" s="122">
        <f t="shared" si="33"/>
        <v>5.0652353074416748E-2</v>
      </c>
      <c r="H351" s="128">
        <f t="shared" si="34"/>
        <v>17442.543000000001</v>
      </c>
      <c r="I351" s="122">
        <f t="shared" si="35"/>
        <v>-0.50089889484555128</v>
      </c>
      <c r="J351" s="128">
        <f t="shared" si="36"/>
        <v>99.981252733618007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5.7346938775510212E-2</v>
      </c>
      <c r="F352" s="128">
        <f t="shared" si="32"/>
        <v>5.620000000000001</v>
      </c>
      <c r="G352" s="122">
        <f t="shared" si="33"/>
        <v>5.6458246940683819E-2</v>
      </c>
      <c r="H352" s="128">
        <f t="shared" si="34"/>
        <v>19441.848999999998</v>
      </c>
      <c r="I352" s="122">
        <f t="shared" si="35"/>
        <v>0.32645636088847896</v>
      </c>
      <c r="J352" s="128">
        <f t="shared" si="36"/>
        <v>101.57406912715527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0.14394897959183675</v>
      </c>
      <c r="F353" s="128">
        <f t="shared" si="32"/>
        <v>14.107000000000003</v>
      </c>
      <c r="G353" s="122">
        <f t="shared" si="33"/>
        <v>0.14201135155855243</v>
      </c>
      <c r="H353" s="128">
        <f t="shared" si="34"/>
        <v>48902.744999999995</v>
      </c>
      <c r="I353" s="122">
        <f t="shared" si="35"/>
        <v>-0.41889821313420511</v>
      </c>
      <c r="J353" s="128">
        <f t="shared" si="36"/>
        <v>101.3644177116964</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0.37844897959183676</v>
      </c>
      <c r="F354" s="128">
        <f t="shared" si="32"/>
        <v>37.088000000000001</v>
      </c>
      <c r="G354" s="122">
        <f t="shared" si="33"/>
        <v>0.38671856614337402</v>
      </c>
      <c r="H354" s="128">
        <f t="shared" si="34"/>
        <v>133169.63199999998</v>
      </c>
      <c r="I354" s="122">
        <f t="shared" si="35"/>
        <v>-2.4410208481155816E-2</v>
      </c>
      <c r="J354" s="128">
        <f t="shared" si="36"/>
        <v>97.861600844767466</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0.21377551020408161</v>
      </c>
      <c r="F355" s="128">
        <f t="shared" si="32"/>
        <v>20.95</v>
      </c>
      <c r="G355" s="122">
        <f t="shared" si="33"/>
        <v>0.2103772846862858</v>
      </c>
      <c r="H355" s="128">
        <f t="shared" si="34"/>
        <v>72445.10100000001</v>
      </c>
      <c r="I355" s="122">
        <f t="shared" si="35"/>
        <v>0.5387255809866992</v>
      </c>
      <c r="J355" s="128">
        <f t="shared" si="36"/>
        <v>101.61530058858932</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8.642857142857141E-2</v>
      </c>
      <c r="F356" s="128">
        <f t="shared" si="32"/>
        <v>8.4699999999999989</v>
      </c>
      <c r="G356" s="122">
        <f t="shared" si="33"/>
        <v>8.2695087670389522E-2</v>
      </c>
      <c r="H356" s="128">
        <f t="shared" si="34"/>
        <v>28476.714999999993</v>
      </c>
      <c r="I356" s="122">
        <f t="shared" si="35"/>
        <v>-0.21503474403496889</v>
      </c>
      <c r="J356" s="128">
        <f t="shared" si="36"/>
        <v>104.51475881259478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0.17729591836734693</v>
      </c>
      <c r="F357" s="128">
        <f t="shared" si="32"/>
        <v>17.375</v>
      </c>
      <c r="G357" s="122">
        <f t="shared" si="33"/>
        <v>0.17795913264683846</v>
      </c>
      <c r="H357" s="128">
        <f t="shared" si="34"/>
        <v>61281.650999999998</v>
      </c>
      <c r="I357" s="122">
        <f t="shared" si="35"/>
        <v>0.21900574526697977</v>
      </c>
      <c r="J357" s="128">
        <f t="shared" si="36"/>
        <v>99.627322144344404</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0.6290510204081633</v>
      </c>
      <c r="F358" s="128">
        <f t="shared" si="32"/>
        <v>61.646999999999998</v>
      </c>
      <c r="G358" s="122">
        <f t="shared" si="33"/>
        <v>0.60999255426039178</v>
      </c>
      <c r="H358" s="128">
        <f t="shared" si="34"/>
        <v>210055.81599999999</v>
      </c>
      <c r="I358" s="122">
        <f t="shared" si="35"/>
        <v>0.33597051525004606</v>
      </c>
      <c r="J358" s="128">
        <f t="shared" si="36"/>
        <v>103.124376849301</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9.8255102040816333E-2</v>
      </c>
      <c r="F359" s="128">
        <f t="shared" si="32"/>
        <v>9.6290000000000013</v>
      </c>
      <c r="G359" s="122">
        <f t="shared" si="33"/>
        <v>0.1031503377299206</v>
      </c>
      <c r="H359" s="128">
        <f t="shared" si="34"/>
        <v>35520.644</v>
      </c>
      <c r="I359" s="122">
        <f t="shared" si="35"/>
        <v>-4.9180052699361855E-2</v>
      </c>
      <c r="J359" s="128">
        <f t="shared" si="36"/>
        <v>95.254270808185325</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0.17862244897959181</v>
      </c>
      <c r="F360" s="128">
        <f t="shared" si="32"/>
        <v>17.504999999999999</v>
      </c>
      <c r="G360" s="122">
        <f t="shared" si="33"/>
        <v>0.18858232711306258</v>
      </c>
      <c r="H360" s="128">
        <f t="shared" si="34"/>
        <v>64939.833000000006</v>
      </c>
      <c r="I360" s="122">
        <f t="shared" si="35"/>
        <v>-0.24301254874417919</v>
      </c>
      <c r="J360" s="128">
        <f t="shared" si="36"/>
        <v>94.718551687242979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5.6326530612244921E-2</v>
      </c>
      <c r="F361" s="128">
        <f t="shared" si="32"/>
        <v>5.5200000000000022</v>
      </c>
      <c r="G361" s="122">
        <f t="shared" si="33"/>
        <v>5.9180428507541571E-2</v>
      </c>
      <c r="H361" s="128">
        <f t="shared" si="34"/>
        <v>20379.254000000001</v>
      </c>
      <c r="I361" s="122">
        <f t="shared" si="35"/>
        <v>-0.42495839276477954</v>
      </c>
      <c r="J361" s="128">
        <f t="shared" si="36"/>
        <v>95.177632255682354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9.2040816326530595E-3</v>
      </c>
      <c r="F362" s="128">
        <f t="shared" si="32"/>
        <v>0.90199999999999991</v>
      </c>
      <c r="G362" s="122">
        <f t="shared" si="33"/>
        <v>9.3952456455200697E-3</v>
      </c>
      <c r="H362" s="128">
        <f t="shared" si="34"/>
        <v>3235.3280000000004</v>
      </c>
      <c r="I362" s="122">
        <f t="shared" si="35"/>
        <v>-0.25879891603636968</v>
      </c>
      <c r="J362" s="128">
        <f t="shared" si="36"/>
        <v>97.965311178870948</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2.8530612244897963E-2</v>
      </c>
      <c r="F363" s="128">
        <f t="shared" si="32"/>
        <v>2.7960000000000003</v>
      </c>
      <c r="G363" s="122">
        <f t="shared" si="33"/>
        <v>2.9811170351785061E-2</v>
      </c>
      <c r="H363" s="128">
        <f t="shared" si="34"/>
        <v>10265.715</v>
      </c>
      <c r="I363" s="122">
        <f t="shared" si="35"/>
        <v>-0.27557743940818552</v>
      </c>
      <c r="J363" s="128">
        <f t="shared" si="36"/>
        <v>95.704435311408631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0.5827244897959184</v>
      </c>
      <c r="F364" s="128">
        <f t="shared" si="32"/>
        <v>57.107000000000006</v>
      </c>
      <c r="G364" s="122">
        <f t="shared" si="33"/>
        <v>0.57184467618002199</v>
      </c>
      <c r="H364" s="128">
        <f t="shared" si="34"/>
        <v>196919.28900000002</v>
      </c>
      <c r="I364" s="122">
        <f t="shared" si="35"/>
        <v>4.12796329218965E-2</v>
      </c>
      <c r="J364" s="128">
        <f t="shared" si="36"/>
        <v>101.90258195434723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0.5702346938775511</v>
      </c>
      <c r="F365" s="128">
        <f t="shared" si="32"/>
        <v>55.883000000000003</v>
      </c>
      <c r="G365" s="122">
        <f t="shared" si="33"/>
        <v>0.59358007945219815</v>
      </c>
      <c r="H365" s="128">
        <f t="shared" si="34"/>
        <v>204404.04900000006</v>
      </c>
      <c r="I365" s="122">
        <f t="shared" si="35"/>
        <v>1.4514492965555206E-2</v>
      </c>
      <c r="J365" s="128">
        <f t="shared" si="36"/>
        <v>96.06702003945415</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0.35752040816326536</v>
      </c>
      <c r="F366" s="128">
        <f t="shared" si="32"/>
        <v>35.037000000000006</v>
      </c>
      <c r="G366" s="122">
        <f t="shared" si="33"/>
        <v>0.3782711248177768</v>
      </c>
      <c r="H366" s="128">
        <f t="shared" si="34"/>
        <v>130260.68799999998</v>
      </c>
      <c r="I366" s="122">
        <f t="shared" si="35"/>
        <v>-0.28394137774299261</v>
      </c>
      <c r="J366" s="128">
        <f t="shared" si="36"/>
        <v>94.5143270810037</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0.38935714285714285</v>
      </c>
      <c r="F367" s="128">
        <f t="shared" si="32"/>
        <v>38.156999999999996</v>
      </c>
      <c r="G367" s="122">
        <f t="shared" si="33"/>
        <v>0.40765253602355689</v>
      </c>
      <c r="H367" s="128">
        <f t="shared" si="34"/>
        <v>140378.41200000001</v>
      </c>
      <c r="I367" s="122">
        <f t="shared" si="35"/>
        <v>0.14230515121905143</v>
      </c>
      <c r="J367" s="128">
        <f t="shared" si="36"/>
        <v>95.51201291549016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6.4520408163265305E-2</v>
      </c>
      <c r="F368" s="128">
        <f t="shared" si="32"/>
        <v>6.3229999999999995</v>
      </c>
      <c r="G368" s="122">
        <f t="shared" si="33"/>
        <v>6.9939742941938318E-2</v>
      </c>
      <c r="H368" s="128">
        <f t="shared" si="34"/>
        <v>24084.309999999998</v>
      </c>
      <c r="I368" s="122">
        <f t="shared" si="35"/>
        <v>-0.33236270689552511</v>
      </c>
      <c r="J368" s="128">
        <f t="shared" si="36"/>
        <v>92.251423081191518</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0.2699183673469388</v>
      </c>
      <c r="F369" s="128">
        <f t="shared" si="32"/>
        <v>26.452000000000002</v>
      </c>
      <c r="G369" s="122">
        <f t="shared" si="33"/>
        <v>0.25257830223197952</v>
      </c>
      <c r="H369" s="128">
        <f t="shared" si="34"/>
        <v>86977.359000000011</v>
      </c>
      <c r="I369" s="122">
        <f t="shared" si="35"/>
        <v>0.40933820448732255</v>
      </c>
      <c r="J369" s="128">
        <f t="shared" si="36"/>
        <v>106.86522356106163</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0.18706122448979592</v>
      </c>
      <c r="F370" s="128">
        <f t="shared" si="32"/>
        <v>18.332000000000001</v>
      </c>
      <c r="G370" s="122">
        <f t="shared" si="33"/>
        <v>0.17966376561601591</v>
      </c>
      <c r="H370" s="128">
        <f t="shared" si="34"/>
        <v>61868.655000000006</v>
      </c>
      <c r="I370" s="122">
        <f t="shared" si="35"/>
        <v>0.61315113800679599</v>
      </c>
      <c r="J370" s="128">
        <f t="shared" si="36"/>
        <v>104.11739053137188</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0.33232653061224487</v>
      </c>
      <c r="F371" s="128">
        <f t="shared" si="32"/>
        <v>32.567999999999998</v>
      </c>
      <c r="G371" s="122">
        <f t="shared" si="33"/>
        <v>0.35218290848477457</v>
      </c>
      <c r="H371" s="128">
        <f t="shared" si="34"/>
        <v>121277.00199999999</v>
      </c>
      <c r="I371" s="122">
        <f t="shared" si="35"/>
        <v>9.677212202319678E-2</v>
      </c>
      <c r="J371" s="128">
        <f t="shared" si="36"/>
        <v>94.361913257528755</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0.18088775510204086</v>
      </c>
      <c r="F372" s="128">
        <f t="shared" si="32"/>
        <v>17.727000000000004</v>
      </c>
      <c r="G372" s="122">
        <f t="shared" si="33"/>
        <v>0.19410742018480767</v>
      </c>
      <c r="H372" s="128">
        <f t="shared" si="34"/>
        <v>66842.442999999999</v>
      </c>
      <c r="I372" s="122">
        <f t="shared" si="35"/>
        <v>-0.15271708420478056</v>
      </c>
      <c r="J372" s="128">
        <f t="shared" si="36"/>
        <v>93.189510699704059</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0.20287755102040814</v>
      </c>
      <c r="F373" s="128">
        <f t="shared" si="32"/>
        <v>19.881999999999998</v>
      </c>
      <c r="G373" s="122">
        <f t="shared" si="33"/>
        <v>0.21604000487864372</v>
      </c>
      <c r="H373" s="128">
        <f t="shared" si="34"/>
        <v>74395.103999999992</v>
      </c>
      <c r="I373" s="122">
        <f t="shared" si="35"/>
        <v>0.17603443195418764</v>
      </c>
      <c r="J373" s="128">
        <f t="shared" si="36"/>
        <v>93.907399758841265</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7.8785714285714292E-2</v>
      </c>
      <c r="F374" s="128">
        <f t="shared" si="32"/>
        <v>7.721000000000001</v>
      </c>
      <c r="G374" s="122">
        <f t="shared" si="33"/>
        <v>8.0815944453156319E-2</v>
      </c>
      <c r="H374" s="128">
        <f t="shared" si="34"/>
        <v>27829.617000000002</v>
      </c>
      <c r="I374" s="122">
        <f t="shared" si="35"/>
        <v>-0.27274043578190343</v>
      </c>
      <c r="J374" s="128">
        <f t="shared" si="36"/>
        <v>97.487834633153597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0.11108163265306123</v>
      </c>
      <c r="F375" s="128">
        <f t="shared" si="32"/>
        <v>10.886000000000001</v>
      </c>
      <c r="G375" s="122">
        <f t="shared" si="33"/>
        <v>0.10752268859733183</v>
      </c>
      <c r="H375" s="128">
        <f t="shared" si="34"/>
        <v>37026.297999999995</v>
      </c>
      <c r="I375" s="122">
        <f t="shared" si="35"/>
        <v>0.6388911542785195</v>
      </c>
      <c r="J375" s="128">
        <f t="shared" si="36"/>
        <v>103.30994704667171</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3.3448979591836729E-2</v>
      </c>
      <c r="F376" s="128">
        <f t="shared" si="32"/>
        <v>3.2779999999999996</v>
      </c>
      <c r="G376" s="122">
        <f t="shared" si="33"/>
        <v>3.3104516230202295E-2</v>
      </c>
      <c r="H376" s="128">
        <f t="shared" si="34"/>
        <v>11399.805000000002</v>
      </c>
      <c r="I376" s="122">
        <f t="shared" si="35"/>
        <v>-0.42229685424784735</v>
      </c>
      <c r="J376" s="128">
        <f t="shared" si="36"/>
        <v>101.04053283618192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0.35824489795918363</v>
      </c>
      <c r="F377" s="128">
        <f t="shared" si="32"/>
        <v>35.107999999999997</v>
      </c>
      <c r="G377" s="122">
        <f t="shared" si="33"/>
        <v>0.37604644875391308</v>
      </c>
      <c r="H377" s="128">
        <f t="shared" si="34"/>
        <v>129494.603</v>
      </c>
      <c r="I377" s="122">
        <f t="shared" si="35"/>
        <v>-1.2366690630194067E-2</v>
      </c>
      <c r="J377" s="128">
        <f t="shared" si="36"/>
        <v>95.26612979494486</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0.23460204081632652</v>
      </c>
      <c r="F378" s="128">
        <f t="shared" si="32"/>
        <v>22.991</v>
      </c>
      <c r="G378" s="122">
        <f t="shared" si="33"/>
        <v>0.24726788981234649</v>
      </c>
      <c r="H378" s="128">
        <f t="shared" si="34"/>
        <v>85148.676000000007</v>
      </c>
      <c r="I378" s="122">
        <f t="shared" si="35"/>
        <v>-0.18848772969230046</v>
      </c>
      <c r="J378" s="128">
        <f t="shared" si="36"/>
        <v>94.877681446777345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0.1559081632653061</v>
      </c>
      <c r="F379" s="128">
        <f t="shared" si="32"/>
        <v>15.278999999999998</v>
      </c>
      <c r="G379" s="122">
        <f t="shared" si="33"/>
        <v>0.16240357709128289</v>
      </c>
      <c r="H379" s="128">
        <f t="shared" si="34"/>
        <v>55924.97099999999</v>
      </c>
      <c r="I379" s="122">
        <f t="shared" si="35"/>
        <v>0.19649917104651921</v>
      </c>
      <c r="J379" s="128">
        <f t="shared" si="36"/>
        <v>96.000449040401435</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1.1153061224489797E-2</v>
      </c>
      <c r="F380" s="128">
        <f t="shared" si="32"/>
        <v>1.0930000000000002</v>
      </c>
      <c r="G380" s="122">
        <f t="shared" si="33"/>
        <v>1.2078888830809799E-2</v>
      </c>
      <c r="H380" s="128">
        <f t="shared" si="34"/>
        <v>4159.4620000000004</v>
      </c>
      <c r="I380" s="122">
        <f t="shared" si="35"/>
        <v>-0.49775716642147205</v>
      </c>
      <c r="J380" s="128">
        <f t="shared" si="36"/>
        <v>92.335159141803842</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4.6125306122448979</v>
      </c>
      <c r="F381" s="128">
        <f t="shared" si="32"/>
        <v>452.02800000000002</v>
      </c>
      <c r="G381" s="122">
        <f t="shared" si="33"/>
        <v>4.9938132205437356</v>
      </c>
      <c r="H381" s="128">
        <f t="shared" si="34"/>
        <v>1719659.5329999998</v>
      </c>
      <c r="I381" s="122">
        <f t="shared" si="35"/>
        <v>3.755590917538261E-2</v>
      </c>
      <c r="J381" s="128">
        <f t="shared" si="36"/>
        <v>92.364900498674984</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0.59235714285714292</v>
      </c>
      <c r="F382" s="128">
        <f t="shared" si="32"/>
        <v>58.051000000000002</v>
      </c>
      <c r="G382" s="122">
        <f t="shared" si="33"/>
        <v>0.61511820547221219</v>
      </c>
      <c r="H382" s="128">
        <f t="shared" si="34"/>
        <v>211820.87500000003</v>
      </c>
      <c r="I382" s="122">
        <f t="shared" si="35"/>
        <v>0.19744051693692688</v>
      </c>
      <c r="J382" s="128">
        <f t="shared" si="36"/>
        <v>96.299725416581339</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8.6061224489795932E-2</v>
      </c>
      <c r="F383" s="128">
        <f t="shared" si="32"/>
        <v>8.4340000000000011</v>
      </c>
      <c r="G383" s="122">
        <f t="shared" si="33"/>
        <v>9.0093080456966304E-2</v>
      </c>
      <c r="H383" s="128">
        <f t="shared" si="34"/>
        <v>31024.273000000001</v>
      </c>
      <c r="I383" s="122">
        <f t="shared" si="35"/>
        <v>0.32885096827701343</v>
      </c>
      <c r="J383" s="128">
        <f t="shared" si="36"/>
        <v>95.524788422462464</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3.8448979591836741E-2</v>
      </c>
      <c r="F384" s="128">
        <f t="shared" si="32"/>
        <v>3.7680000000000002</v>
      </c>
      <c r="G384" s="122">
        <f t="shared" si="33"/>
        <v>3.6556412222164138E-2</v>
      </c>
      <c r="H384" s="128">
        <f t="shared" si="34"/>
        <v>12588.492999999999</v>
      </c>
      <c r="I384" s="122">
        <f t="shared" si="35"/>
        <v>-0.18164797127460797</v>
      </c>
      <c r="J384" s="128">
        <f t="shared" si="36"/>
        <v>105.17711464180597</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0.23112244897959183</v>
      </c>
      <c r="F385" s="128">
        <f t="shared" si="32"/>
        <v>22.65</v>
      </c>
      <c r="G385" s="122">
        <f t="shared" si="33"/>
        <v>0.24841512611874852</v>
      </c>
      <c r="H385" s="128">
        <f t="shared" si="34"/>
        <v>85543.736000000004</v>
      </c>
      <c r="I385" s="122">
        <f t="shared" si="35"/>
        <v>1.5391915952921801E-2</v>
      </c>
      <c r="J385" s="128">
        <f t="shared" si="36"/>
        <v>93.038798639463536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0.63332653061224498</v>
      </c>
      <c r="F386" s="128">
        <f t="shared" si="32"/>
        <v>62.06600000000001</v>
      </c>
      <c r="G386" s="122">
        <f t="shared" si="33"/>
        <v>0.70343399601577417</v>
      </c>
      <c r="H386" s="128">
        <f t="shared" si="34"/>
        <v>242233.12399999995</v>
      </c>
      <c r="I386" s="122">
        <f t="shared" si="35"/>
        <v>-0.54130278717402591</v>
      </c>
      <c r="J386" s="128">
        <f t="shared" si="36"/>
        <v>90.033540346270513</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0.38421428571428579</v>
      </c>
      <c r="F387" s="128">
        <f t="shared" si="32"/>
        <v>37.653000000000006</v>
      </c>
      <c r="G387" s="122">
        <f t="shared" si="33"/>
        <v>0.41035322832633475</v>
      </c>
      <c r="H387" s="128">
        <f t="shared" si="34"/>
        <v>141308.41699999999</v>
      </c>
      <c r="I387" s="122">
        <f t="shared" si="35"/>
        <v>0.25617082398552604</v>
      </c>
      <c r="J387" s="128">
        <f t="shared" si="36"/>
        <v>93.630135988290093</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2.4183673469387761E-3</v>
      </c>
      <c r="F388" s="128">
        <f t="shared" si="32"/>
        <v>0.23700000000000004</v>
      </c>
      <c r="G388" s="122">
        <f t="shared" si="33"/>
        <v>2.4702489850678654E-3</v>
      </c>
      <c r="H388" s="128">
        <f t="shared" si="34"/>
        <v>850.65</v>
      </c>
      <c r="I388" s="122">
        <f t="shared" si="35"/>
        <v>0.18135834152195451</v>
      </c>
      <c r="J388" s="128">
        <f t="shared" si="36"/>
        <v>97.899740534549238</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1.483673469387755E-2</v>
      </c>
      <c r="F389" s="128">
        <f t="shared" si="32"/>
        <v>1.454</v>
      </c>
      <c r="G389" s="122">
        <f t="shared" si="33"/>
        <v>1.5963044273691912E-2</v>
      </c>
      <c r="H389" s="128">
        <f t="shared" si="34"/>
        <v>5497.0019999999995</v>
      </c>
      <c r="I389" s="122">
        <f t="shared" si="35"/>
        <v>0.1155580551654672</v>
      </c>
      <c r="J389" s="128">
        <f t="shared" si="36"/>
        <v>92.944268270491548</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1.9591836734693877E-3</v>
      </c>
      <c r="F390" s="128">
        <f t="shared" si="32"/>
        <v>0.192</v>
      </c>
      <c r="G390" s="122">
        <f t="shared" si="33"/>
        <v>1.8761434321258692E-3</v>
      </c>
      <c r="H390" s="128">
        <f t="shared" si="34"/>
        <v>646.06500000000005</v>
      </c>
      <c r="I390" s="122">
        <f t="shared" si="35"/>
        <v>-0.15147094077621151</v>
      </c>
      <c r="J390" s="128">
        <f t="shared" si="36"/>
        <v>104.42611369267354</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1.6928571428571428E-2</v>
      </c>
      <c r="F391" s="128">
        <f t="shared" si="32"/>
        <v>1.659</v>
      </c>
      <c r="G391" s="122">
        <f t="shared" si="33"/>
        <v>1.8039572189407539E-2</v>
      </c>
      <c r="H391" s="128">
        <f t="shared" si="34"/>
        <v>6212.0710000000008</v>
      </c>
      <c r="I391" s="122">
        <f t="shared" si="35"/>
        <v>0.366175476980029</v>
      </c>
      <c r="J391" s="128">
        <f t="shared" si="36"/>
        <v>93.841313146614041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2.3469387755102041E-4</v>
      </c>
      <c r="F392" s="128">
        <f t="shared" si="32"/>
        <v>2.3E-2</v>
      </c>
      <c r="G392" s="122">
        <f t="shared" si="33"/>
        <v>2.4162935084998753E-4</v>
      </c>
      <c r="H392" s="128">
        <f t="shared" si="34"/>
        <v>83.207000000000008</v>
      </c>
      <c r="I392" s="122">
        <f t="shared" si="35"/>
        <v>7.9975430008841789E-2</v>
      </c>
      <c r="J392" s="128">
        <f t="shared" si="36"/>
        <v>97.129705776814788</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4.5102040816326541E-3</v>
      </c>
      <c r="F393" s="128">
        <f t="shared" ref="F393:F456" si="38">SUMPRODUCT($K$2:$AI$2,$K393:$AI393)</f>
        <v>0.44200000000000012</v>
      </c>
      <c r="G393" s="122">
        <f t="shared" ref="G393:G456" si="39">SUMPRODUCT($K$3:$AI$3,$K393:$AI393)/$J$3</f>
        <v>4.5444972964182612E-3</v>
      </c>
      <c r="H393" s="128">
        <f t="shared" ref="H393:H456" si="40">SUMPRODUCT($K$3:$AI$3,$K393:$AI393)</f>
        <v>1564.9339999999997</v>
      </c>
      <c r="I393" s="122">
        <f t="shared" ref="I393:I456" si="41">CORREL($K$4:$AI$4,$K393:$AI393)</f>
        <v>0.36789820956462205</v>
      </c>
      <c r="J393" s="128">
        <f t="shared" si="36"/>
        <v>99.245390357859037</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1.8061224489795916E-3</v>
      </c>
      <c r="F394" s="128">
        <f t="shared" si="38"/>
        <v>0.17699999999999999</v>
      </c>
      <c r="G394" s="122">
        <f t="shared" si="39"/>
        <v>2.4377101737145645E-3</v>
      </c>
      <c r="H394" s="128">
        <f t="shared" si="40"/>
        <v>839.44500000000005</v>
      </c>
      <c r="I394" s="122">
        <f t="shared" si="41"/>
        <v>4.9233401603697546E-2</v>
      </c>
      <c r="J394" s="128">
        <f t="shared" ref="J394:J457" si="42">$E394/$G394*100</f>
        <v>74.090942740228869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1.9387755102040816E-4</v>
      </c>
      <c r="F395" s="128">
        <f t="shared" si="38"/>
        <v>1.9E-2</v>
      </c>
      <c r="G395" s="122">
        <f t="shared" si="39"/>
        <v>1.9086241643870625E-4</v>
      </c>
      <c r="H395" s="128">
        <f t="shared" si="40"/>
        <v>65.725000000000009</v>
      </c>
      <c r="I395" s="122">
        <f t="shared" si="41"/>
        <v>0.20962557421079886</v>
      </c>
      <c r="J395" s="128">
        <f t="shared" si="42"/>
        <v>101.5797424332989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1.3163265306122449E-3</v>
      </c>
      <c r="F396" s="128">
        <f t="shared" si="38"/>
        <v>0.129</v>
      </c>
      <c r="G396" s="122">
        <f t="shared" si="39"/>
        <v>1.4002085039406665E-3</v>
      </c>
      <c r="H396" s="128">
        <f t="shared" si="40"/>
        <v>482.17300000000006</v>
      </c>
      <c r="I396" s="122">
        <f t="shared" si="41"/>
        <v>0.31410272673254203</v>
      </c>
      <c r="J396" s="128">
        <f t="shared" si="42"/>
        <v>94.009322676419345</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9.9591836734693878E-3</v>
      </c>
      <c r="F397" s="128">
        <f t="shared" si="38"/>
        <v>0.97600000000000009</v>
      </c>
      <c r="G397" s="122">
        <f t="shared" si="39"/>
        <v>1.0700968178465437E-2</v>
      </c>
      <c r="H397" s="128">
        <f t="shared" si="40"/>
        <v>3684.9640000000009</v>
      </c>
      <c r="I397" s="122">
        <f t="shared" si="41"/>
        <v>0.35128426156702319</v>
      </c>
      <c r="J397" s="128">
        <f t="shared" si="42"/>
        <v>93.068061762029984</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1.2948979591836735E-2</v>
      </c>
      <c r="F398" s="128">
        <f t="shared" si="38"/>
        <v>1.2690000000000001</v>
      </c>
      <c r="G398" s="122">
        <f t="shared" si="39"/>
        <v>1.4666248497203493E-2</v>
      </c>
      <c r="H398" s="128">
        <f t="shared" si="40"/>
        <v>5050.4400000000005</v>
      </c>
      <c r="I398" s="122">
        <f t="shared" si="41"/>
        <v>0.23839827394446439</v>
      </c>
      <c r="J398" s="128">
        <f t="shared" si="42"/>
        <v>88.291014531124304</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6.744897959183674E-3</v>
      </c>
      <c r="F400" s="128">
        <f t="shared" si="38"/>
        <v>0.66100000000000003</v>
      </c>
      <c r="G400" s="122">
        <f t="shared" si="39"/>
        <v>7.5407453870681091E-3</v>
      </c>
      <c r="H400" s="128">
        <f t="shared" si="40"/>
        <v>2596.7159999999999</v>
      </c>
      <c r="I400" s="122">
        <f t="shared" si="41"/>
        <v>2.9815640842626057E-2</v>
      </c>
      <c r="J400" s="128">
        <f t="shared" si="42"/>
        <v>89.446037665596535</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1E-3</v>
      </c>
      <c r="F401" s="128">
        <f t="shared" si="38"/>
        <v>9.8000000000000004E-2</v>
      </c>
      <c r="G401" s="122">
        <f t="shared" si="39"/>
        <v>7.7262325835322548E-4</v>
      </c>
      <c r="H401" s="128">
        <f t="shared" si="40"/>
        <v>266.05900000000003</v>
      </c>
      <c r="I401" s="122">
        <f t="shared" si="41"/>
        <v>0.36166547751909234</v>
      </c>
      <c r="J401" s="128">
        <f t="shared" si="42"/>
        <v>129.42918675932782</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0.774030612244898</v>
      </c>
      <c r="F402" s="128">
        <f t="shared" si="38"/>
        <v>75.855000000000004</v>
      </c>
      <c r="G402" s="122">
        <f t="shared" si="39"/>
        <v>0.83973842919287489</v>
      </c>
      <c r="H402" s="128">
        <f t="shared" si="40"/>
        <v>289170.64600000001</v>
      </c>
      <c r="I402" s="122">
        <f t="shared" si="41"/>
        <v>0.25109567186712545</v>
      </c>
      <c r="J402" s="128">
        <f t="shared" si="42"/>
        <v>92.175204246501764</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0.16246938775510206</v>
      </c>
      <c r="F403" s="128">
        <f t="shared" si="38"/>
        <v>15.922000000000001</v>
      </c>
      <c r="G403" s="122">
        <f t="shared" si="39"/>
        <v>0.16838110048263727</v>
      </c>
      <c r="H403" s="128">
        <f t="shared" si="40"/>
        <v>57983.379000000001</v>
      </c>
      <c r="I403" s="122">
        <f t="shared" si="41"/>
        <v>1.3463290082860542E-2</v>
      </c>
      <c r="J403" s="128">
        <f t="shared" si="42"/>
        <v>96.489087723865538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0.73336734693877559</v>
      </c>
      <c r="F404" s="128">
        <f t="shared" si="38"/>
        <v>71.87</v>
      </c>
      <c r="G404" s="122">
        <f t="shared" si="39"/>
        <v>0.78907572932819892</v>
      </c>
      <c r="H404" s="128">
        <f t="shared" si="40"/>
        <v>271724.53999999992</v>
      </c>
      <c r="I404" s="122">
        <f t="shared" si="41"/>
        <v>0.28041889118557994</v>
      </c>
      <c r="J404" s="128">
        <f t="shared" si="42"/>
        <v>92.94004614273814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5.111224489795918E-2</v>
      </c>
      <c r="F405" s="128">
        <f t="shared" si="38"/>
        <v>5.0089999999999995</v>
      </c>
      <c r="G405" s="122">
        <f t="shared" si="39"/>
        <v>7.9692732563204582E-2</v>
      </c>
      <c r="H405" s="128">
        <f t="shared" si="40"/>
        <v>27442.83</v>
      </c>
      <c r="I405" s="122">
        <f t="shared" si="41"/>
        <v>-0.27133406017468181</v>
      </c>
      <c r="J405" s="128">
        <f t="shared" si="42"/>
        <v>64.136644903500923</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0.43823469387755098</v>
      </c>
      <c r="F406" s="128">
        <f t="shared" si="38"/>
        <v>42.946999999999996</v>
      </c>
      <c r="G406" s="122">
        <f t="shared" si="39"/>
        <v>0.48322752484333165</v>
      </c>
      <c r="H406" s="128">
        <f t="shared" si="40"/>
        <v>166403.264</v>
      </c>
      <c r="I406" s="122">
        <f t="shared" si="41"/>
        <v>-2.2860062778408859E-2</v>
      </c>
      <c r="J406" s="128">
        <f t="shared" si="42"/>
        <v>90.689100133447923</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0.41339795918367345</v>
      </c>
      <c r="F407" s="128">
        <f t="shared" si="38"/>
        <v>40.512999999999998</v>
      </c>
      <c r="G407" s="122">
        <f t="shared" si="39"/>
        <v>0.44883736983023481</v>
      </c>
      <c r="H407" s="128">
        <f t="shared" si="40"/>
        <v>154560.739</v>
      </c>
      <c r="I407" s="122">
        <f t="shared" si="41"/>
        <v>0.1323342008886717</v>
      </c>
      <c r="J407" s="128">
        <f t="shared" si="42"/>
        <v>92.104175581466023</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0.17313265306122447</v>
      </c>
      <c r="F408" s="128">
        <f t="shared" si="38"/>
        <v>16.966999999999999</v>
      </c>
      <c r="G408" s="122">
        <f t="shared" si="39"/>
        <v>0.19316017632812363</v>
      </c>
      <c r="H408" s="128">
        <f t="shared" si="40"/>
        <v>66516.251999999993</v>
      </c>
      <c r="I408" s="122">
        <f t="shared" si="41"/>
        <v>3.0689488546587887E-2</v>
      </c>
      <c r="J408" s="128">
        <f t="shared" si="42"/>
        <v>89.631649935503191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0.87927551020408146</v>
      </c>
      <c r="F409" s="128">
        <f t="shared" si="38"/>
        <v>86.168999999999983</v>
      </c>
      <c r="G409" s="122">
        <f t="shared" si="39"/>
        <v>0.90266720389826871</v>
      </c>
      <c r="H409" s="128">
        <f t="shared" si="40"/>
        <v>310840.67300000001</v>
      </c>
      <c r="I409" s="122">
        <f t="shared" si="41"/>
        <v>-0.11196450697908614</v>
      </c>
      <c r="J409" s="128">
        <f t="shared" si="42"/>
        <v>97.408602684004947</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0.10405102040816323</v>
      </c>
      <c r="F410" s="128">
        <f t="shared" si="38"/>
        <v>10.196999999999997</v>
      </c>
      <c r="G410" s="122">
        <f t="shared" si="39"/>
        <v>8.3697785444217951E-2</v>
      </c>
      <c r="H410" s="128">
        <f t="shared" si="40"/>
        <v>28822.002000000004</v>
      </c>
      <c r="I410" s="122">
        <f t="shared" si="41"/>
        <v>0.1094090681888621</v>
      </c>
      <c r="J410" s="128">
        <f t="shared" si="42"/>
        <v>124.31753105046025</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2.6193877551020411E-2</v>
      </c>
      <c r="F411" s="128">
        <f t="shared" si="38"/>
        <v>2.5670000000000002</v>
      </c>
      <c r="G411" s="122">
        <f t="shared" si="39"/>
        <v>2.3674614790421596E-2</v>
      </c>
      <c r="H411" s="128">
        <f t="shared" si="40"/>
        <v>8152.5429999999997</v>
      </c>
      <c r="I411" s="122">
        <f t="shared" si="41"/>
        <v>0.50805690355188438</v>
      </c>
      <c r="J411" s="128">
        <f t="shared" si="42"/>
        <v>110.64119852804562</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0.42590816326530601</v>
      </c>
      <c r="F412" s="128">
        <f t="shared" si="38"/>
        <v>41.73899999999999</v>
      </c>
      <c r="G412" s="122">
        <f t="shared" si="39"/>
        <v>0.42025650340633869</v>
      </c>
      <c r="H412" s="128">
        <f t="shared" si="40"/>
        <v>144718.68899999998</v>
      </c>
      <c r="I412" s="122">
        <f t="shared" si="41"/>
        <v>0.14235216192684141</v>
      </c>
      <c r="J412" s="128">
        <f t="shared" si="42"/>
        <v>101.34481199295155</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0.42693877551020409</v>
      </c>
      <c r="F413" s="128">
        <f t="shared" si="38"/>
        <v>41.84</v>
      </c>
      <c r="G413" s="122">
        <f t="shared" si="39"/>
        <v>0.45870280638173072</v>
      </c>
      <c r="H413" s="128">
        <f t="shared" si="40"/>
        <v>157957.98100000003</v>
      </c>
      <c r="I413" s="122">
        <f t="shared" si="41"/>
        <v>-0.17293987724452675</v>
      </c>
      <c r="J413" s="128">
        <f t="shared" si="42"/>
        <v>93.075248193469136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0.13285714285714287</v>
      </c>
      <c r="F414" s="128">
        <f t="shared" si="38"/>
        <v>13.020000000000001</v>
      </c>
      <c r="G414" s="122">
        <f t="shared" si="39"/>
        <v>0.10781694341354058</v>
      </c>
      <c r="H414" s="128">
        <f t="shared" si="40"/>
        <v>37127.627000000008</v>
      </c>
      <c r="I414" s="122">
        <f t="shared" si="41"/>
        <v>0.11963864921644077</v>
      </c>
      <c r="J414" s="128">
        <f t="shared" si="42"/>
        <v>123.22473504703115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9.7357142857142864E-2</v>
      </c>
      <c r="F415" s="128">
        <f t="shared" si="38"/>
        <v>9.5410000000000004</v>
      </c>
      <c r="G415" s="122">
        <f t="shared" si="39"/>
        <v>9.1061058549532767E-2</v>
      </c>
      <c r="H415" s="128">
        <f t="shared" si="40"/>
        <v>31357.604000000003</v>
      </c>
      <c r="I415" s="122">
        <f t="shared" si="41"/>
        <v>0.48729585924892538</v>
      </c>
      <c r="J415" s="128">
        <f t="shared" si="42"/>
        <v>106.9141347661639</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0.25052040816326526</v>
      </c>
      <c r="F416" s="128">
        <f t="shared" si="38"/>
        <v>24.550999999999998</v>
      </c>
      <c r="G416" s="122">
        <f t="shared" si="39"/>
        <v>0.2462969264544457</v>
      </c>
      <c r="H416" s="128">
        <f t="shared" si="40"/>
        <v>84814.31700000001</v>
      </c>
      <c r="I416" s="122">
        <f t="shared" si="41"/>
        <v>4.4175078667013964E-2</v>
      </c>
      <c r="J416" s="128">
        <f t="shared" si="42"/>
        <v>101.71479269742359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0.25080612244897954</v>
      </c>
      <c r="F417" s="128">
        <f t="shared" si="38"/>
        <v>24.578999999999997</v>
      </c>
      <c r="G417" s="122">
        <f t="shared" si="39"/>
        <v>0.26292756375632337</v>
      </c>
      <c r="H417" s="128">
        <f t="shared" si="40"/>
        <v>90541.21</v>
      </c>
      <c r="I417" s="122">
        <f t="shared" si="41"/>
        <v>-0.11825001847033012</v>
      </c>
      <c r="J417" s="128">
        <f t="shared" si="42"/>
        <v>95.389817205099973</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0.26809183673469383</v>
      </c>
      <c r="F418" s="128">
        <f t="shared" si="38"/>
        <v>26.272999999999996</v>
      </c>
      <c r="G418" s="122">
        <f t="shared" si="39"/>
        <v>0.29149968056499342</v>
      </c>
      <c r="H418" s="128">
        <f t="shared" si="40"/>
        <v>100380.247</v>
      </c>
      <c r="I418" s="122">
        <f t="shared" si="41"/>
        <v>-0.21965464906257198</v>
      </c>
      <c r="J418" s="128">
        <f t="shared" si="42"/>
        <v>91.969856095577939</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7.5020408163265315E-2</v>
      </c>
      <c r="F419" s="128">
        <f t="shared" si="38"/>
        <v>7.3520000000000003</v>
      </c>
      <c r="G419" s="122">
        <f t="shared" si="39"/>
        <v>7.9214608053246913E-2</v>
      </c>
      <c r="H419" s="128">
        <f t="shared" si="40"/>
        <v>27278.184000000001</v>
      </c>
      <c r="I419" s="122">
        <f t="shared" si="41"/>
        <v>0.13401272727298497</v>
      </c>
      <c r="J419" s="128">
        <f t="shared" si="42"/>
        <v>94.705269655361647</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0.21767346938775511</v>
      </c>
      <c r="F420" s="128">
        <f t="shared" si="38"/>
        <v>21.332000000000001</v>
      </c>
      <c r="G420" s="122">
        <f t="shared" si="39"/>
        <v>0.22905700462890363</v>
      </c>
      <c r="H420" s="128">
        <f t="shared" si="40"/>
        <v>78877.611999999994</v>
      </c>
      <c r="I420" s="122">
        <f t="shared" si="41"/>
        <v>-0.17748737000035283</v>
      </c>
      <c r="J420" s="128">
        <f t="shared" si="42"/>
        <v>95.030261021883604</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0.88088775510204098</v>
      </c>
      <c r="F421" s="128">
        <f t="shared" si="38"/>
        <v>86.327000000000012</v>
      </c>
      <c r="G421" s="122">
        <f t="shared" si="39"/>
        <v>0.8908630117494003</v>
      </c>
      <c r="H421" s="128">
        <f t="shared" si="40"/>
        <v>306775.80499999999</v>
      </c>
      <c r="I421" s="122">
        <f t="shared" si="41"/>
        <v>-0.1101910755423388</v>
      </c>
      <c r="J421" s="128">
        <f t="shared" si="42"/>
        <v>98.880270421400624</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0.71371428571428575</v>
      </c>
      <c r="F422" s="128">
        <f t="shared" si="38"/>
        <v>69.944000000000003</v>
      </c>
      <c r="G422" s="122">
        <f t="shared" si="39"/>
        <v>0.74547488660057259</v>
      </c>
      <c r="H422" s="128">
        <f t="shared" si="40"/>
        <v>256710.24099999998</v>
      </c>
      <c r="I422" s="122">
        <f t="shared" si="41"/>
        <v>-0.28264030898577985</v>
      </c>
      <c r="J422" s="128">
        <f t="shared" si="42"/>
        <v>95.739547842970566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0.29311224489795917</v>
      </c>
      <c r="F423" s="128">
        <f t="shared" si="38"/>
        <v>28.724999999999998</v>
      </c>
      <c r="G423" s="122">
        <f t="shared" si="39"/>
        <v>0.31970545478833079</v>
      </c>
      <c r="H423" s="128">
        <f t="shared" si="40"/>
        <v>110093.13100000001</v>
      </c>
      <c r="I423" s="122">
        <f t="shared" si="41"/>
        <v>-0.22088899729429434</v>
      </c>
      <c r="J423" s="128">
        <f t="shared" si="42"/>
        <v>91.681965542946926</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0.4643469387755102</v>
      </c>
      <c r="F424" s="128">
        <f t="shared" si="38"/>
        <v>45.506</v>
      </c>
      <c r="G424" s="122">
        <f t="shared" si="39"/>
        <v>0.47833836588666451</v>
      </c>
      <c r="H424" s="128">
        <f t="shared" si="40"/>
        <v>164719.64300000001</v>
      </c>
      <c r="I424" s="122">
        <f t="shared" si="41"/>
        <v>0.26172534992628449</v>
      </c>
      <c r="J424" s="128">
        <f t="shared" si="42"/>
        <v>97.074993747319567</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3.5642857142857143E-2</v>
      </c>
      <c r="F425" s="128">
        <f t="shared" si="38"/>
        <v>3.4930000000000003</v>
      </c>
      <c r="G425" s="122">
        <f t="shared" si="39"/>
        <v>3.6444310862532595E-2</v>
      </c>
      <c r="H425" s="128">
        <f t="shared" si="40"/>
        <v>12549.89</v>
      </c>
      <c r="I425" s="122">
        <f t="shared" si="41"/>
        <v>-3.4394439767702151E-2</v>
      </c>
      <c r="J425" s="128">
        <f t="shared" si="42"/>
        <v>97.800881123260851</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4.974489795918368E-2</v>
      </c>
      <c r="F426" s="128">
        <f t="shared" si="38"/>
        <v>4.8750000000000009</v>
      </c>
      <c r="G426" s="122">
        <f t="shared" si="39"/>
        <v>5.1186570371531952E-2</v>
      </c>
      <c r="H426" s="128">
        <f t="shared" si="40"/>
        <v>17626.505000000001</v>
      </c>
      <c r="I426" s="122">
        <f t="shared" si="41"/>
        <v>-0.24289871999348739</v>
      </c>
      <c r="J426" s="128">
        <f t="shared" si="42"/>
        <v>97.18349480755586</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0.14858163265306124</v>
      </c>
      <c r="F427" s="128">
        <f t="shared" si="38"/>
        <v>14.561</v>
      </c>
      <c r="G427" s="122">
        <f t="shared" si="39"/>
        <v>0.15659387323657359</v>
      </c>
      <c r="H427" s="128">
        <f t="shared" si="40"/>
        <v>53924.35300000001</v>
      </c>
      <c r="I427" s="122">
        <f t="shared" si="41"/>
        <v>-0.29847610140103781</v>
      </c>
      <c r="J427" s="128">
        <f t="shared" si="42"/>
        <v>94.883426523713425</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0.49598979591836734</v>
      </c>
      <c r="F428" s="128">
        <f t="shared" si="38"/>
        <v>48.606999999999999</v>
      </c>
      <c r="G428" s="122">
        <f t="shared" si="39"/>
        <v>0.50313625935799378</v>
      </c>
      <c r="H428" s="128">
        <f t="shared" si="40"/>
        <v>173258.99600000001</v>
      </c>
      <c r="I428" s="122">
        <f t="shared" si="41"/>
        <v>-0.17698299413714383</v>
      </c>
      <c r="J428" s="128">
        <f t="shared" si="42"/>
        <v>98.579616692952044</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0.21893877551020408</v>
      </c>
      <c r="F429" s="128">
        <f t="shared" si="38"/>
        <v>21.456</v>
      </c>
      <c r="G429" s="122">
        <f t="shared" si="39"/>
        <v>0.23801458656398283</v>
      </c>
      <c r="H429" s="128">
        <f t="shared" si="40"/>
        <v>81962.226999999999</v>
      </c>
      <c r="I429" s="122">
        <f t="shared" si="41"/>
        <v>-0.61038593766115989</v>
      </c>
      <c r="J429" s="128">
        <f t="shared" si="42"/>
        <v>91.98544453549664</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0.11292857142857145</v>
      </c>
      <c r="F430" s="128">
        <f t="shared" si="38"/>
        <v>11.067000000000002</v>
      </c>
      <c r="G430" s="122">
        <f t="shared" si="39"/>
        <v>0.12384198711805738</v>
      </c>
      <c r="H430" s="128">
        <f t="shared" si="40"/>
        <v>42645.979000000007</v>
      </c>
      <c r="I430" s="122">
        <f t="shared" si="41"/>
        <v>-0.54750429552547342</v>
      </c>
      <c r="J430" s="128">
        <f t="shared" si="42"/>
        <v>91.187628732828486</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0.25159183673469387</v>
      </c>
      <c r="F431" s="128">
        <f t="shared" si="38"/>
        <v>24.655999999999999</v>
      </c>
      <c r="G431" s="122">
        <f t="shared" si="39"/>
        <v>0.27017154531040372</v>
      </c>
      <c r="H431" s="128">
        <f t="shared" si="40"/>
        <v>93035.733000000007</v>
      </c>
      <c r="I431" s="122">
        <f t="shared" si="41"/>
        <v>-0.50760855680668038</v>
      </c>
      <c r="J431" s="128">
        <f t="shared" si="42"/>
        <v>93.122995778714085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0.12134693877551024</v>
      </c>
      <c r="F432" s="128">
        <f t="shared" si="38"/>
        <v>11.892000000000003</v>
      </c>
      <c r="G432" s="122">
        <f t="shared" si="39"/>
        <v>0.13325262372298599</v>
      </c>
      <c r="H432" s="128">
        <f t="shared" si="40"/>
        <v>45886.607000000011</v>
      </c>
      <c r="I432" s="122">
        <f t="shared" si="41"/>
        <v>-0.54104469729145921</v>
      </c>
      <c r="J432" s="128">
        <f t="shared" si="42"/>
        <v>91.065327935136168</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0.15870408163265304</v>
      </c>
      <c r="F433" s="128">
        <f t="shared" si="38"/>
        <v>15.552999999999997</v>
      </c>
      <c r="G433" s="122">
        <f t="shared" si="39"/>
        <v>0.17208546338403638</v>
      </c>
      <c r="H433" s="128">
        <f t="shared" si="40"/>
        <v>59259.006000000001</v>
      </c>
      <c r="I433" s="122">
        <f t="shared" si="41"/>
        <v>-0.5211747417832997</v>
      </c>
      <c r="J433" s="128">
        <f t="shared" si="42"/>
        <v>92.223990633351377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0.17884693877551022</v>
      </c>
      <c r="F434" s="128">
        <f t="shared" si="38"/>
        <v>17.527000000000001</v>
      </c>
      <c r="G434" s="122">
        <f t="shared" si="39"/>
        <v>0.19332662519819493</v>
      </c>
      <c r="H434" s="128">
        <f t="shared" si="40"/>
        <v>66573.570000000007</v>
      </c>
      <c r="I434" s="122">
        <f t="shared" si="41"/>
        <v>-0.54765564776658315</v>
      </c>
      <c r="J434" s="128">
        <f t="shared" si="42"/>
        <v>92.510247148916818</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0.43988775510204076</v>
      </c>
      <c r="F435" s="128">
        <f t="shared" si="38"/>
        <v>43.108999999999995</v>
      </c>
      <c r="G435" s="122">
        <f t="shared" si="39"/>
        <v>0.46452148055221598</v>
      </c>
      <c r="H435" s="128">
        <f t="shared" si="40"/>
        <v>159961.68799999999</v>
      </c>
      <c r="I435" s="122">
        <f t="shared" si="41"/>
        <v>-0.61389051038126097</v>
      </c>
      <c r="J435" s="128">
        <f t="shared" si="42"/>
        <v>94.696967420991811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0.20992857142857144</v>
      </c>
      <c r="F436" s="128">
        <f t="shared" si="38"/>
        <v>20.573</v>
      </c>
      <c r="G436" s="122">
        <f t="shared" si="39"/>
        <v>0.23235926274400481</v>
      </c>
      <c r="H436" s="128">
        <f t="shared" si="40"/>
        <v>80014.771000000008</v>
      </c>
      <c r="I436" s="122">
        <f t="shared" si="41"/>
        <v>-0.59475621699401759</v>
      </c>
      <c r="J436" s="128">
        <f t="shared" si="42"/>
        <v>90.346547389356388</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0.19806122448979591</v>
      </c>
      <c r="F437" s="128">
        <f t="shared" si="38"/>
        <v>19.41</v>
      </c>
      <c r="G437" s="122">
        <f t="shared" si="39"/>
        <v>0.22004102997461947</v>
      </c>
      <c r="H437" s="128">
        <f t="shared" si="40"/>
        <v>75772.88900000001</v>
      </c>
      <c r="I437" s="122">
        <f t="shared" si="41"/>
        <v>-0.53192096264117195</v>
      </c>
      <c r="J437" s="128">
        <f t="shared" si="42"/>
        <v>90.011042264545466</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0.66289795918367345</v>
      </c>
      <c r="F438" s="128">
        <f t="shared" si="38"/>
        <v>64.963999999999999</v>
      </c>
      <c r="G438" s="122">
        <f t="shared" si="39"/>
        <v>0.69329815482724377</v>
      </c>
      <c r="H438" s="128">
        <f t="shared" si="40"/>
        <v>238742.766</v>
      </c>
      <c r="I438" s="122">
        <f t="shared" si="41"/>
        <v>-0.31702090576418029</v>
      </c>
      <c r="J438" s="128">
        <f t="shared" si="42"/>
        <v>95.615133917218415</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0.29324489795918368</v>
      </c>
      <c r="F439" s="128">
        <f t="shared" si="38"/>
        <v>28.738000000000003</v>
      </c>
      <c r="G439" s="122">
        <f t="shared" si="39"/>
        <v>0.32257697802867946</v>
      </c>
      <c r="H439" s="128">
        <f t="shared" si="40"/>
        <v>111081.963</v>
      </c>
      <c r="I439" s="122">
        <f t="shared" si="41"/>
        <v>-0.53320555100747458</v>
      </c>
      <c r="J439" s="128">
        <f t="shared" si="42"/>
        <v>90.906951807674275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0.1991122448979592</v>
      </c>
      <c r="F440" s="128">
        <f t="shared" si="38"/>
        <v>19.513000000000002</v>
      </c>
      <c r="G440" s="122">
        <f t="shared" si="39"/>
        <v>0.2230050790166048</v>
      </c>
      <c r="H440" s="128">
        <f t="shared" si="40"/>
        <v>76793.582999999999</v>
      </c>
      <c r="I440" s="122">
        <f t="shared" si="41"/>
        <v>-0.53105899848523597</v>
      </c>
      <c r="J440" s="128">
        <f t="shared" si="42"/>
        <v>89.28596863174289</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4.7775510204081634E-2</v>
      </c>
      <c r="F441" s="128">
        <f t="shared" si="38"/>
        <v>4.6820000000000004</v>
      </c>
      <c r="G441" s="122">
        <f t="shared" si="39"/>
        <v>5.8141628770059066E-2</v>
      </c>
      <c r="H441" s="128">
        <f t="shared" si="40"/>
        <v>20021.535</v>
      </c>
      <c r="I441" s="122">
        <f t="shared" si="41"/>
        <v>-0.45533152354290546</v>
      </c>
      <c r="J441" s="128">
        <f t="shared" si="42"/>
        <v>82.170918178137413</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4.7224489795918374E-2</v>
      </c>
      <c r="F442" s="128">
        <f t="shared" si="38"/>
        <v>4.628000000000001</v>
      </c>
      <c r="G442" s="122">
        <f t="shared" si="39"/>
        <v>5.5400388549126205E-2</v>
      </c>
      <c r="H442" s="128">
        <f t="shared" si="40"/>
        <v>19077.567000000003</v>
      </c>
      <c r="I442" s="122">
        <f t="shared" si="41"/>
        <v>-0.42553110087724039</v>
      </c>
      <c r="J442" s="128">
        <f t="shared" si="42"/>
        <v>85.24216351667306</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0.77455102040816337</v>
      </c>
      <c r="F443" s="128">
        <f t="shared" si="38"/>
        <v>75.906000000000006</v>
      </c>
      <c r="G443" s="122">
        <f t="shared" si="39"/>
        <v>0.79969338885694541</v>
      </c>
      <c r="H443" s="128">
        <f t="shared" si="40"/>
        <v>275380.81599999999</v>
      </c>
      <c r="I443" s="122">
        <f t="shared" si="41"/>
        <v>-0.1439675332854661</v>
      </c>
      <c r="J443" s="128">
        <f t="shared" si="42"/>
        <v>96.855998961712103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0.61111224489795923</v>
      </c>
      <c r="F444" s="128">
        <f t="shared" si="38"/>
        <v>59.889000000000003</v>
      </c>
      <c r="G444" s="122">
        <f t="shared" si="39"/>
        <v>0.6228359933557519</v>
      </c>
      <c r="H444" s="128">
        <f t="shared" si="40"/>
        <v>214478.557</v>
      </c>
      <c r="I444" s="122">
        <f t="shared" si="41"/>
        <v>-0.18004428506358561</v>
      </c>
      <c r="J444" s="128">
        <f t="shared" si="42"/>
        <v>98.117682891987855</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0.44384693877551029</v>
      </c>
      <c r="F445" s="128">
        <f t="shared" si="38"/>
        <v>43.497000000000007</v>
      </c>
      <c r="G445" s="122">
        <f t="shared" si="39"/>
        <v>0.45385110263156364</v>
      </c>
      <c r="H445" s="128">
        <f t="shared" si="40"/>
        <v>156287.258</v>
      </c>
      <c r="I445" s="122">
        <f t="shared" si="41"/>
        <v>-0.42106098651542012</v>
      </c>
      <c r="J445" s="128">
        <f t="shared" si="42"/>
        <v>97.795716745415788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4.5387755102040822E-2</v>
      </c>
      <c r="F446" s="128">
        <f t="shared" si="38"/>
        <v>4.4480000000000004</v>
      </c>
      <c r="G446" s="122">
        <f t="shared" si="39"/>
        <v>5.3759218603894779E-2</v>
      </c>
      <c r="H446" s="128">
        <f t="shared" si="40"/>
        <v>18512.416999999998</v>
      </c>
      <c r="I446" s="122">
        <f t="shared" si="41"/>
        <v>-0.44516067084336047</v>
      </c>
      <c r="J446" s="128">
        <f t="shared" si="42"/>
        <v>84.427854944217046</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0.33386734693877551</v>
      </c>
      <c r="F447" s="128">
        <f t="shared" si="38"/>
        <v>32.719000000000001</v>
      </c>
      <c r="G447" s="122">
        <f t="shared" si="39"/>
        <v>0.36903170247242689</v>
      </c>
      <c r="H447" s="128">
        <f t="shared" si="40"/>
        <v>127079.01899999999</v>
      </c>
      <c r="I447" s="122">
        <f t="shared" si="41"/>
        <v>-0.54275656655831106</v>
      </c>
      <c r="J447" s="128">
        <f t="shared" si="42"/>
        <v>90.471183018136827</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0.12672448979591835</v>
      </c>
      <c r="F448" s="128">
        <f t="shared" si="38"/>
        <v>12.418999999999999</v>
      </c>
      <c r="G448" s="122">
        <f t="shared" si="39"/>
        <v>0.15134248950220408</v>
      </c>
      <c r="H448" s="128">
        <f t="shared" si="40"/>
        <v>52115.996999999996</v>
      </c>
      <c r="I448" s="122">
        <f t="shared" si="41"/>
        <v>-0.50489573898899476</v>
      </c>
      <c r="J448" s="128">
        <f t="shared" si="42"/>
        <v>83.733583485206779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0.14432653061224487</v>
      </c>
      <c r="F449" s="128">
        <f t="shared" si="38"/>
        <v>14.143999999999998</v>
      </c>
      <c r="G449" s="122">
        <f t="shared" si="39"/>
        <v>0.15580200837500507</v>
      </c>
      <c r="H449" s="128">
        <f t="shared" si="40"/>
        <v>53651.667999999998</v>
      </c>
      <c r="I449" s="122">
        <f t="shared" si="41"/>
        <v>-0.48433325573436048</v>
      </c>
      <c r="J449" s="128">
        <f t="shared" si="42"/>
        <v>92.634576484316241</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9.3153061224489769E-2</v>
      </c>
      <c r="F450" s="128">
        <f t="shared" si="38"/>
        <v>9.1289999999999978</v>
      </c>
      <c r="G450" s="122">
        <f t="shared" si="39"/>
        <v>0.10880955865697908</v>
      </c>
      <c r="H450" s="128">
        <f t="shared" si="40"/>
        <v>37469.442000000003</v>
      </c>
      <c r="I450" s="122">
        <f t="shared" si="41"/>
        <v>-0.57071127964451351</v>
      </c>
      <c r="J450" s="128">
        <f t="shared" si="42"/>
        <v>85.61110105974582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9.6744897959183673E-2</v>
      </c>
      <c r="F451" s="128">
        <f t="shared" si="38"/>
        <v>9.4809999999999999</v>
      </c>
      <c r="G451" s="122">
        <f t="shared" si="39"/>
        <v>0.10666840613547529</v>
      </c>
      <c r="H451" s="128">
        <f t="shared" si="40"/>
        <v>36732.118999999999</v>
      </c>
      <c r="I451" s="122">
        <f t="shared" si="41"/>
        <v>-0.4421639227407253</v>
      </c>
      <c r="J451" s="128">
        <f t="shared" si="42"/>
        <v>90.696862795823392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0.17593877551020409</v>
      </c>
      <c r="F452" s="128">
        <f t="shared" si="38"/>
        <v>17.242000000000001</v>
      </c>
      <c r="G452" s="122">
        <f t="shared" si="39"/>
        <v>0.19736794266432026</v>
      </c>
      <c r="H452" s="128">
        <f t="shared" si="40"/>
        <v>67965.23</v>
      </c>
      <c r="I452" s="122">
        <f t="shared" si="41"/>
        <v>-0.59229094836876783</v>
      </c>
      <c r="J452" s="128">
        <f t="shared" si="42"/>
        <v>89.142528991872567</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0.12801020408163266</v>
      </c>
      <c r="F453" s="128">
        <f t="shared" si="38"/>
        <v>12.545</v>
      </c>
      <c r="G453" s="122">
        <f t="shared" si="39"/>
        <v>0.14492190394879748</v>
      </c>
      <c r="H453" s="128">
        <f t="shared" si="40"/>
        <v>49905.017</v>
      </c>
      <c r="I453" s="122">
        <f t="shared" si="41"/>
        <v>-0.56488551719440572</v>
      </c>
      <c r="J453" s="128">
        <f t="shared" si="42"/>
        <v>88.33047358172999</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5.8673469387755105E-2</v>
      </c>
      <c r="F454" s="128">
        <f t="shared" si="38"/>
        <v>5.75</v>
      </c>
      <c r="G454" s="122">
        <f t="shared" si="39"/>
        <v>6.8419177135423032E-2</v>
      </c>
      <c r="H454" s="128">
        <f t="shared" si="40"/>
        <v>23560.691000000003</v>
      </c>
      <c r="I454" s="122">
        <f t="shared" si="41"/>
        <v>-0.42139438470633866</v>
      </c>
      <c r="J454" s="128">
        <f t="shared" si="42"/>
        <v>85.755882844983489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5.3979591836734703E-2</v>
      </c>
      <c r="F455" s="128">
        <f t="shared" si="38"/>
        <v>5.2900000000000009</v>
      </c>
      <c r="G455" s="122">
        <f t="shared" si="39"/>
        <v>6.3243955418488901E-2</v>
      </c>
      <c r="H455" s="128">
        <f t="shared" si="40"/>
        <v>21778.562000000002</v>
      </c>
      <c r="I455" s="122">
        <f t="shared" si="41"/>
        <v>-0.40008571479733163</v>
      </c>
      <c r="J455" s="128">
        <f t="shared" si="42"/>
        <v>85.351384934020373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0.28304081632653061</v>
      </c>
      <c r="F456" s="128">
        <f t="shared" si="38"/>
        <v>27.738</v>
      </c>
      <c r="G456" s="122">
        <f t="shared" si="39"/>
        <v>0.29981515167354905</v>
      </c>
      <c r="H456" s="128">
        <f t="shared" si="40"/>
        <v>103243.74600000001</v>
      </c>
      <c r="I456" s="122">
        <f t="shared" si="41"/>
        <v>-0.44868138820464121</v>
      </c>
      <c r="J456" s="128">
        <f t="shared" si="42"/>
        <v>94.405107529294241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4.4408163265306125E-2</v>
      </c>
      <c r="F457" s="128">
        <f t="shared" ref="F457:F520" si="44">SUMPRODUCT($K$2:$AI$2,$K457:$AI457)</f>
        <v>4.3520000000000003</v>
      </c>
      <c r="G457" s="122">
        <f t="shared" ref="G457:G520" si="45">SUMPRODUCT($K$3:$AI$3,$K457:$AI457)/$J$3</f>
        <v>5.4315537899511546E-2</v>
      </c>
      <c r="H457" s="128">
        <f t="shared" ref="H457:H520" si="46">SUMPRODUCT($K$3:$AI$3,$K457:$AI457)</f>
        <v>18703.989999999998</v>
      </c>
      <c r="I457" s="122">
        <f t="shared" ref="I457:I520" si="47">CORREL($K$4:$AI$4,$K457:$AI457)</f>
        <v>-0.44374755601561927</v>
      </c>
      <c r="J457" s="128">
        <f t="shared" si="42"/>
        <v>81.759593999538538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0.50814285714285712</v>
      </c>
      <c r="F458" s="128">
        <f t="shared" si="44"/>
        <v>49.798000000000002</v>
      </c>
      <c r="G458" s="122">
        <f t="shared" si="45"/>
        <v>0.55152783730884725</v>
      </c>
      <c r="H458" s="128">
        <f t="shared" si="46"/>
        <v>189923.02300000002</v>
      </c>
      <c r="I458" s="122">
        <f t="shared" si="47"/>
        <v>-0.37820093190313264</v>
      </c>
      <c r="J458" s="128">
        <f t="shared" ref="J458:J521" si="48">$E458/$G458*100</f>
        <v>92.133673546255622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0.54566326530612241</v>
      </c>
      <c r="F459" s="128">
        <f t="shared" si="44"/>
        <v>53.474999999999994</v>
      </c>
      <c r="G459" s="122">
        <f t="shared" si="45"/>
        <v>0.57111973585628906</v>
      </c>
      <c r="H459" s="128">
        <f t="shared" si="46"/>
        <v>196669.65</v>
      </c>
      <c r="I459" s="122">
        <f t="shared" si="47"/>
        <v>-0.25947509719194684</v>
      </c>
      <c r="J459" s="128">
        <f t="shared" si="48"/>
        <v>95.542708656005487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0.39521428571428574</v>
      </c>
      <c r="F460" s="128">
        <f t="shared" si="44"/>
        <v>38.731000000000002</v>
      </c>
      <c r="G460" s="122">
        <f t="shared" si="45"/>
        <v>0.422644219097567</v>
      </c>
      <c r="H460" s="128">
        <f t="shared" si="46"/>
        <v>145540.91799999998</v>
      </c>
      <c r="I460" s="122">
        <f t="shared" si="47"/>
        <v>-0.39351374623869428</v>
      </c>
      <c r="J460" s="128">
        <f t="shared" si="48"/>
        <v>93.509923442972948</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0.2387857142857143</v>
      </c>
      <c r="F461" s="128">
        <f t="shared" si="44"/>
        <v>23.401</v>
      </c>
      <c r="G461" s="122">
        <f t="shared" si="45"/>
        <v>0.25144161018474959</v>
      </c>
      <c r="H461" s="128">
        <f t="shared" si="46"/>
        <v>86585.93</v>
      </c>
      <c r="I461" s="122">
        <f t="shared" si="47"/>
        <v>-0.36335449255930791</v>
      </c>
      <c r="J461" s="128">
        <f t="shared" si="48"/>
        <v>94.96666606225746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0.11191836734693879</v>
      </c>
      <c r="F462" s="128">
        <f t="shared" si="44"/>
        <v>10.968000000000002</v>
      </c>
      <c r="G462" s="122">
        <f t="shared" si="45"/>
        <v>0.11578725338165516</v>
      </c>
      <c r="H462" s="128">
        <f t="shared" si="46"/>
        <v>39872.267000000007</v>
      </c>
      <c r="I462" s="122">
        <f t="shared" si="47"/>
        <v>-0.28536239815129599</v>
      </c>
      <c r="J462" s="128">
        <f t="shared" si="48"/>
        <v>96.658625261656525</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9.3438775510204075E-2</v>
      </c>
      <c r="F463" s="128">
        <f t="shared" si="44"/>
        <v>9.157</v>
      </c>
      <c r="G463" s="122">
        <f t="shared" si="45"/>
        <v>9.969056621306896E-2</v>
      </c>
      <c r="H463" s="128">
        <f t="shared" si="46"/>
        <v>34329.243999999999</v>
      </c>
      <c r="I463" s="122">
        <f t="shared" si="47"/>
        <v>-0.38297555274449979</v>
      </c>
      <c r="J463" s="128">
        <f t="shared" si="48"/>
        <v>93.728804098170215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0.10389795918367349</v>
      </c>
      <c r="F464" s="128">
        <f t="shared" si="44"/>
        <v>10.182000000000002</v>
      </c>
      <c r="G464" s="122">
        <f t="shared" si="45"/>
        <v>0.11134390953600617</v>
      </c>
      <c r="H464" s="128">
        <f t="shared" si="46"/>
        <v>38342.166000000012</v>
      </c>
      <c r="I464" s="122">
        <f t="shared" si="47"/>
        <v>-0.41385734317405276</v>
      </c>
      <c r="J464" s="128">
        <f t="shared" si="48"/>
        <v>93.312655911435527</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4.2857142857142858E-2</v>
      </c>
      <c r="F465" s="128">
        <f t="shared" si="44"/>
        <v>4.2</v>
      </c>
      <c r="G465" s="122">
        <f t="shared" si="45"/>
        <v>4.9041271002851688E-2</v>
      </c>
      <c r="H465" s="128">
        <f t="shared" si="46"/>
        <v>16887.754000000001</v>
      </c>
      <c r="I465" s="122">
        <f t="shared" si="47"/>
        <v>-0.44248186855109073</v>
      </c>
      <c r="J465" s="128">
        <f t="shared" si="48"/>
        <v>87.389951322123707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5.1224489795918378E-2</v>
      </c>
      <c r="F466" s="128">
        <f t="shared" si="44"/>
        <v>5.0200000000000014</v>
      </c>
      <c r="G466" s="122">
        <f t="shared" si="45"/>
        <v>5.9740052503499265E-2</v>
      </c>
      <c r="H466" s="128">
        <f t="shared" si="46"/>
        <v>20571.965</v>
      </c>
      <c r="I466" s="122">
        <f t="shared" si="47"/>
        <v>-0.44491237303319348</v>
      </c>
      <c r="J466" s="128">
        <f t="shared" si="48"/>
        <v>85.745639063370277</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9.3887755102040824E-2</v>
      </c>
      <c r="F467" s="128">
        <f t="shared" si="44"/>
        <v>9.2010000000000005</v>
      </c>
      <c r="G467" s="122">
        <f t="shared" si="45"/>
        <v>0.10251265253021566</v>
      </c>
      <c r="H467" s="128">
        <f t="shared" si="46"/>
        <v>35301.052000000003</v>
      </c>
      <c r="I467" s="122">
        <f t="shared" si="47"/>
        <v>-0.41830407397852304</v>
      </c>
      <c r="J467" s="128">
        <f t="shared" si="48"/>
        <v>91.586504479890777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0.18822448979591838</v>
      </c>
      <c r="F468" s="128">
        <f t="shared" si="44"/>
        <v>18.446000000000002</v>
      </c>
      <c r="G468" s="122">
        <f t="shared" si="45"/>
        <v>0.19622728962300859</v>
      </c>
      <c r="H468" s="128">
        <f t="shared" si="46"/>
        <v>67572.436999999991</v>
      </c>
      <c r="I468" s="122">
        <f t="shared" si="47"/>
        <v>-0.21918193714368328</v>
      </c>
      <c r="J468" s="128">
        <f t="shared" si="48"/>
        <v>95.921668264151648</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0.44545918367346948</v>
      </c>
      <c r="F469" s="128">
        <f t="shared" si="44"/>
        <v>43.655000000000008</v>
      </c>
      <c r="G469" s="122">
        <f t="shared" si="45"/>
        <v>0.46933739015791709</v>
      </c>
      <c r="H469" s="128">
        <f t="shared" si="46"/>
        <v>161620.08500000002</v>
      </c>
      <c r="I469" s="122">
        <f t="shared" si="47"/>
        <v>-0.42616265881669624</v>
      </c>
      <c r="J469" s="128">
        <f t="shared" si="48"/>
        <v>94.912357935852214</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0.21325510204081632</v>
      </c>
      <c r="F470" s="128">
        <f t="shared" si="44"/>
        <v>20.899000000000001</v>
      </c>
      <c r="G470" s="122">
        <f t="shared" si="45"/>
        <v>0.23612239297475301</v>
      </c>
      <c r="H470" s="128">
        <f t="shared" si="46"/>
        <v>81310.634999999995</v>
      </c>
      <c r="I470" s="122">
        <f t="shared" si="47"/>
        <v>-0.67321362903399351</v>
      </c>
      <c r="J470" s="128">
        <f t="shared" si="48"/>
        <v>90.315492467340135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0.27072448979591834</v>
      </c>
      <c r="F471" s="128">
        <f t="shared" si="44"/>
        <v>26.530999999999995</v>
      </c>
      <c r="G471" s="122">
        <f t="shared" si="45"/>
        <v>0.28491074695520358</v>
      </c>
      <c r="H471" s="128">
        <f t="shared" si="46"/>
        <v>98111.294999999998</v>
      </c>
      <c r="I471" s="122">
        <f t="shared" si="47"/>
        <v>-0.3003804842236219</v>
      </c>
      <c r="J471" s="128">
        <f t="shared" si="48"/>
        <v>95.020806582099297</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0.17859183673469387</v>
      </c>
      <c r="F472" s="128">
        <f t="shared" si="44"/>
        <v>17.501999999999999</v>
      </c>
      <c r="G472" s="122">
        <f t="shared" si="45"/>
        <v>0.18249210124347337</v>
      </c>
      <c r="H472" s="128">
        <f t="shared" si="46"/>
        <v>62842.615000000005</v>
      </c>
      <c r="I472" s="122">
        <f t="shared" si="47"/>
        <v>-0.26843853595464884</v>
      </c>
      <c r="J472" s="128">
        <f t="shared" si="48"/>
        <v>97.862776261436139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0.14646938775510207</v>
      </c>
      <c r="F473" s="128">
        <f t="shared" si="44"/>
        <v>14.354000000000003</v>
      </c>
      <c r="G473" s="122">
        <f t="shared" si="45"/>
        <v>0.1587430319609244</v>
      </c>
      <c r="H473" s="128">
        <f t="shared" si="46"/>
        <v>54664.433000000005</v>
      </c>
      <c r="I473" s="122">
        <f t="shared" si="47"/>
        <v>-0.43630779577089102</v>
      </c>
      <c r="J473" s="128">
        <f t="shared" si="48"/>
        <v>92.268231207248476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7.394897959183673E-2</v>
      </c>
      <c r="F474" s="128">
        <f t="shared" si="44"/>
        <v>7.246999999999999</v>
      </c>
      <c r="G474" s="122">
        <f t="shared" si="45"/>
        <v>7.8200332212406853E-2</v>
      </c>
      <c r="H474" s="128">
        <f t="shared" si="46"/>
        <v>26928.91</v>
      </c>
      <c r="I474" s="122">
        <f t="shared" si="47"/>
        <v>-0.41332367275390325</v>
      </c>
      <c r="J474" s="128">
        <f t="shared" si="48"/>
        <v>94.563510792994279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5.1581632653061218E-2</v>
      </c>
      <c r="F475" s="128">
        <f t="shared" si="44"/>
        <v>5.0549999999999997</v>
      </c>
      <c r="G475" s="122">
        <f t="shared" si="45"/>
        <v>5.6228939069224465E-2</v>
      </c>
      <c r="H475" s="128">
        <f t="shared" si="46"/>
        <v>19362.884999999998</v>
      </c>
      <c r="I475" s="122">
        <f t="shared" si="47"/>
        <v>-0.40104604057407195</v>
      </c>
      <c r="J475" s="128">
        <f t="shared" si="48"/>
        <v>91.73502738431209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5.411224489795919E-2</v>
      </c>
      <c r="F476" s="128">
        <f t="shared" si="44"/>
        <v>5.3030000000000008</v>
      </c>
      <c r="G476" s="122">
        <f t="shared" si="45"/>
        <v>6.1540765714750346E-2</v>
      </c>
      <c r="H476" s="128">
        <f t="shared" si="46"/>
        <v>21192.055</v>
      </c>
      <c r="I476" s="122">
        <f t="shared" si="47"/>
        <v>-0.61835781559523684</v>
      </c>
      <c r="J476" s="128">
        <f t="shared" si="48"/>
        <v>87.929105641578559</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0.13060204081632654</v>
      </c>
      <c r="F477" s="128">
        <f t="shared" si="44"/>
        <v>12.799000000000001</v>
      </c>
      <c r="G477" s="122">
        <f t="shared" si="45"/>
        <v>0.13677954919008709</v>
      </c>
      <c r="H477" s="128">
        <f t="shared" si="46"/>
        <v>47101.132000000005</v>
      </c>
      <c r="I477" s="122">
        <f t="shared" si="47"/>
        <v>-0.4911643448656749</v>
      </c>
      <c r="J477" s="128">
        <f t="shared" si="48"/>
        <v>95.48360232919363</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0.57306122448979591</v>
      </c>
      <c r="F478" s="128">
        <f t="shared" si="44"/>
        <v>56.160000000000004</v>
      </c>
      <c r="G478" s="122">
        <f t="shared" si="45"/>
        <v>0.5957161907085069</v>
      </c>
      <c r="H478" s="128">
        <f t="shared" si="46"/>
        <v>205139.63600000003</v>
      </c>
      <c r="I478" s="122">
        <f t="shared" si="47"/>
        <v>-0.34671505157911348</v>
      </c>
      <c r="J478" s="128">
        <f t="shared" si="48"/>
        <v>96.197020230092008</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0.19867346938775512</v>
      </c>
      <c r="F479" s="128">
        <f t="shared" si="44"/>
        <v>19.470000000000002</v>
      </c>
      <c r="G479" s="122">
        <f t="shared" si="45"/>
        <v>0.20474180068417175</v>
      </c>
      <c r="H479" s="128">
        <f t="shared" si="46"/>
        <v>70504.477000000014</v>
      </c>
      <c r="I479" s="122">
        <f t="shared" si="47"/>
        <v>-0.51318263727026781</v>
      </c>
      <c r="J479" s="128">
        <f t="shared" si="48"/>
        <v>97.036105340414863</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0.26637755102040817</v>
      </c>
      <c r="F480" s="128">
        <f t="shared" si="44"/>
        <v>26.105</v>
      </c>
      <c r="G480" s="122">
        <f t="shared" si="45"/>
        <v>0.28183175938993726</v>
      </c>
      <c r="H480" s="128">
        <f t="shared" si="46"/>
        <v>97051.021000000008</v>
      </c>
      <c r="I480" s="122">
        <f t="shared" si="47"/>
        <v>-0.37570557913208197</v>
      </c>
      <c r="J480" s="128">
        <f t="shared" si="48"/>
        <v>94.516512829149619</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0.50540816326530602</v>
      </c>
      <c r="F481" s="128">
        <f t="shared" si="44"/>
        <v>49.529999999999994</v>
      </c>
      <c r="G481" s="122">
        <f t="shared" si="45"/>
        <v>0.53567599416885914</v>
      </c>
      <c r="H481" s="128">
        <f t="shared" si="46"/>
        <v>184464.31399999998</v>
      </c>
      <c r="I481" s="122">
        <f t="shared" si="47"/>
        <v>-0.38841036200330253</v>
      </c>
      <c r="J481" s="128">
        <f t="shared" si="48"/>
        <v>94.349601021319629</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0.80220408163265322</v>
      </c>
      <c r="F482" s="128">
        <f t="shared" si="44"/>
        <v>78.616000000000014</v>
      </c>
      <c r="G482" s="122">
        <f t="shared" si="45"/>
        <v>0.82697181421660015</v>
      </c>
      <c r="H482" s="128">
        <f t="shared" si="46"/>
        <v>284774.36</v>
      </c>
      <c r="I482" s="122">
        <f t="shared" si="47"/>
        <v>-0.1592099860725775</v>
      </c>
      <c r="J482" s="128">
        <f t="shared" si="48"/>
        <v>97.005008857840011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0.49066326530612248</v>
      </c>
      <c r="F483" s="128">
        <f t="shared" si="44"/>
        <v>48.085000000000001</v>
      </c>
      <c r="G483" s="122">
        <f t="shared" si="45"/>
        <v>0.50597006313197312</v>
      </c>
      <c r="H483" s="128">
        <f t="shared" si="46"/>
        <v>174234.83900000001</v>
      </c>
      <c r="I483" s="122">
        <f t="shared" si="47"/>
        <v>-0.11407558827023671</v>
      </c>
      <c r="J483" s="128">
        <f t="shared" si="48"/>
        <v>96.974762156657846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0.71734693877551037</v>
      </c>
      <c r="F484" s="128">
        <f t="shared" si="44"/>
        <v>70.300000000000011</v>
      </c>
      <c r="G484" s="122">
        <f t="shared" si="45"/>
        <v>0.73347747112017148</v>
      </c>
      <c r="H484" s="128">
        <f t="shared" si="46"/>
        <v>252578.83500000002</v>
      </c>
      <c r="I484" s="122">
        <f t="shared" si="47"/>
        <v>-5.0794074897160382E-2</v>
      </c>
      <c r="J484" s="128">
        <f t="shared" si="48"/>
        <v>97.800814206327786</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0.72215306122448963</v>
      </c>
      <c r="F485" s="128">
        <f t="shared" si="44"/>
        <v>70.770999999999987</v>
      </c>
      <c r="G485" s="122">
        <f t="shared" si="45"/>
        <v>0.73961776407111191</v>
      </c>
      <c r="H485" s="128">
        <f t="shared" si="46"/>
        <v>254693.29399999997</v>
      </c>
      <c r="I485" s="122">
        <f t="shared" si="47"/>
        <v>-1.9337683121685868E-2</v>
      </c>
      <c r="J485" s="128">
        <f t="shared" si="48"/>
        <v>97.638685318955766</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0.58741836734693875</v>
      </c>
      <c r="F486" s="128">
        <f t="shared" si="44"/>
        <v>57.567</v>
      </c>
      <c r="G486" s="122">
        <f t="shared" si="45"/>
        <v>0.59665411577486216</v>
      </c>
      <c r="H486" s="128">
        <f t="shared" si="46"/>
        <v>205462.61799999999</v>
      </c>
      <c r="I486" s="122">
        <f t="shared" si="47"/>
        <v>-5.6060181403778366E-2</v>
      </c>
      <c r="J486" s="128">
        <f t="shared" si="48"/>
        <v>98.452076641434189</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0.33091836734693875</v>
      </c>
      <c r="F487" s="128">
        <f t="shared" si="44"/>
        <v>32.43</v>
      </c>
      <c r="G487" s="122">
        <f t="shared" si="45"/>
        <v>0.33917393816899849</v>
      </c>
      <c r="H487" s="128">
        <f t="shared" si="46"/>
        <v>116797.25899999999</v>
      </c>
      <c r="I487" s="122">
        <f t="shared" si="47"/>
        <v>-0.165156949001589</v>
      </c>
      <c r="J487" s="128">
        <f t="shared" si="48"/>
        <v>97.565977248538985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0.77705102040816321</v>
      </c>
      <c r="F488" s="128">
        <f t="shared" si="44"/>
        <v>76.150999999999996</v>
      </c>
      <c r="G488" s="122">
        <f t="shared" si="45"/>
        <v>0.79985514493637433</v>
      </c>
      <c r="H488" s="128">
        <f t="shared" si="46"/>
        <v>275436.51799999998</v>
      </c>
      <c r="I488" s="122">
        <f t="shared" si="47"/>
        <v>-0.10460807331866626</v>
      </c>
      <c r="J488" s="128">
        <f t="shared" si="48"/>
        <v>97.148968200982793</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0.66993877551020409</v>
      </c>
      <c r="F489" s="128">
        <f t="shared" si="44"/>
        <v>65.653999999999996</v>
      </c>
      <c r="G489" s="122">
        <f t="shared" si="45"/>
        <v>0.6805132449369552</v>
      </c>
      <c r="H489" s="128">
        <f t="shared" si="46"/>
        <v>234340.18000000002</v>
      </c>
      <c r="I489" s="122">
        <f t="shared" si="47"/>
        <v>2.1215069160390548E-2</v>
      </c>
      <c r="J489" s="128">
        <f t="shared" si="48"/>
        <v>98.44610380394127</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0.64920408163265308</v>
      </c>
      <c r="F490" s="128">
        <f t="shared" si="44"/>
        <v>63.622</v>
      </c>
      <c r="G490" s="122">
        <f t="shared" si="45"/>
        <v>0.66156907056028902</v>
      </c>
      <c r="H490" s="128">
        <f t="shared" si="46"/>
        <v>227816.60200000001</v>
      </c>
      <c r="I490" s="122">
        <f t="shared" si="47"/>
        <v>-0.11963638657489158</v>
      </c>
      <c r="J490" s="128">
        <f t="shared" si="48"/>
        <v>98.130960246197134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0.78109183673469396</v>
      </c>
      <c r="F491" s="128">
        <f t="shared" si="44"/>
        <v>76.547000000000011</v>
      </c>
      <c r="G491" s="122">
        <f t="shared" si="45"/>
        <v>0.79862892687261511</v>
      </c>
      <c r="H491" s="128">
        <f t="shared" si="46"/>
        <v>275014.26</v>
      </c>
      <c r="I491" s="122">
        <f t="shared" si="47"/>
        <v>-2.5194585882863937E-2</v>
      </c>
      <c r="J491" s="128">
        <f t="shared" si="48"/>
        <v>97.8041003089388</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0.72783673469387755</v>
      </c>
      <c r="F492" s="128">
        <f t="shared" si="44"/>
        <v>71.328000000000003</v>
      </c>
      <c r="G492" s="122">
        <f t="shared" si="45"/>
        <v>0.74615377310821884</v>
      </c>
      <c r="H492" s="128">
        <f t="shared" si="46"/>
        <v>256944.02100000001</v>
      </c>
      <c r="I492" s="122">
        <f t="shared" si="47"/>
        <v>-4.4191582354431241E-2</v>
      </c>
      <c r="J492" s="128">
        <f t="shared" si="48"/>
        <v>97.545138941261555</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0.47925510204081639</v>
      </c>
      <c r="F493" s="128">
        <f t="shared" si="44"/>
        <v>46.967000000000006</v>
      </c>
      <c r="G493" s="122">
        <f t="shared" si="45"/>
        <v>0.49661126502070524</v>
      </c>
      <c r="H493" s="128">
        <f t="shared" si="46"/>
        <v>171012.06200000001</v>
      </c>
      <c r="I493" s="122">
        <f t="shared" si="47"/>
        <v>-0.21630836708270343</v>
      </c>
      <c r="J493" s="128">
        <f t="shared" si="48"/>
        <v>96.505080693414143</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0.26816326530612244</v>
      </c>
      <c r="F494" s="128">
        <f t="shared" si="44"/>
        <v>26.279999999999998</v>
      </c>
      <c r="G494" s="122">
        <f t="shared" si="45"/>
        <v>0.27756814419876991</v>
      </c>
      <c r="H494" s="128">
        <f t="shared" si="46"/>
        <v>95582.811000000002</v>
      </c>
      <c r="I494" s="122">
        <f t="shared" si="47"/>
        <v>-0.15910334538393014</v>
      </c>
      <c r="J494" s="128">
        <f t="shared" si="48"/>
        <v>96.61168650322044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0.73975510204081629</v>
      </c>
      <c r="F495" s="128">
        <f t="shared" si="44"/>
        <v>72.495999999999995</v>
      </c>
      <c r="G495" s="122">
        <f t="shared" si="45"/>
        <v>0.74913076507588039</v>
      </c>
      <c r="H495" s="128">
        <f t="shared" si="46"/>
        <v>257969.17200000002</v>
      </c>
      <c r="I495" s="122">
        <f t="shared" si="47"/>
        <v>0.15772518640317285</v>
      </c>
      <c r="J495" s="128">
        <f t="shared" si="48"/>
        <v>98.748461086881889</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0.59489795918367339</v>
      </c>
      <c r="F496" s="128">
        <f t="shared" si="44"/>
        <v>58.29999999999999</v>
      </c>
      <c r="G496" s="122">
        <f t="shared" si="45"/>
        <v>0.60990540948663885</v>
      </c>
      <c r="H496" s="128">
        <f t="shared" si="46"/>
        <v>210025.80699999997</v>
      </c>
      <c r="I496" s="122">
        <f t="shared" si="47"/>
        <v>-2.5311187185542691E-2</v>
      </c>
      <c r="J496" s="128">
        <f t="shared" si="48"/>
        <v>97.53938068599895</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0.49985714285714283</v>
      </c>
      <c r="F497" s="128">
        <f t="shared" si="44"/>
        <v>48.985999999999997</v>
      </c>
      <c r="G497" s="122">
        <f t="shared" si="45"/>
        <v>0.51358995870576551</v>
      </c>
      <c r="H497" s="128">
        <f t="shared" si="46"/>
        <v>176858.81100000002</v>
      </c>
      <c r="I497" s="122">
        <f t="shared" si="47"/>
        <v>-0.36805760403904214</v>
      </c>
      <c r="J497" s="128">
        <f t="shared" si="48"/>
        <v>97.326112861857922</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9.3081632653061241E-2</v>
      </c>
      <c r="F498" s="128">
        <f t="shared" si="44"/>
        <v>9.1220000000000017</v>
      </c>
      <c r="G498" s="122">
        <f t="shared" si="45"/>
        <v>9.5218116030410221E-2</v>
      </c>
      <c r="H498" s="128">
        <f t="shared" si="46"/>
        <v>32789.120000000003</v>
      </c>
      <c r="I498" s="122">
        <f t="shared" si="47"/>
        <v>-0.16125451949735495</v>
      </c>
      <c r="J498" s="128">
        <f t="shared" si="48"/>
        <v>97.756221750211225</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0.44307142857142873</v>
      </c>
      <c r="F499" s="128">
        <f t="shared" si="44"/>
        <v>43.421000000000014</v>
      </c>
      <c r="G499" s="122">
        <f t="shared" si="45"/>
        <v>0.45539625622172275</v>
      </c>
      <c r="H499" s="128">
        <f t="shared" si="46"/>
        <v>156819.34400000001</v>
      </c>
      <c r="I499" s="122">
        <f t="shared" si="47"/>
        <v>-7.3261764957716385E-2</v>
      </c>
      <c r="J499" s="128">
        <f t="shared" si="48"/>
        <v>97.293603651345492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0.37942857142857139</v>
      </c>
      <c r="F500" s="128">
        <f t="shared" si="44"/>
        <v>37.183999999999997</v>
      </c>
      <c r="G500" s="122">
        <f t="shared" si="45"/>
        <v>0.40473697431161759</v>
      </c>
      <c r="H500" s="128">
        <f t="shared" si="46"/>
        <v>139374.41500000001</v>
      </c>
      <c r="I500" s="122">
        <f t="shared" si="47"/>
        <v>-0.16091788085720118</v>
      </c>
      <c r="J500" s="128">
        <f t="shared" si="48"/>
        <v>93.74695061500347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0.41840816326530605</v>
      </c>
      <c r="F501" s="128">
        <f t="shared" si="44"/>
        <v>41.003999999999991</v>
      </c>
      <c r="G501" s="122">
        <f t="shared" si="45"/>
        <v>0.4273794568443306</v>
      </c>
      <c r="H501" s="128">
        <f t="shared" si="46"/>
        <v>147171.535</v>
      </c>
      <c r="I501" s="122">
        <f t="shared" si="47"/>
        <v>-5.0256808881843805E-3</v>
      </c>
      <c r="J501" s="128">
        <f t="shared" si="48"/>
        <v>97.900859895029484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0.21747959183673471</v>
      </c>
      <c r="F502" s="128">
        <f t="shared" si="44"/>
        <v>21.313000000000002</v>
      </c>
      <c r="G502" s="122">
        <f t="shared" si="45"/>
        <v>0.21935729676673696</v>
      </c>
      <c r="H502" s="128">
        <f t="shared" si="46"/>
        <v>75537.440000000002</v>
      </c>
      <c r="I502" s="122">
        <f t="shared" si="47"/>
        <v>2.0973682124620498E-2</v>
      </c>
      <c r="J502" s="128">
        <f t="shared" si="48"/>
        <v>99.14399705062057</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0.45796938775510204</v>
      </c>
      <c r="F503" s="128">
        <f t="shared" si="44"/>
        <v>44.881</v>
      </c>
      <c r="G503" s="122">
        <f t="shared" si="45"/>
        <v>0.48275098879654316</v>
      </c>
      <c r="H503" s="128">
        <f t="shared" si="46"/>
        <v>166239.16500000001</v>
      </c>
      <c r="I503" s="122">
        <f t="shared" si="47"/>
        <v>-1.5097819925182578E-2</v>
      </c>
      <c r="J503" s="128">
        <f t="shared" si="48"/>
        <v>94.866587201981815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0.37285714285714294</v>
      </c>
      <c r="F504" s="128">
        <f t="shared" si="44"/>
        <v>36.540000000000006</v>
      </c>
      <c r="G504" s="122">
        <f t="shared" si="45"/>
        <v>0.37503829735333583</v>
      </c>
      <c r="H504" s="128">
        <f t="shared" si="46"/>
        <v>129147.43800000001</v>
      </c>
      <c r="I504" s="122">
        <f t="shared" si="47"/>
        <v>-1.0089928600114283E-2</v>
      </c>
      <c r="J504" s="128">
        <f t="shared" si="48"/>
        <v>99.418418195798836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0.19249999999999998</v>
      </c>
      <c r="F505" s="128">
        <f t="shared" si="44"/>
        <v>18.864999999999998</v>
      </c>
      <c r="G505" s="122">
        <f t="shared" si="45"/>
        <v>0.20160040713443569</v>
      </c>
      <c r="H505" s="128">
        <f t="shared" si="46"/>
        <v>69422.713000000003</v>
      </c>
      <c r="I505" s="122">
        <f t="shared" si="47"/>
        <v>-0.30427322238723742</v>
      </c>
      <c r="J505" s="128">
        <f t="shared" si="48"/>
        <v>95.485918275766593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0.40395918367346939</v>
      </c>
      <c r="F506" s="128">
        <f t="shared" si="44"/>
        <v>39.588000000000001</v>
      </c>
      <c r="G506" s="122">
        <f t="shared" si="45"/>
        <v>0.42866219167261976</v>
      </c>
      <c r="H506" s="128">
        <f t="shared" si="46"/>
        <v>147613.255</v>
      </c>
      <c r="I506" s="122">
        <f t="shared" si="47"/>
        <v>-0.23418002412572422</v>
      </c>
      <c r="J506" s="128">
        <f t="shared" si="48"/>
        <v>94.237185252387107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0.45983673469387754</v>
      </c>
      <c r="F507" s="128">
        <f t="shared" si="44"/>
        <v>45.064</v>
      </c>
      <c r="G507" s="122">
        <f t="shared" si="45"/>
        <v>0.47631650491639516</v>
      </c>
      <c r="H507" s="128">
        <f t="shared" si="46"/>
        <v>164023.399</v>
      </c>
      <c r="I507" s="122">
        <f t="shared" si="47"/>
        <v>1.5727786353829664E-2</v>
      </c>
      <c r="J507" s="128">
        <f t="shared" si="48"/>
        <v>96.540163934606838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0.26991836734693875</v>
      </c>
      <c r="F508" s="128">
        <f t="shared" si="44"/>
        <v>26.451999999999998</v>
      </c>
      <c r="G508" s="122">
        <f t="shared" si="45"/>
        <v>0.27956408156627693</v>
      </c>
      <c r="H508" s="128">
        <f t="shared" si="46"/>
        <v>96270.127999999997</v>
      </c>
      <c r="I508" s="122">
        <f t="shared" si="47"/>
        <v>-8.6843050991534484E-2</v>
      </c>
      <c r="J508" s="128">
        <f t="shared" si="48"/>
        <v>96.549730507117587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0.13353061224489796</v>
      </c>
      <c r="F509" s="128">
        <f t="shared" si="44"/>
        <v>13.086</v>
      </c>
      <c r="G509" s="122">
        <f t="shared" si="45"/>
        <v>0.14038405380447094</v>
      </c>
      <c r="H509" s="128">
        <f t="shared" si="46"/>
        <v>48342.372000000003</v>
      </c>
      <c r="I509" s="122">
        <f t="shared" si="47"/>
        <v>-7.4290161455783557E-2</v>
      </c>
      <c r="J509" s="128">
        <f t="shared" si="48"/>
        <v>95.118076894175914</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0.25673469387755105</v>
      </c>
      <c r="F510" s="128">
        <f t="shared" si="44"/>
        <v>25.160000000000004</v>
      </c>
      <c r="G510" s="122">
        <f t="shared" si="45"/>
        <v>0.26963464185527852</v>
      </c>
      <c r="H510" s="128">
        <f t="shared" si="46"/>
        <v>92850.846000000005</v>
      </c>
      <c r="I510" s="122">
        <f t="shared" si="47"/>
        <v>-0.29833546775855019</v>
      </c>
      <c r="J510" s="128">
        <f t="shared" si="48"/>
        <v>95.215767570158405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0.25109183673469393</v>
      </c>
      <c r="F511" s="128">
        <f t="shared" si="44"/>
        <v>24.607000000000003</v>
      </c>
      <c r="G511" s="122">
        <f t="shared" si="45"/>
        <v>0.2662613849540304</v>
      </c>
      <c r="H511" s="128">
        <f t="shared" si="46"/>
        <v>91689.237999999998</v>
      </c>
      <c r="I511" s="122">
        <f t="shared" si="47"/>
        <v>-0.17705519904846212</v>
      </c>
      <c r="J511" s="128">
        <f t="shared" si="48"/>
        <v>94.302760716896501</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0.229765306122449</v>
      </c>
      <c r="F512" s="128">
        <f t="shared" si="44"/>
        <v>22.517000000000003</v>
      </c>
      <c r="G512" s="122">
        <f t="shared" si="45"/>
        <v>0.2386099843767242</v>
      </c>
      <c r="H512" s="128">
        <f t="shared" si="46"/>
        <v>82167.256999999998</v>
      </c>
      <c r="I512" s="122">
        <f t="shared" si="47"/>
        <v>-0.32437891458780155</v>
      </c>
      <c r="J512" s="128">
        <f t="shared" si="48"/>
        <v>96.293248885884424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4.3632653061224498E-2</v>
      </c>
      <c r="F513" s="128">
        <f t="shared" si="44"/>
        <v>4.2760000000000007</v>
      </c>
      <c r="G513" s="122">
        <f t="shared" si="45"/>
        <v>4.9572729543091783E-2</v>
      </c>
      <c r="H513" s="128">
        <f t="shared" si="46"/>
        <v>17070.766</v>
      </c>
      <c r="I513" s="122">
        <f t="shared" si="47"/>
        <v>-0.392469044715757</v>
      </c>
      <c r="J513" s="128">
        <f t="shared" si="48"/>
        <v>88.017451254719006</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0.50266326530612249</v>
      </c>
      <c r="F514" s="128">
        <f t="shared" si="44"/>
        <v>49.261000000000003</v>
      </c>
      <c r="G514" s="122">
        <f t="shared" si="45"/>
        <v>0.50838545931849999</v>
      </c>
      <c r="H514" s="128">
        <f t="shared" si="46"/>
        <v>175066.60000000003</v>
      </c>
      <c r="I514" s="122">
        <f t="shared" si="47"/>
        <v>0.19871093585495522</v>
      </c>
      <c r="J514" s="128">
        <f t="shared" si="48"/>
        <v>98.874437907793777</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5.503061224489797E-2</v>
      </c>
      <c r="F515" s="128">
        <f t="shared" si="44"/>
        <v>5.3930000000000007</v>
      </c>
      <c r="G515" s="122">
        <f t="shared" si="45"/>
        <v>5.6428649835345769E-2</v>
      </c>
      <c r="H515" s="128">
        <f t="shared" si="46"/>
        <v>19431.656999999999</v>
      </c>
      <c r="I515" s="122">
        <f t="shared" si="47"/>
        <v>-0.36919168905689898</v>
      </c>
      <c r="J515" s="128">
        <f t="shared" si="48"/>
        <v>97.522468472084384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0.14224489795918369</v>
      </c>
      <c r="F516" s="128">
        <f t="shared" si="44"/>
        <v>13.940000000000001</v>
      </c>
      <c r="G516" s="122">
        <f t="shared" si="45"/>
        <v>0.13877142102114659</v>
      </c>
      <c r="H516" s="128">
        <f t="shared" si="46"/>
        <v>47787.048999999999</v>
      </c>
      <c r="I516" s="122">
        <f t="shared" si="47"/>
        <v>-0.22274580294808735</v>
      </c>
      <c r="J516" s="128">
        <f t="shared" si="48"/>
        <v>102.50302037154162</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7.0653061224489777E-2</v>
      </c>
      <c r="F517" s="128">
        <f t="shared" si="44"/>
        <v>6.9239999999999986</v>
      </c>
      <c r="G517" s="122">
        <f t="shared" si="45"/>
        <v>7.6546858211512442E-2</v>
      </c>
      <c r="H517" s="128">
        <f t="shared" si="46"/>
        <v>26359.523000000001</v>
      </c>
      <c r="I517" s="122">
        <f t="shared" si="47"/>
        <v>-0.35089024029606547</v>
      </c>
      <c r="J517" s="128">
        <f t="shared" si="48"/>
        <v>92.300406411538063</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3.1102040816326532E-2</v>
      </c>
      <c r="F518" s="128">
        <f t="shared" si="44"/>
        <v>3.048</v>
      </c>
      <c r="G518" s="122">
        <f t="shared" si="45"/>
        <v>3.1458209189273952E-2</v>
      </c>
      <c r="H518" s="128">
        <f t="shared" si="46"/>
        <v>10832.886</v>
      </c>
      <c r="I518" s="122">
        <f t="shared" si="47"/>
        <v>-0.25251252179241629</v>
      </c>
      <c r="J518" s="128">
        <f t="shared" si="48"/>
        <v>98.867804677613819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3.4561224489795921E-2</v>
      </c>
      <c r="F519" s="128">
        <f t="shared" si="44"/>
        <v>3.3870000000000005</v>
      </c>
      <c r="G519" s="122">
        <f t="shared" si="45"/>
        <v>3.4724818357639436E-2</v>
      </c>
      <c r="H519" s="128">
        <f t="shared" si="46"/>
        <v>11957.769000000002</v>
      </c>
      <c r="I519" s="122">
        <f t="shared" si="47"/>
        <v>0.16018132288142709</v>
      </c>
      <c r="J519" s="128">
        <f t="shared" si="48"/>
        <v>99.52888488527536</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0.10357142857142859</v>
      </c>
      <c r="F520" s="128">
        <f t="shared" si="44"/>
        <v>10.150000000000002</v>
      </c>
      <c r="G520" s="122">
        <f t="shared" si="45"/>
        <v>0.10613897455554974</v>
      </c>
      <c r="H520" s="128">
        <f t="shared" si="46"/>
        <v>36549.805</v>
      </c>
      <c r="I520" s="122">
        <f t="shared" si="47"/>
        <v>-1.5593011608086927E-2</v>
      </c>
      <c r="J520" s="128">
        <f t="shared" si="48"/>
        <v>97.580958366262166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0.26878571428571424</v>
      </c>
      <c r="F521" s="128">
        <f t="shared" ref="F521:F584" si="50">SUMPRODUCT($K$2:$AI$2,$K521:$AI521)</f>
        <v>26.340999999999998</v>
      </c>
      <c r="G521" s="122">
        <f t="shared" ref="G521:G584" si="51">SUMPRODUCT($K$3:$AI$3,$K521:$AI521)/$J$3</f>
        <v>0.28287198496913096</v>
      </c>
      <c r="H521" s="128">
        <f t="shared" ref="H521:H584" si="52">SUMPRODUCT($K$3:$AI$3,$K521:$AI521)</f>
        <v>97409.231</v>
      </c>
      <c r="I521" s="122">
        <f t="shared" ref="I521:I584" si="53">CORREL($K$4:$AI$4,$K521:$AI521)</f>
        <v>5.6658704866257625E-2</v>
      </c>
      <c r="J521" s="128">
        <f t="shared" si="48"/>
        <v>95.020266611077119</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0.15032653061224488</v>
      </c>
      <c r="F522" s="128">
        <f t="shared" si="50"/>
        <v>14.731999999999999</v>
      </c>
      <c r="G522" s="122">
        <f t="shared" si="51"/>
        <v>0.15536455955720502</v>
      </c>
      <c r="H522" s="128">
        <f t="shared" si="52"/>
        <v>53501.029000000002</v>
      </c>
      <c r="I522" s="122">
        <f t="shared" si="53"/>
        <v>-4.1126548614132098E-2</v>
      </c>
      <c r="J522" s="128">
        <f t="shared" ref="J522:J585" si="54">$E522/$G522*100</f>
        <v>96.75728560019175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2.5295918367346938E-2</v>
      </c>
      <c r="F523" s="128">
        <f t="shared" si="50"/>
        <v>2.4790000000000001</v>
      </c>
      <c r="G523" s="122">
        <f t="shared" si="51"/>
        <v>2.5581993158282954E-2</v>
      </c>
      <c r="H523" s="128">
        <f t="shared" si="52"/>
        <v>8809.3640000000014</v>
      </c>
      <c r="I523" s="122">
        <f t="shared" si="53"/>
        <v>-0.30155132943021079</v>
      </c>
      <c r="J523" s="128">
        <f t="shared" si="54"/>
        <v>98.881733768100119</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2.0163265306122443E-2</v>
      </c>
      <c r="F524" s="128">
        <f t="shared" si="50"/>
        <v>1.9759999999999995</v>
      </c>
      <c r="G524" s="122">
        <f t="shared" si="51"/>
        <v>2.0188292416612946E-2</v>
      </c>
      <c r="H524" s="128">
        <f t="shared" si="52"/>
        <v>6952.0000000000009</v>
      </c>
      <c r="I524" s="122">
        <f t="shared" si="53"/>
        <v>-0.21925946453059256</v>
      </c>
      <c r="J524" s="128">
        <f t="shared" si="54"/>
        <v>99.876031563373289</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0.10695918367346938</v>
      </c>
      <c r="F525" s="128">
        <f t="shared" si="50"/>
        <v>10.481999999999999</v>
      </c>
      <c r="G525" s="122">
        <f t="shared" si="51"/>
        <v>0.10805869763443858</v>
      </c>
      <c r="H525" s="128">
        <f t="shared" si="52"/>
        <v>37210.877</v>
      </c>
      <c r="I525" s="122">
        <f t="shared" si="53"/>
        <v>-0.19504738990306014</v>
      </c>
      <c r="J525" s="128">
        <f t="shared" si="54"/>
        <v>98.98248453383286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3.2724489795918368E-2</v>
      </c>
      <c r="F526" s="128">
        <f t="shared" si="50"/>
        <v>3.2070000000000003</v>
      </c>
      <c r="G526" s="122">
        <f t="shared" si="51"/>
        <v>3.601201075624786E-2</v>
      </c>
      <c r="H526" s="128">
        <f t="shared" si="52"/>
        <v>12401.023999999999</v>
      </c>
      <c r="I526" s="122">
        <f t="shared" si="53"/>
        <v>-0.48793403731847285</v>
      </c>
      <c r="J526" s="128">
        <f t="shared" si="54"/>
        <v>90.87104304566185</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1.7459183673469391E-2</v>
      </c>
      <c r="F527" s="128">
        <f t="shared" si="50"/>
        <v>1.7110000000000003</v>
      </c>
      <c r="G527" s="122">
        <f t="shared" si="51"/>
        <v>1.7938395507001437E-2</v>
      </c>
      <c r="H527" s="128">
        <f t="shared" si="52"/>
        <v>6177.2300000000005</v>
      </c>
      <c r="I527" s="122">
        <f t="shared" si="53"/>
        <v>-0.36621507035075024</v>
      </c>
      <c r="J527" s="128">
        <f t="shared" si="54"/>
        <v>97.328569139057024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6.7183673469387764E-2</v>
      </c>
      <c r="F528" s="128">
        <f t="shared" si="50"/>
        <v>6.5840000000000014</v>
      </c>
      <c r="G528" s="122">
        <f t="shared" si="51"/>
        <v>6.6112775077099978E-2</v>
      </c>
      <c r="H528" s="128">
        <f t="shared" si="52"/>
        <v>22766.462999999996</v>
      </c>
      <c r="I528" s="122">
        <f t="shared" si="53"/>
        <v>0.30395909652251324</v>
      </c>
      <c r="J528" s="128">
        <f t="shared" si="54"/>
        <v>101.61980553839847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2.6918367346938782E-2</v>
      </c>
      <c r="F529" s="128">
        <f t="shared" si="50"/>
        <v>2.6380000000000008</v>
      </c>
      <c r="G529" s="122">
        <f t="shared" si="51"/>
        <v>2.6926500908937792E-2</v>
      </c>
      <c r="H529" s="128">
        <f t="shared" si="52"/>
        <v>9272.3559999999998</v>
      </c>
      <c r="I529" s="122">
        <f t="shared" si="53"/>
        <v>-0.33052186515806187</v>
      </c>
      <c r="J529" s="128">
        <f t="shared" si="54"/>
        <v>99.969793468425337</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6.1938775510204082E-2</v>
      </c>
      <c r="F530" s="128">
        <f t="shared" si="50"/>
        <v>6.07</v>
      </c>
      <c r="G530" s="122">
        <f t="shared" si="51"/>
        <v>6.134173447400669E-2</v>
      </c>
      <c r="H530" s="128">
        <f t="shared" si="52"/>
        <v>21123.516999999996</v>
      </c>
      <c r="I530" s="122">
        <f t="shared" si="53"/>
        <v>-4.3976128815202582E-2</v>
      </c>
      <c r="J530" s="128">
        <f t="shared" si="54"/>
        <v>100.97330315374499</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2.1051020408163267E-2</v>
      </c>
      <c r="F531" s="128">
        <f t="shared" si="50"/>
        <v>2.0630000000000002</v>
      </c>
      <c r="G531" s="122">
        <f t="shared" si="51"/>
        <v>2.1934187676778235E-2</v>
      </c>
      <c r="H531" s="128">
        <f t="shared" si="52"/>
        <v>7553.2129999999997</v>
      </c>
      <c r="I531" s="122">
        <f t="shared" si="53"/>
        <v>-0.15502519288235758</v>
      </c>
      <c r="J531" s="128">
        <f t="shared" si="54"/>
        <v>95.973558348139889</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7.370408163265306E-2</v>
      </c>
      <c r="F532" s="128">
        <f t="shared" si="50"/>
        <v>7.2229999999999999</v>
      </c>
      <c r="G532" s="122">
        <f t="shared" si="51"/>
        <v>7.2996976983255815E-2</v>
      </c>
      <c r="H532" s="128">
        <f t="shared" si="52"/>
        <v>25137.093000000004</v>
      </c>
      <c r="I532" s="122">
        <f t="shared" si="53"/>
        <v>6.1919424378269861E-2</v>
      </c>
      <c r="J532" s="128">
        <f t="shared" si="54"/>
        <v>100.96867662007352</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0.29979591836734698</v>
      </c>
      <c r="F533" s="128">
        <f t="shared" si="50"/>
        <v>29.380000000000003</v>
      </c>
      <c r="G533" s="122">
        <f t="shared" si="51"/>
        <v>0.29695589473745343</v>
      </c>
      <c r="H533" s="128">
        <f t="shared" si="52"/>
        <v>102259.13799999999</v>
      </c>
      <c r="I533" s="122">
        <f t="shared" si="53"/>
        <v>0.30450239329621059</v>
      </c>
      <c r="J533" s="128">
        <f t="shared" si="54"/>
        <v>100.95637893714972</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6.5010204081632661E-2</v>
      </c>
      <c r="F534" s="128">
        <f t="shared" si="50"/>
        <v>6.3710000000000004</v>
      </c>
      <c r="G534" s="122">
        <f t="shared" si="51"/>
        <v>6.8051870437161308E-2</v>
      </c>
      <c r="H534" s="128">
        <f t="shared" si="52"/>
        <v>23434.205999999995</v>
      </c>
      <c r="I534" s="122">
        <f t="shared" si="53"/>
        <v>-0.13080543432355229</v>
      </c>
      <c r="J534" s="128">
        <f t="shared" si="54"/>
        <v>95.530370677559404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4.0081632653061222E-2</v>
      </c>
      <c r="F535" s="128">
        <f t="shared" si="50"/>
        <v>3.9279999999999999</v>
      </c>
      <c r="G535" s="122">
        <f t="shared" si="51"/>
        <v>4.0816847583038579E-2</v>
      </c>
      <c r="H535" s="128">
        <f t="shared" si="52"/>
        <v>14055.607999999998</v>
      </c>
      <c r="I535" s="122">
        <f t="shared" si="53"/>
        <v>-0.34865122022415046</v>
      </c>
      <c r="J535" s="128">
        <f t="shared" si="54"/>
        <v>98.198746415970461</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2.6163265306122455E-2</v>
      </c>
      <c r="F536" s="128">
        <f t="shared" si="50"/>
        <v>2.5640000000000005</v>
      </c>
      <c r="G536" s="122">
        <f t="shared" si="51"/>
        <v>2.6926466061482534E-2</v>
      </c>
      <c r="H536" s="128">
        <f t="shared" si="52"/>
        <v>9272.3440000000028</v>
      </c>
      <c r="I536" s="122">
        <f t="shared" si="53"/>
        <v>-0.10758145473493562</v>
      </c>
      <c r="J536" s="128">
        <f t="shared" si="54"/>
        <v>97.165611136576828</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3.0663265306122456E-2</v>
      </c>
      <c r="F537" s="128">
        <f t="shared" si="50"/>
        <v>3.0050000000000008</v>
      </c>
      <c r="G537" s="122">
        <f t="shared" si="51"/>
        <v>3.0547935578671033E-2</v>
      </c>
      <c r="H537" s="128">
        <f t="shared" si="52"/>
        <v>10519.425999999999</v>
      </c>
      <c r="I537" s="122">
        <f t="shared" si="53"/>
        <v>-0.35127150910991306</v>
      </c>
      <c r="J537" s="128">
        <f t="shared" si="54"/>
        <v>100.37753689493816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0.2376632653061225</v>
      </c>
      <c r="F538" s="128">
        <f t="shared" si="50"/>
        <v>23.291000000000004</v>
      </c>
      <c r="G538" s="122">
        <f t="shared" si="51"/>
        <v>0.24129156285028955</v>
      </c>
      <c r="H538" s="128">
        <f t="shared" si="52"/>
        <v>83090.680000000008</v>
      </c>
      <c r="I538" s="122">
        <f t="shared" si="53"/>
        <v>-0.25885733614808792</v>
      </c>
      <c r="J538" s="128">
        <f t="shared" si="54"/>
        <v>98.49630152778353</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0.40080612244897956</v>
      </c>
      <c r="F539" s="128">
        <f t="shared" si="50"/>
        <v>39.278999999999996</v>
      </c>
      <c r="G539" s="122">
        <f t="shared" si="51"/>
        <v>0.41061925089586992</v>
      </c>
      <c r="H539" s="128">
        <f t="shared" si="52"/>
        <v>141400.02399999998</v>
      </c>
      <c r="I539" s="122">
        <f t="shared" si="53"/>
        <v>-7.4896789119243384E-2</v>
      </c>
      <c r="J539" s="128">
        <f t="shared" si="54"/>
        <v>97.610163569905566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7.2316326530612249E-2</v>
      </c>
      <c r="F540" s="128">
        <f t="shared" si="50"/>
        <v>7.0869999999999997</v>
      </c>
      <c r="G540" s="122">
        <f t="shared" si="51"/>
        <v>7.2074901701136618E-2</v>
      </c>
      <c r="H540" s="128">
        <f t="shared" si="52"/>
        <v>24819.569000000003</v>
      </c>
      <c r="I540" s="122">
        <f t="shared" si="53"/>
        <v>9.4383358733250045E-2</v>
      </c>
      <c r="J540" s="128">
        <f t="shared" si="54"/>
        <v>100.33496379984909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6.7938775510204094E-2</v>
      </c>
      <c r="F541" s="128">
        <f t="shared" si="50"/>
        <v>6.6580000000000013</v>
      </c>
      <c r="G541" s="122">
        <f t="shared" si="51"/>
        <v>6.6731186730089043E-2</v>
      </c>
      <c r="H541" s="128">
        <f t="shared" si="52"/>
        <v>22979.418000000001</v>
      </c>
      <c r="I541" s="122">
        <f t="shared" si="53"/>
        <v>-0.33607216231841264</v>
      </c>
      <c r="J541" s="128">
        <f t="shared" si="54"/>
        <v>101.80963180678839</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1.0908163265306125E-2</v>
      </c>
      <c r="F542" s="128">
        <f t="shared" si="50"/>
        <v>1.0690000000000002</v>
      </c>
      <c r="G542" s="122">
        <f t="shared" si="51"/>
        <v>1.1030781918817043E-2</v>
      </c>
      <c r="H542" s="128">
        <f t="shared" si="52"/>
        <v>3798.5379999999996</v>
      </c>
      <c r="I542" s="122">
        <f t="shared" si="53"/>
        <v>-0.24054293902876794</v>
      </c>
      <c r="J542" s="128">
        <f t="shared" si="54"/>
        <v>98.888395633116929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3.7459183673469398E-2</v>
      </c>
      <c r="F543" s="128">
        <f t="shared" si="50"/>
        <v>3.6710000000000007</v>
      </c>
      <c r="G543" s="122">
        <f t="shared" si="51"/>
        <v>3.7934556479013122E-2</v>
      </c>
      <c r="H543" s="128">
        <f t="shared" si="52"/>
        <v>13063.068000000001</v>
      </c>
      <c r="I543" s="122">
        <f t="shared" si="53"/>
        <v>-0.28233362040757815</v>
      </c>
      <c r="J543" s="128">
        <f t="shared" si="54"/>
        <v>98.746860779018945</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4.4979591836734695E-2</v>
      </c>
      <c r="F544" s="128">
        <f t="shared" si="50"/>
        <v>4.4080000000000004</v>
      </c>
      <c r="G544" s="122">
        <f t="shared" si="51"/>
        <v>4.4703715319522129E-2</v>
      </c>
      <c r="H544" s="128">
        <f t="shared" si="52"/>
        <v>15394.082000000002</v>
      </c>
      <c r="I544" s="122">
        <f t="shared" si="53"/>
        <v>9.5758507600720508E-2</v>
      </c>
      <c r="J544" s="128">
        <f t="shared" si="54"/>
        <v>100.61712212338666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2.4724489795918365E-2</v>
      </c>
      <c r="F545" s="128">
        <f t="shared" si="50"/>
        <v>2.4229999999999996</v>
      </c>
      <c r="G545" s="122">
        <f t="shared" si="51"/>
        <v>2.541373222053793E-2</v>
      </c>
      <c r="H545" s="128">
        <f t="shared" si="52"/>
        <v>8751.4220000000005</v>
      </c>
      <c r="I545" s="122">
        <f t="shared" si="53"/>
        <v>-0.27911337446253642</v>
      </c>
      <c r="J545" s="128">
        <f t="shared" si="54"/>
        <v>97.28791340587685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1.2479591836734695E-2</v>
      </c>
      <c r="F546" s="128">
        <f t="shared" si="50"/>
        <v>1.2230000000000001</v>
      </c>
      <c r="G546" s="122">
        <f t="shared" si="51"/>
        <v>1.2761358818438949E-2</v>
      </c>
      <c r="H546" s="128">
        <f t="shared" si="52"/>
        <v>4394.4759999999997</v>
      </c>
      <c r="I546" s="122">
        <f t="shared" si="53"/>
        <v>-0.48713542578823021</v>
      </c>
      <c r="J546" s="128">
        <f t="shared" si="54"/>
        <v>97.792029942006437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7.3102040816326541E-2</v>
      </c>
      <c r="F547" s="128">
        <f t="shared" si="50"/>
        <v>7.1640000000000006</v>
      </c>
      <c r="G547" s="122">
        <f t="shared" si="51"/>
        <v>7.8953798082228382E-2</v>
      </c>
      <c r="H547" s="128">
        <f t="shared" si="52"/>
        <v>27188.371999999999</v>
      </c>
      <c r="I547" s="122">
        <f t="shared" si="53"/>
        <v>-0.51436819244031295</v>
      </c>
      <c r="J547" s="128">
        <f t="shared" si="54"/>
        <v>92.588377749975521</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5.1826530612244903E-2</v>
      </c>
      <c r="F548" s="128">
        <f t="shared" si="50"/>
        <v>5.0790000000000006</v>
      </c>
      <c r="G548" s="122">
        <f t="shared" si="51"/>
        <v>5.2991209729409523E-2</v>
      </c>
      <c r="H548" s="128">
        <f t="shared" si="52"/>
        <v>18247.947000000004</v>
      </c>
      <c r="I548" s="122">
        <f t="shared" si="53"/>
        <v>-0.32877678539015209</v>
      </c>
      <c r="J548" s="128">
        <f t="shared" si="54"/>
        <v>97.802127705497099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1.8663265306122452E-2</v>
      </c>
      <c r="F549" s="128">
        <f t="shared" si="50"/>
        <v>1.8290000000000002</v>
      </c>
      <c r="G549" s="122">
        <f t="shared" si="51"/>
        <v>2.0835049570505113E-2</v>
      </c>
      <c r="H549" s="128">
        <f t="shared" si="52"/>
        <v>7174.7159999999994</v>
      </c>
      <c r="I549" s="122">
        <f t="shared" si="53"/>
        <v>-0.42529417804538494</v>
      </c>
      <c r="J549" s="128">
        <f t="shared" si="54"/>
        <v>89.576294229426153</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7.5051020408163263E-2</v>
      </c>
      <c r="F550" s="128">
        <f t="shared" si="50"/>
        <v>7.3550000000000004</v>
      </c>
      <c r="G550" s="122">
        <f t="shared" si="51"/>
        <v>8.4623783969008992E-2</v>
      </c>
      <c r="H550" s="128">
        <f t="shared" si="52"/>
        <v>29140.877</v>
      </c>
      <c r="I550" s="122">
        <f t="shared" si="53"/>
        <v>-0.1762681035458265</v>
      </c>
      <c r="J550" s="128">
        <f t="shared" si="54"/>
        <v>88.687856874432043</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0.10776530612244897</v>
      </c>
      <c r="F551" s="128">
        <f t="shared" si="50"/>
        <v>10.561</v>
      </c>
      <c r="G551" s="122">
        <f t="shared" si="51"/>
        <v>0.11093982134871268</v>
      </c>
      <c r="H551" s="128">
        <f t="shared" si="52"/>
        <v>38203.014999999999</v>
      </c>
      <c r="I551" s="122">
        <f t="shared" si="53"/>
        <v>-0.52454634451680915</v>
      </c>
      <c r="J551" s="128">
        <f t="shared" si="54"/>
        <v>97.138525024044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2.8459183673469394E-2</v>
      </c>
      <c r="F552" s="128">
        <f t="shared" si="50"/>
        <v>2.7890000000000006</v>
      </c>
      <c r="G552" s="122">
        <f t="shared" si="51"/>
        <v>2.9683794190929209E-2</v>
      </c>
      <c r="H552" s="128">
        <f t="shared" si="52"/>
        <v>10221.852000000001</v>
      </c>
      <c r="I552" s="122">
        <f t="shared" si="53"/>
        <v>-0.34427915385609115</v>
      </c>
      <c r="J552" s="128">
        <f t="shared" si="54"/>
        <v>95.874481174532491</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0.11713265306122449</v>
      </c>
      <c r="F553" s="128">
        <f t="shared" si="50"/>
        <v>11.478999999999999</v>
      </c>
      <c r="G553" s="122">
        <f t="shared" si="51"/>
        <v>0.12003350873219151</v>
      </c>
      <c r="H553" s="128">
        <f t="shared" si="52"/>
        <v>41334.499000000003</v>
      </c>
      <c r="I553" s="122">
        <f t="shared" si="53"/>
        <v>0.25309247353326542</v>
      </c>
      <c r="J553" s="128">
        <f t="shared" si="54"/>
        <v>97.583295113501052</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7.8612244897959191E-2</v>
      </c>
      <c r="F554" s="128">
        <f t="shared" si="50"/>
        <v>7.7040000000000006</v>
      </c>
      <c r="G554" s="122">
        <f t="shared" si="51"/>
        <v>8.4059865024189939E-2</v>
      </c>
      <c r="H554" s="128">
        <f t="shared" si="52"/>
        <v>28946.686999999998</v>
      </c>
      <c r="I554" s="122">
        <f t="shared" si="53"/>
        <v>-0.40303323271845426</v>
      </c>
      <c r="J554" s="128">
        <f t="shared" si="54"/>
        <v>93.519356562536615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0.17004081632653062</v>
      </c>
      <c r="F555" s="128">
        <f t="shared" si="50"/>
        <v>16.664000000000001</v>
      </c>
      <c r="G555" s="122">
        <f t="shared" si="51"/>
        <v>0.16799840572892166</v>
      </c>
      <c r="H555" s="128">
        <f t="shared" si="52"/>
        <v>57851.595000000001</v>
      </c>
      <c r="I555" s="122">
        <f t="shared" si="53"/>
        <v>0.46537721186299097</v>
      </c>
      <c r="J555" s="128">
        <f t="shared" si="54"/>
        <v>101.21573213075877</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7.4163265306122439E-2</v>
      </c>
      <c r="F556" s="128">
        <f t="shared" si="50"/>
        <v>7.2679999999999989</v>
      </c>
      <c r="G556" s="122">
        <f t="shared" si="51"/>
        <v>7.6649370713037013E-2</v>
      </c>
      <c r="H556" s="128">
        <f t="shared" si="52"/>
        <v>26394.824000000001</v>
      </c>
      <c r="I556" s="122">
        <f t="shared" si="53"/>
        <v>1.6764182546386976E-2</v>
      </c>
      <c r="J556" s="128">
        <f t="shared" si="54"/>
        <v>96.756522090413299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3.3091836734693875E-2</v>
      </c>
      <c r="F557" s="128">
        <f t="shared" si="50"/>
        <v>3.2429999999999994</v>
      </c>
      <c r="G557" s="122">
        <f t="shared" si="51"/>
        <v>3.3212955703076447E-2</v>
      </c>
      <c r="H557" s="128">
        <f t="shared" si="52"/>
        <v>11437.146999999999</v>
      </c>
      <c r="I557" s="122">
        <f t="shared" si="53"/>
        <v>-0.35487951403548201</v>
      </c>
      <c r="J557" s="128">
        <f t="shared" si="54"/>
        <v>99.635326137591079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1.9183673469387753E-2</v>
      </c>
      <c r="F558" s="128">
        <f t="shared" si="50"/>
        <v>1.88</v>
      </c>
      <c r="G558" s="122">
        <f t="shared" si="51"/>
        <v>1.9632513256552773E-2</v>
      </c>
      <c r="H558" s="128">
        <f t="shared" si="52"/>
        <v>6760.6130000000003</v>
      </c>
      <c r="I558" s="122">
        <f t="shared" si="53"/>
        <v>-0.1425387973545352</v>
      </c>
      <c r="J558" s="128">
        <f t="shared" si="54"/>
        <v>97.713793535755229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0.11019387755102041</v>
      </c>
      <c r="F559" s="128">
        <f t="shared" si="50"/>
        <v>10.798999999999999</v>
      </c>
      <c r="G559" s="122">
        <f t="shared" si="51"/>
        <v>0.10660584333745694</v>
      </c>
      <c r="H559" s="128">
        <f t="shared" si="52"/>
        <v>36710.574999999997</v>
      </c>
      <c r="I559" s="122">
        <f t="shared" si="53"/>
        <v>0.41361550394856667</v>
      </c>
      <c r="J559" s="128">
        <f t="shared" si="54"/>
        <v>103.36570126105158</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5.0030612244897965E-2</v>
      </c>
      <c r="F560" s="128">
        <f t="shared" si="50"/>
        <v>4.9030000000000005</v>
      </c>
      <c r="G560" s="122">
        <f t="shared" si="51"/>
        <v>5.4902302255211144E-2</v>
      </c>
      <c r="H560" s="128">
        <f t="shared" si="52"/>
        <v>18906.046999999999</v>
      </c>
      <c r="I560" s="122">
        <f t="shared" si="53"/>
        <v>-0.46884209000480281</v>
      </c>
      <c r="J560" s="128">
        <f t="shared" si="54"/>
        <v>91.126619813378099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1.4387755102040817E-2</v>
      </c>
      <c r="F561" s="128">
        <f t="shared" si="50"/>
        <v>1.4100000000000001</v>
      </c>
      <c r="G561" s="122">
        <f t="shared" si="51"/>
        <v>1.5025627399392495E-2</v>
      </c>
      <c r="H561" s="128">
        <f t="shared" si="52"/>
        <v>5174.1950000000006</v>
      </c>
      <c r="I561" s="122">
        <f t="shared" si="53"/>
        <v>-0.42359117924310408</v>
      </c>
      <c r="J561" s="128">
        <f t="shared" si="54"/>
        <v>95.754770962991756</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6.5102040816326534E-2</v>
      </c>
      <c r="F562" s="128">
        <f t="shared" si="50"/>
        <v>6.3800000000000008</v>
      </c>
      <c r="G562" s="122">
        <f t="shared" si="51"/>
        <v>6.4170566677701699E-2</v>
      </c>
      <c r="H562" s="128">
        <f t="shared" si="52"/>
        <v>22097.648000000001</v>
      </c>
      <c r="I562" s="122">
        <f t="shared" si="53"/>
        <v>-0.23763095625533304</v>
      </c>
      <c r="J562" s="128">
        <f t="shared" si="54"/>
        <v>101.45155978332431</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4.4265306122448979E-2</v>
      </c>
      <c r="F563" s="128">
        <f t="shared" si="50"/>
        <v>4.3380000000000001</v>
      </c>
      <c r="G563" s="122">
        <f t="shared" si="51"/>
        <v>4.518618704952404E-2</v>
      </c>
      <c r="H563" s="128">
        <f t="shared" si="52"/>
        <v>15560.225</v>
      </c>
      <c r="I563" s="122">
        <f t="shared" si="53"/>
        <v>4.842122677138661E-3</v>
      </c>
      <c r="J563" s="128">
        <f t="shared" si="54"/>
        <v>97.962030020223267</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5.6112244897959171E-2</v>
      </c>
      <c r="F564" s="128">
        <f t="shared" si="50"/>
        <v>5.4989999999999988</v>
      </c>
      <c r="G564" s="122">
        <f t="shared" si="51"/>
        <v>5.7736227995283981E-2</v>
      </c>
      <c r="H564" s="128">
        <f t="shared" si="52"/>
        <v>19881.932000000001</v>
      </c>
      <c r="I564" s="122">
        <f t="shared" si="53"/>
        <v>-0.46156404146752089</v>
      </c>
      <c r="J564" s="128">
        <f t="shared" si="54"/>
        <v>97.1872372794124</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3.5030612244897959E-2</v>
      </c>
      <c r="F565" s="128">
        <f t="shared" si="50"/>
        <v>3.4330000000000003</v>
      </c>
      <c r="G565" s="122">
        <f t="shared" si="51"/>
        <v>3.5902671057446038E-2</v>
      </c>
      <c r="H565" s="128">
        <f t="shared" si="52"/>
        <v>12363.372000000003</v>
      </c>
      <c r="I565" s="122">
        <f t="shared" si="53"/>
        <v>0.16697001300152678</v>
      </c>
      <c r="J565" s="128">
        <f t="shared" si="54"/>
        <v>97.57104753807107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1.7999999999999999E-2</v>
      </c>
      <c r="F566" s="128">
        <f t="shared" si="50"/>
        <v>1.764</v>
      </c>
      <c r="G566" s="122">
        <f t="shared" si="51"/>
        <v>1.857578159938204E-2</v>
      </c>
      <c r="H566" s="128">
        <f t="shared" si="52"/>
        <v>6396.719000000001</v>
      </c>
      <c r="I566" s="122">
        <f t="shared" si="53"/>
        <v>-0.32743910199340392</v>
      </c>
      <c r="J566" s="128">
        <f t="shared" si="54"/>
        <v>96.900364077271476</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7.9877551020408166E-2</v>
      </c>
      <c r="F567" s="128">
        <f t="shared" si="50"/>
        <v>7.8280000000000003</v>
      </c>
      <c r="G567" s="122">
        <f t="shared" si="51"/>
        <v>8.1762944377653482E-2</v>
      </c>
      <c r="H567" s="128">
        <f t="shared" si="52"/>
        <v>28155.723999999998</v>
      </c>
      <c r="I567" s="122">
        <f t="shared" si="53"/>
        <v>0.24517509093499179</v>
      </c>
      <c r="J567" s="128">
        <f t="shared" si="54"/>
        <v>97.694073554229035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6.5826530612244902E-2</v>
      </c>
      <c r="F568" s="128">
        <f t="shared" si="50"/>
        <v>6.4510000000000005</v>
      </c>
      <c r="G568" s="122">
        <f t="shared" si="51"/>
        <v>6.9273093698999297E-2</v>
      </c>
      <c r="H568" s="128">
        <f t="shared" si="52"/>
        <v>23854.743999999999</v>
      </c>
      <c r="I568" s="122">
        <f t="shared" si="53"/>
        <v>-0.23150741158300239</v>
      </c>
      <c r="J568" s="128">
        <f t="shared" si="54"/>
        <v>95.02467278027143</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1.9520408163265307E-2</v>
      </c>
      <c r="F569" s="128">
        <f t="shared" si="50"/>
        <v>1.913</v>
      </c>
      <c r="G569" s="122">
        <f t="shared" si="51"/>
        <v>1.9916386435047249E-2</v>
      </c>
      <c r="H569" s="128">
        <f t="shared" si="52"/>
        <v>6858.3670000000011</v>
      </c>
      <c r="I569" s="122">
        <f t="shared" si="53"/>
        <v>-0.32189079415177718</v>
      </c>
      <c r="J569" s="128">
        <f t="shared" si="54"/>
        <v>98.011796602394043</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8.7561224489795919E-2</v>
      </c>
      <c r="F570" s="128">
        <f t="shared" si="50"/>
        <v>8.5809999999999995</v>
      </c>
      <c r="G570" s="122">
        <f t="shared" si="51"/>
        <v>8.7337512124010502E-2</v>
      </c>
      <c r="H570" s="128">
        <f t="shared" si="52"/>
        <v>30075.371000000006</v>
      </c>
      <c r="I570" s="122">
        <f t="shared" si="53"/>
        <v>7.242237799677699E-2</v>
      </c>
      <c r="J570" s="128">
        <f t="shared" si="54"/>
        <v>100.25614694115373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9.3030612244897962E-2</v>
      </c>
      <c r="F571" s="128">
        <f t="shared" si="50"/>
        <v>9.1170000000000009</v>
      </c>
      <c r="G571" s="122">
        <f t="shared" si="51"/>
        <v>9.2911955000319457E-2</v>
      </c>
      <c r="H571" s="128">
        <f t="shared" si="52"/>
        <v>31994.975000000006</v>
      </c>
      <c r="I571" s="122">
        <f t="shared" si="53"/>
        <v>6.8488671835581175E-2</v>
      </c>
      <c r="J571" s="128">
        <f t="shared" si="54"/>
        <v>100.12770934007158</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2.5448979591836732E-2</v>
      </c>
      <c r="F572" s="128">
        <f t="shared" si="50"/>
        <v>2.4939999999999998</v>
      </c>
      <c r="G572" s="122">
        <f t="shared" si="51"/>
        <v>2.8532698528856596E-2</v>
      </c>
      <c r="H572" s="128">
        <f t="shared" si="52"/>
        <v>9825.4629999999997</v>
      </c>
      <c r="I572" s="122">
        <f t="shared" si="53"/>
        <v>-0.58859745207864778</v>
      </c>
      <c r="J572" s="128">
        <f t="shared" si="54"/>
        <v>89.192333371829022</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0.16212244897959185</v>
      </c>
      <c r="F573" s="128">
        <f t="shared" si="50"/>
        <v>15.888000000000002</v>
      </c>
      <c r="G573" s="122">
        <f t="shared" si="51"/>
        <v>0.17573269388252924</v>
      </c>
      <c r="H573" s="128">
        <f t="shared" si="52"/>
        <v>60514.959000000003</v>
      </c>
      <c r="I573" s="122">
        <f t="shared" si="53"/>
        <v>-0.38035886069557778</v>
      </c>
      <c r="J573" s="128">
        <f t="shared" si="54"/>
        <v>92.255143535194804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0.14636734693877554</v>
      </c>
      <c r="F574" s="128">
        <f t="shared" si="50"/>
        <v>14.344000000000003</v>
      </c>
      <c r="G574" s="122">
        <f t="shared" si="51"/>
        <v>0.14809213086381035</v>
      </c>
      <c r="H574" s="128">
        <f t="shared" si="52"/>
        <v>50996.71</v>
      </c>
      <c r="I574" s="122">
        <f t="shared" si="53"/>
        <v>-0.21757083718523773</v>
      </c>
      <c r="J574" s="128">
        <f t="shared" si="54"/>
        <v>98.835330469637867</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3.4061224489795927E-2</v>
      </c>
      <c r="F575" s="128">
        <f t="shared" si="50"/>
        <v>3.338000000000001</v>
      </c>
      <c r="G575" s="122">
        <f t="shared" si="51"/>
        <v>3.464457338002893E-2</v>
      </c>
      <c r="H575" s="128">
        <f t="shared" si="52"/>
        <v>11930.136000000002</v>
      </c>
      <c r="I575" s="122">
        <f t="shared" si="53"/>
        <v>-0.16193536327647967</v>
      </c>
      <c r="J575" s="128">
        <f t="shared" si="54"/>
        <v>98.31618971365576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3.2459183673469387E-2</v>
      </c>
      <c r="F576" s="128">
        <f t="shared" si="50"/>
        <v>3.181</v>
      </c>
      <c r="G576" s="122">
        <f t="shared" si="51"/>
        <v>3.3296336951660781E-2</v>
      </c>
      <c r="H576" s="128">
        <f t="shared" si="52"/>
        <v>11465.860000000002</v>
      </c>
      <c r="I576" s="122">
        <f t="shared" si="53"/>
        <v>-0.42388522542258372</v>
      </c>
      <c r="J576" s="128">
        <f t="shared" si="54"/>
        <v>97.485749620425921</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2.9642857142857144E-2</v>
      </c>
      <c r="F577" s="128">
        <f t="shared" si="50"/>
        <v>2.9050000000000002</v>
      </c>
      <c r="G577" s="122">
        <f t="shared" si="51"/>
        <v>3.0939469970205424E-2</v>
      </c>
      <c r="H577" s="128">
        <f t="shared" si="52"/>
        <v>10654.253999999999</v>
      </c>
      <c r="I577" s="122">
        <f t="shared" si="53"/>
        <v>-0.36577742555907605</v>
      </c>
      <c r="J577" s="128">
        <f t="shared" si="54"/>
        <v>95.809195087708645</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0.10759183673469389</v>
      </c>
      <c r="F578" s="128">
        <f t="shared" si="50"/>
        <v>10.544</v>
      </c>
      <c r="G578" s="122">
        <f t="shared" si="51"/>
        <v>0.10829616852229364</v>
      </c>
      <c r="H578" s="128">
        <f t="shared" si="52"/>
        <v>37292.651999999995</v>
      </c>
      <c r="I578" s="122">
        <f t="shared" si="53"/>
        <v>0.3116712481271085</v>
      </c>
      <c r="J578" s="128">
        <f t="shared" si="54"/>
        <v>99.349624462979264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3.4683673469387749E-2</v>
      </c>
      <c r="F579" s="128">
        <f t="shared" si="50"/>
        <v>3.3989999999999991</v>
      </c>
      <c r="G579" s="122">
        <f t="shared" si="51"/>
        <v>3.4865689195546494E-2</v>
      </c>
      <c r="H579" s="128">
        <f t="shared" si="52"/>
        <v>12006.279</v>
      </c>
      <c r="I579" s="122">
        <f t="shared" si="53"/>
        <v>-0.21649508406111379</v>
      </c>
      <c r="J579" s="128">
        <f t="shared" si="54"/>
        <v>99.47795173318417</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2.8357142857142855E-2</v>
      </c>
      <c r="F580" s="128">
        <f t="shared" si="50"/>
        <v>2.7789999999999999</v>
      </c>
      <c r="G580" s="122">
        <f t="shared" si="51"/>
        <v>2.8176014496541387E-2</v>
      </c>
      <c r="H580" s="128">
        <f t="shared" si="52"/>
        <v>9702.6359999999986</v>
      </c>
      <c r="I580" s="122">
        <f t="shared" si="53"/>
        <v>0.26173199752088111</v>
      </c>
      <c r="J580" s="128">
        <f t="shared" si="54"/>
        <v>100.64284592352017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2.722448979591837E-2</v>
      </c>
      <c r="F581" s="128">
        <f t="shared" si="50"/>
        <v>2.6680000000000001</v>
      </c>
      <c r="G581" s="122">
        <f t="shared" si="51"/>
        <v>2.9380197352754982E-2</v>
      </c>
      <c r="H581" s="128">
        <f t="shared" si="52"/>
        <v>10117.306</v>
      </c>
      <c r="I581" s="122">
        <f t="shared" si="53"/>
        <v>-0.42542215250844362</v>
      </c>
      <c r="J581" s="128">
        <f t="shared" si="54"/>
        <v>92.662719276681543</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3.5581632653061225E-2</v>
      </c>
      <c r="F582" s="128">
        <f t="shared" si="50"/>
        <v>3.4870000000000001</v>
      </c>
      <c r="G582" s="122">
        <f t="shared" si="51"/>
        <v>3.5764907450966721E-2</v>
      </c>
      <c r="H582" s="128">
        <f t="shared" si="52"/>
        <v>12315.931999999997</v>
      </c>
      <c r="I582" s="122">
        <f t="shared" si="53"/>
        <v>-0.40990631403802635</v>
      </c>
      <c r="J582" s="128">
        <f t="shared" si="54"/>
        <v>99.487556907125324</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1.2459183673469388E-2</v>
      </c>
      <c r="F583" s="128">
        <f t="shared" si="50"/>
        <v>1.2210000000000001</v>
      </c>
      <c r="G583" s="122">
        <f t="shared" si="51"/>
        <v>1.3802888273250513E-2</v>
      </c>
      <c r="H583" s="128">
        <f t="shared" si="52"/>
        <v>4753.1350000000002</v>
      </c>
      <c r="I583" s="122">
        <f t="shared" si="53"/>
        <v>-0.44115681000426021</v>
      </c>
      <c r="J583" s="128">
        <f t="shared" si="54"/>
        <v>90.265047624958498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1.0357142857142858E-2</v>
      </c>
      <c r="F584" s="128">
        <f t="shared" si="50"/>
        <v>1.0150000000000001</v>
      </c>
      <c r="G584" s="122">
        <f t="shared" si="51"/>
        <v>1.1048522177501319E-2</v>
      </c>
      <c r="H584" s="128">
        <f t="shared" si="52"/>
        <v>3804.6469999999995</v>
      </c>
      <c r="I584" s="122">
        <f t="shared" si="53"/>
        <v>-0.52709923135786207</v>
      </c>
      <c r="J584" s="128">
        <f t="shared" si="54"/>
        <v>93.742336674072547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2.2408163265306123E-2</v>
      </c>
      <c r="F585" s="128">
        <f t="shared" ref="F585:F648" si="56">SUMPRODUCT($K$2:$AI$2,$K585:$AI585)</f>
        <v>2.1960000000000002</v>
      </c>
      <c r="G585" s="122">
        <f t="shared" ref="G585:G648" si="57">SUMPRODUCT($K$3:$AI$3,$K585:$AI585)/$J$3</f>
        <v>2.3674510248055808E-2</v>
      </c>
      <c r="H585" s="128">
        <f t="shared" ref="H585:H648" si="58">SUMPRODUCT($K$3:$AI$3,$K585:$AI585)</f>
        <v>8152.5070000000014</v>
      </c>
      <c r="I585" s="122">
        <f t="shared" ref="I585:I648" si="59">CORREL($K$4:$AI$4,$K585:$AI585)</f>
        <v>-0.57877037860439584</v>
      </c>
      <c r="J585" s="128">
        <f t="shared" si="54"/>
        <v>94.65101085732627</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0.17294897959183672</v>
      </c>
      <c r="F586" s="128">
        <f t="shared" si="56"/>
        <v>16.948999999999998</v>
      </c>
      <c r="G586" s="122">
        <f t="shared" si="57"/>
        <v>0.18305186462925213</v>
      </c>
      <c r="H586" s="128">
        <f t="shared" si="58"/>
        <v>63035.374000000003</v>
      </c>
      <c r="I586" s="122">
        <f t="shared" si="59"/>
        <v>-0.31326752405814645</v>
      </c>
      <c r="J586" s="128">
        <f t="shared" ref="J586:J649" si="60">$E586/$G586*100</f>
        <v>94.480861990738248</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2.5744897959183676E-2</v>
      </c>
      <c r="F587" s="128">
        <f t="shared" si="56"/>
        <v>2.5230000000000001</v>
      </c>
      <c r="G587" s="122">
        <f t="shared" si="57"/>
        <v>2.5837305943233503E-2</v>
      </c>
      <c r="H587" s="128">
        <f t="shared" si="58"/>
        <v>8897.2830000000031</v>
      </c>
      <c r="I587" s="122">
        <f t="shared" si="59"/>
        <v>-0.27841209488213492</v>
      </c>
      <c r="J587" s="128">
        <f t="shared" si="60"/>
        <v>99.642346674019137</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6.9459183673469385E-2</v>
      </c>
      <c r="F588" s="128">
        <f t="shared" si="56"/>
        <v>6.8070000000000004</v>
      </c>
      <c r="G588" s="122">
        <f t="shared" si="57"/>
        <v>6.956192102405058E-2</v>
      </c>
      <c r="H588" s="128">
        <f t="shared" si="58"/>
        <v>23954.204000000009</v>
      </c>
      <c r="I588" s="122">
        <f t="shared" si="59"/>
        <v>-0.2084145939238001</v>
      </c>
      <c r="J588" s="128">
        <f t="shared" si="60"/>
        <v>99.852308060115718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4.231632653061225E-2</v>
      </c>
      <c r="F589" s="128">
        <f t="shared" si="56"/>
        <v>4.1470000000000002</v>
      </c>
      <c r="G589" s="122">
        <f t="shared" si="57"/>
        <v>4.4644062284018377E-2</v>
      </c>
      <c r="H589" s="128">
        <f t="shared" si="58"/>
        <v>15373.54</v>
      </c>
      <c r="I589" s="122">
        <f t="shared" si="59"/>
        <v>-0.33953575310005485</v>
      </c>
      <c r="J589" s="128">
        <f t="shared" si="60"/>
        <v>94.786012664803124</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0.40113265306122442</v>
      </c>
      <c r="F590" s="128">
        <f t="shared" si="56"/>
        <v>39.310999999999993</v>
      </c>
      <c r="G590" s="122">
        <f t="shared" si="57"/>
        <v>0.387629722556177</v>
      </c>
      <c r="H590" s="128">
        <f t="shared" si="58"/>
        <v>133483.39600000001</v>
      </c>
      <c r="I590" s="122">
        <f t="shared" si="59"/>
        <v>0.49770226779676063</v>
      </c>
      <c r="J590" s="128">
        <f t="shared" si="60"/>
        <v>103.4834610762054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0.41527551020408149</v>
      </c>
      <c r="F591" s="128">
        <f t="shared" si="56"/>
        <v>40.696999999999989</v>
      </c>
      <c r="G591" s="122">
        <f t="shared" si="57"/>
        <v>0.41128535129138866</v>
      </c>
      <c r="H591" s="128">
        <f t="shared" si="58"/>
        <v>141629.40100000001</v>
      </c>
      <c r="I591" s="122">
        <f t="shared" si="59"/>
        <v>-0.14466146244303169</v>
      </c>
      <c r="J591" s="128">
        <f t="shared" si="60"/>
        <v>100.97016801113003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0.25581632653061226</v>
      </c>
      <c r="F592" s="128">
        <f t="shared" si="56"/>
        <v>25.07</v>
      </c>
      <c r="G592" s="122">
        <f t="shared" si="57"/>
        <v>0.24542808356419776</v>
      </c>
      <c r="H592" s="128">
        <f t="shared" si="58"/>
        <v>84515.124000000011</v>
      </c>
      <c r="I592" s="122">
        <f t="shared" si="59"/>
        <v>0.65142520005364402</v>
      </c>
      <c r="J592" s="128">
        <f t="shared" si="60"/>
        <v>104.23270345249516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0.30317346938775508</v>
      </c>
      <c r="F593" s="128">
        <f t="shared" si="56"/>
        <v>29.710999999999999</v>
      </c>
      <c r="G593" s="122">
        <f t="shared" si="57"/>
        <v>0.30422734770210069</v>
      </c>
      <c r="H593" s="128">
        <f t="shared" si="58"/>
        <v>104763.12099999998</v>
      </c>
      <c r="I593" s="122">
        <f t="shared" si="59"/>
        <v>-9.57596247486944E-2</v>
      </c>
      <c r="J593" s="128">
        <f t="shared" si="60"/>
        <v>99.653588567133824</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0.21871428571428572</v>
      </c>
      <c r="F594" s="128">
        <f t="shared" si="56"/>
        <v>21.434000000000001</v>
      </c>
      <c r="G594" s="122">
        <f t="shared" si="57"/>
        <v>0.23621263917202445</v>
      </c>
      <c r="H594" s="128">
        <f t="shared" si="58"/>
        <v>81341.712</v>
      </c>
      <c r="I594" s="122">
        <f t="shared" si="59"/>
        <v>6.6225424297670157E-2</v>
      </c>
      <c r="J594" s="128">
        <f t="shared" si="60"/>
        <v>92.592118051314202</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0.35090816326530611</v>
      </c>
      <c r="F595" s="128">
        <f t="shared" si="56"/>
        <v>34.388999999999996</v>
      </c>
      <c r="G595" s="122">
        <f t="shared" si="57"/>
        <v>0.33809391679589262</v>
      </c>
      <c r="H595" s="128">
        <f t="shared" si="58"/>
        <v>116425.345</v>
      </c>
      <c r="I595" s="122">
        <f t="shared" si="59"/>
        <v>0.54815245470757523</v>
      </c>
      <c r="J595" s="128">
        <f t="shared" si="60"/>
        <v>103.79014404957468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0.41023469387755113</v>
      </c>
      <c r="F596" s="128">
        <f t="shared" si="56"/>
        <v>40.20300000000001</v>
      </c>
      <c r="G596" s="122">
        <f t="shared" si="57"/>
        <v>0.44136792233663796</v>
      </c>
      <c r="H596" s="128">
        <f t="shared" si="58"/>
        <v>151988.57499999998</v>
      </c>
      <c r="I596" s="122">
        <f t="shared" si="59"/>
        <v>-0.17273313389873335</v>
      </c>
      <c r="J596" s="128">
        <f t="shared" si="60"/>
        <v>92.946195932349369</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0.60231632653061218</v>
      </c>
      <c r="F597" s="128">
        <f t="shared" si="56"/>
        <v>59.026999999999994</v>
      </c>
      <c r="G597" s="122">
        <f t="shared" si="57"/>
        <v>0.61338915024480345</v>
      </c>
      <c r="H597" s="128">
        <f t="shared" si="58"/>
        <v>211225.46100000001</v>
      </c>
      <c r="I597" s="122">
        <f t="shared" si="59"/>
        <v>-4.8499030277656882E-2</v>
      </c>
      <c r="J597" s="128">
        <f t="shared" si="60"/>
        <v>98.19481259005444</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0.13227551020408165</v>
      </c>
      <c r="F598" s="128">
        <f t="shared" si="56"/>
        <v>12.963000000000001</v>
      </c>
      <c r="G598" s="122">
        <f t="shared" si="57"/>
        <v>0.16665503342451751</v>
      </c>
      <c r="H598" s="128">
        <f t="shared" si="58"/>
        <v>57388.994000000006</v>
      </c>
      <c r="I598" s="122">
        <f t="shared" si="59"/>
        <v>-0.14160820423389184</v>
      </c>
      <c r="J598" s="128">
        <f t="shared" si="60"/>
        <v>79.370846164087055</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0.10481632653061224</v>
      </c>
      <c r="F599" s="128">
        <f t="shared" si="56"/>
        <v>10.271999999999998</v>
      </c>
      <c r="G599" s="122">
        <f t="shared" si="57"/>
        <v>9.3816984068905054E-2</v>
      </c>
      <c r="H599" s="128">
        <f t="shared" si="58"/>
        <v>32306.629000000004</v>
      </c>
      <c r="I599" s="122">
        <f t="shared" si="59"/>
        <v>1.7815917098917607E-2</v>
      </c>
      <c r="J599" s="128">
        <f t="shared" si="60"/>
        <v>111.72425501722437</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3.9602040816326525E-2</v>
      </c>
      <c r="F600" s="128">
        <f t="shared" si="56"/>
        <v>3.8809999999999998</v>
      </c>
      <c r="G600" s="122">
        <f t="shared" si="57"/>
        <v>3.6433200332212402E-2</v>
      </c>
      <c r="H600" s="128">
        <f t="shared" si="58"/>
        <v>12546.063999999998</v>
      </c>
      <c r="I600" s="122">
        <f t="shared" si="59"/>
        <v>-0.13621839556726925</v>
      </c>
      <c r="J600" s="128">
        <f t="shared" si="60"/>
        <v>108.69767260416153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9.7040816326530617E-3</v>
      </c>
      <c r="F601" s="128">
        <f t="shared" si="56"/>
        <v>0.95100000000000007</v>
      </c>
      <c r="G601" s="122">
        <f t="shared" si="57"/>
        <v>8.233184650857539E-3</v>
      </c>
      <c r="H601" s="128">
        <f t="shared" si="58"/>
        <v>2835.1630000000005</v>
      </c>
      <c r="I601" s="122">
        <f t="shared" si="59"/>
        <v>8.0566640712705057E-2</v>
      </c>
      <c r="J601" s="128">
        <f t="shared" si="60"/>
        <v>117.86546815322939</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1.9714285714285712E-2</v>
      </c>
      <c r="F602" s="128">
        <f t="shared" si="56"/>
        <v>1.9319999999999997</v>
      </c>
      <c r="G602" s="122">
        <f t="shared" si="57"/>
        <v>1.7824119085370457E-2</v>
      </c>
      <c r="H602" s="128">
        <f t="shared" si="58"/>
        <v>6137.8779999999997</v>
      </c>
      <c r="I602" s="122">
        <f t="shared" si="59"/>
        <v>-0.1327448413118511</v>
      </c>
      <c r="J602" s="128">
        <f t="shared" si="60"/>
        <v>110.60454443701877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8.0959183673469395E-2</v>
      </c>
      <c r="F603" s="128">
        <f t="shared" si="56"/>
        <v>7.9340000000000011</v>
      </c>
      <c r="G603" s="122">
        <f t="shared" si="57"/>
        <v>7.941962144047765E-2</v>
      </c>
      <c r="H603" s="128">
        <f t="shared" si="58"/>
        <v>27348.782000000003</v>
      </c>
      <c r="I603" s="122">
        <f t="shared" si="59"/>
        <v>0.55901767634208943</v>
      </c>
      <c r="J603" s="128">
        <f t="shared" si="60"/>
        <v>101.93851620678601</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1.8581632653061227E-2</v>
      </c>
      <c r="F604" s="128">
        <f t="shared" si="56"/>
        <v>1.8210000000000002</v>
      </c>
      <c r="G604" s="122">
        <f t="shared" si="57"/>
        <v>1.7664953333449491E-2</v>
      </c>
      <c r="H604" s="128">
        <f t="shared" si="58"/>
        <v>6083.0680000000002</v>
      </c>
      <c r="I604" s="122">
        <f t="shared" si="59"/>
        <v>0.54964594300711189</v>
      </c>
      <c r="J604" s="128">
        <f t="shared" si="60"/>
        <v>105.18925412543241</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2.1622448979591834E-2</v>
      </c>
      <c r="F605" s="128">
        <f t="shared" si="56"/>
        <v>2.1189999999999998</v>
      </c>
      <c r="G605" s="122">
        <f t="shared" si="57"/>
        <v>2.6396654063503677E-2</v>
      </c>
      <c r="H605" s="128">
        <f t="shared" si="58"/>
        <v>9089.8989999999994</v>
      </c>
      <c r="I605" s="122">
        <f t="shared" si="59"/>
        <v>-5.9753598470053022E-3</v>
      </c>
      <c r="J605" s="128">
        <f t="shared" si="60"/>
        <v>81.913597562682327</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1.5785714285714285E-2</v>
      </c>
      <c r="F606" s="128">
        <f t="shared" si="56"/>
        <v>1.5469999999999999</v>
      </c>
      <c r="G606" s="122">
        <f t="shared" si="57"/>
        <v>1.9460886635420116E-2</v>
      </c>
      <c r="H606" s="128">
        <f t="shared" si="58"/>
        <v>6701.5119999999997</v>
      </c>
      <c r="I606" s="122">
        <f t="shared" si="59"/>
        <v>-0.37073210854120775</v>
      </c>
      <c r="J606" s="128">
        <f t="shared" si="60"/>
        <v>81.115082685817768</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2.397959183673469E-2</v>
      </c>
      <c r="F607" s="128">
        <f t="shared" si="56"/>
        <v>2.3499999999999996</v>
      </c>
      <c r="G607" s="122">
        <f t="shared" si="57"/>
        <v>3.0477613413947117E-2</v>
      </c>
      <c r="H607" s="128">
        <f t="shared" si="58"/>
        <v>10495.210000000001</v>
      </c>
      <c r="I607" s="122">
        <f t="shared" si="59"/>
        <v>-0.16461845091351623</v>
      </c>
      <c r="J607" s="128">
        <f t="shared" si="60"/>
        <v>78.679362163446783</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2.1173469387755103E-2</v>
      </c>
      <c r="F608" s="128">
        <f t="shared" si="56"/>
        <v>2.0750000000000002</v>
      </c>
      <c r="G608" s="122">
        <f t="shared" si="57"/>
        <v>2.5510041875025407E-2</v>
      </c>
      <c r="H608" s="128">
        <f t="shared" si="58"/>
        <v>8784.5869999999995</v>
      </c>
      <c r="I608" s="122">
        <f t="shared" si="59"/>
        <v>-0.47356017269730094</v>
      </c>
      <c r="J608" s="128">
        <f t="shared" si="60"/>
        <v>83.000527758773089</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2.0877551020408166E-2</v>
      </c>
      <c r="F609" s="128">
        <f t="shared" si="56"/>
        <v>2.0460000000000003</v>
      </c>
      <c r="G609" s="122">
        <f t="shared" si="57"/>
        <v>2.279926994581221E-2</v>
      </c>
      <c r="H609" s="128">
        <f t="shared" si="58"/>
        <v>7851.1110000000008</v>
      </c>
      <c r="I609" s="122">
        <f t="shared" si="59"/>
        <v>-0.72255370280886821</v>
      </c>
      <c r="J609" s="128">
        <f t="shared" si="60"/>
        <v>91.571138330431381</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9.9591836734693878E-3</v>
      </c>
      <c r="F610" s="128">
        <f t="shared" si="56"/>
        <v>0.97600000000000009</v>
      </c>
      <c r="G610" s="122">
        <f t="shared" si="57"/>
        <v>1.1911542638765473E-2</v>
      </c>
      <c r="H610" s="128">
        <f t="shared" si="58"/>
        <v>4101.8350000000009</v>
      </c>
      <c r="I610" s="122">
        <f t="shared" si="59"/>
        <v>-0.55589466806146426</v>
      </c>
      <c r="J610" s="128">
        <f t="shared" si="60"/>
        <v>83.609520408026427</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7.5071428571428567E-2</v>
      </c>
      <c r="F611" s="128">
        <f t="shared" si="56"/>
        <v>7.3569999999999993</v>
      </c>
      <c r="G611" s="122">
        <f t="shared" si="57"/>
        <v>7.957349328315301E-2</v>
      </c>
      <c r="H611" s="128">
        <f t="shared" si="58"/>
        <v>27401.769000000004</v>
      </c>
      <c r="I611" s="122">
        <f t="shared" si="59"/>
        <v>-0.46930244368399365</v>
      </c>
      <c r="J611" s="128">
        <f t="shared" si="60"/>
        <v>94.342255786478574</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2.2204081632653062E-2</v>
      </c>
      <c r="F612" s="128">
        <f t="shared" si="56"/>
        <v>2.1760000000000002</v>
      </c>
      <c r="G612" s="122">
        <f t="shared" si="57"/>
        <v>2.3498257627236774E-2</v>
      </c>
      <c r="H612" s="128">
        <f t="shared" si="58"/>
        <v>8091.813000000001</v>
      </c>
      <c r="I612" s="122">
        <f t="shared" si="59"/>
        <v>-0.65220512198109515</v>
      </c>
      <c r="J612" s="128">
        <f t="shared" si="60"/>
        <v>94.492459759724341</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3.8622448979591835E-2</v>
      </c>
      <c r="F613" s="128">
        <f t="shared" si="56"/>
        <v>3.7850000000000001</v>
      </c>
      <c r="G613" s="122">
        <f t="shared" si="57"/>
        <v>4.1766362332224027E-2</v>
      </c>
      <c r="H613" s="128">
        <f t="shared" si="58"/>
        <v>14382.581000000002</v>
      </c>
      <c r="I613" s="122">
        <f t="shared" si="59"/>
        <v>-0.37382741324385066</v>
      </c>
      <c r="J613" s="128">
        <f t="shared" si="60"/>
        <v>92.472618688636516</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2.414285714285715E-2</v>
      </c>
      <c r="F614" s="128">
        <f t="shared" si="56"/>
        <v>2.3660000000000005</v>
      </c>
      <c r="G614" s="122">
        <f t="shared" si="57"/>
        <v>2.7651075334390374E-2</v>
      </c>
      <c r="H614" s="128">
        <f t="shared" si="58"/>
        <v>9521.8690000000006</v>
      </c>
      <c r="I614" s="122">
        <f t="shared" si="59"/>
        <v>-0.57033427260614944</v>
      </c>
      <c r="J614" s="128">
        <f t="shared" si="60"/>
        <v>87.312543367273818</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2.4795918367346934E-2</v>
      </c>
      <c r="F615" s="128">
        <f t="shared" si="56"/>
        <v>2.4299999999999997</v>
      </c>
      <c r="G615" s="122">
        <f t="shared" si="57"/>
        <v>2.9886298561380892E-2</v>
      </c>
      <c r="H615" s="128">
        <f t="shared" si="58"/>
        <v>10291.586000000001</v>
      </c>
      <c r="I615" s="122">
        <f t="shared" si="59"/>
        <v>-0.58197096497868506</v>
      </c>
      <c r="J615" s="128">
        <f t="shared" si="60"/>
        <v>82.967512073871362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2.3346938775510206E-2</v>
      </c>
      <c r="F616" s="128">
        <f t="shared" si="56"/>
        <v>2.2880000000000003</v>
      </c>
      <c r="G616" s="122">
        <f t="shared" si="57"/>
        <v>2.6913104966343169E-2</v>
      </c>
      <c r="H616" s="128">
        <f t="shared" si="58"/>
        <v>9267.7430000000004</v>
      </c>
      <c r="I616" s="122">
        <f t="shared" si="59"/>
        <v>-0.5171299887337012</v>
      </c>
      <c r="J616" s="128">
        <f t="shared" si="60"/>
        <v>86.749331987919192</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1.8755102040816325E-2</v>
      </c>
      <c r="F617" s="128">
        <f t="shared" si="56"/>
        <v>1.8379999999999999</v>
      </c>
      <c r="G617" s="122">
        <f t="shared" si="57"/>
        <v>2.1564035103003278E-2</v>
      </c>
      <c r="H617" s="128">
        <f t="shared" si="58"/>
        <v>7425.7480000000032</v>
      </c>
      <c r="I617" s="122">
        <f t="shared" si="59"/>
        <v>-0.6632275826373164</v>
      </c>
      <c r="J617" s="128">
        <f t="shared" si="60"/>
        <v>86.973991422432135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1.9979591836734693E-2</v>
      </c>
      <c r="F618" s="128">
        <f t="shared" si="56"/>
        <v>1.958</v>
      </c>
      <c r="G618" s="122">
        <f t="shared" si="57"/>
        <v>2.2848436801235928E-2</v>
      </c>
      <c r="H618" s="128">
        <f t="shared" si="58"/>
        <v>7868.0420000000013</v>
      </c>
      <c r="I618" s="122">
        <f t="shared" si="59"/>
        <v>-0.63172830649648104</v>
      </c>
      <c r="J618" s="128">
        <f t="shared" si="60"/>
        <v>87.444020834081513</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4.8765306122448976E-2</v>
      </c>
      <c r="F619" s="128">
        <f t="shared" si="56"/>
        <v>4.7789999999999999</v>
      </c>
      <c r="G619" s="122">
        <f t="shared" si="57"/>
        <v>5.4830769141416782E-2</v>
      </c>
      <c r="H619" s="128">
        <f t="shared" si="58"/>
        <v>18881.414000000001</v>
      </c>
      <c r="I619" s="122">
        <f t="shared" si="59"/>
        <v>-0.12081262209822227</v>
      </c>
      <c r="J619" s="128">
        <f t="shared" si="60"/>
        <v>88.93784801135277</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0.15251020408163268</v>
      </c>
      <c r="F620" s="128">
        <f t="shared" si="56"/>
        <v>14.946000000000003</v>
      </c>
      <c r="G620" s="122">
        <f t="shared" si="57"/>
        <v>0.14454765970298353</v>
      </c>
      <c r="H620" s="128">
        <f t="shared" si="58"/>
        <v>49776.143000000004</v>
      </c>
      <c r="I620" s="122">
        <f t="shared" si="59"/>
        <v>-0.1085961956020416</v>
      </c>
      <c r="J620" s="128">
        <f t="shared" si="60"/>
        <v>105.50859446289935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9.6367346938775494E-2</v>
      </c>
      <c r="F621" s="128">
        <f t="shared" si="56"/>
        <v>9.4439999999999991</v>
      </c>
      <c r="G621" s="122">
        <f t="shared" si="57"/>
        <v>9.439453708059635E-2</v>
      </c>
      <c r="H621" s="128">
        <f t="shared" si="58"/>
        <v>32505.513999999996</v>
      </c>
      <c r="I621" s="122">
        <f t="shared" si="59"/>
        <v>-0.4456912435765305</v>
      </c>
      <c r="J621" s="128">
        <f t="shared" si="60"/>
        <v>102.08996189736564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2.9857142857142853E-2</v>
      </c>
      <c r="F622" s="128">
        <f t="shared" si="56"/>
        <v>2.9259999999999997</v>
      </c>
      <c r="G622" s="122">
        <f t="shared" si="57"/>
        <v>3.6928748569802362E-2</v>
      </c>
      <c r="H622" s="128">
        <f t="shared" si="58"/>
        <v>12716.710000000001</v>
      </c>
      <c r="I622" s="122">
        <f t="shared" si="59"/>
        <v>-0.55063766051512342</v>
      </c>
      <c r="J622" s="128">
        <f t="shared" si="60"/>
        <v>80.850676000317662</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0.143234693877551</v>
      </c>
      <c r="F623" s="128">
        <f t="shared" si="56"/>
        <v>14.036999999999999</v>
      </c>
      <c r="G623" s="122">
        <f t="shared" si="57"/>
        <v>0.13815567810243989</v>
      </c>
      <c r="H623" s="128">
        <f t="shared" si="58"/>
        <v>47575.012999999999</v>
      </c>
      <c r="I623" s="122">
        <f t="shared" si="59"/>
        <v>0.65960511891033791</v>
      </c>
      <c r="J623" s="128">
        <f t="shared" si="60"/>
        <v>103.67629897292032</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0.124</v>
      </c>
      <c r="F624" s="128">
        <f t="shared" si="56"/>
        <v>12.151999999999999</v>
      </c>
      <c r="G624" s="122">
        <f t="shared" si="57"/>
        <v>0.12578277838760824</v>
      </c>
      <c r="H624" s="128">
        <f t="shared" si="58"/>
        <v>43314.305999999997</v>
      </c>
      <c r="I624" s="122">
        <f t="shared" si="59"/>
        <v>0.36070334365833345</v>
      </c>
      <c r="J624" s="128">
        <f t="shared" si="60"/>
        <v>98.582653038467242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4.3306122448979592E-2</v>
      </c>
      <c r="F625" s="128">
        <f t="shared" si="56"/>
        <v>4.2439999999999998</v>
      </c>
      <c r="G625" s="122">
        <f t="shared" si="57"/>
        <v>4.2300579629339238E-2</v>
      </c>
      <c r="H625" s="128">
        <f t="shared" si="58"/>
        <v>14566.543000000001</v>
      </c>
      <c r="I625" s="122">
        <f t="shared" si="59"/>
        <v>0.24370798916391315</v>
      </c>
      <c r="J625" s="128">
        <f t="shared" si="60"/>
        <v>102.37713721289748</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6.7061224489795943E-2</v>
      </c>
      <c r="F626" s="128">
        <f t="shared" si="56"/>
        <v>6.5720000000000027</v>
      </c>
      <c r="G626" s="122">
        <f t="shared" si="57"/>
        <v>6.463494096260286E-2</v>
      </c>
      <c r="H626" s="128">
        <f t="shared" si="58"/>
        <v>22257.558999999997</v>
      </c>
      <c r="I626" s="122">
        <f t="shared" si="59"/>
        <v>0.67993734290601748</v>
      </c>
      <c r="J626" s="128">
        <f t="shared" si="60"/>
        <v>103.7538264769158</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0.2488469387755102</v>
      </c>
      <c r="F627" s="128">
        <f t="shared" si="56"/>
        <v>24.387</v>
      </c>
      <c r="G627" s="122">
        <f t="shared" si="57"/>
        <v>0.24879962132431946</v>
      </c>
      <c r="H627" s="128">
        <f t="shared" si="58"/>
        <v>85676.14</v>
      </c>
      <c r="I627" s="122">
        <f t="shared" si="59"/>
        <v>0.51867143991042053</v>
      </c>
      <c r="J627" s="128">
        <f t="shared" si="60"/>
        <v>100.01901829710948</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3.470408163265306E-2</v>
      </c>
      <c r="F628" s="128">
        <f t="shared" si="56"/>
        <v>3.4009999999999998</v>
      </c>
      <c r="G628" s="122">
        <f t="shared" si="57"/>
        <v>3.8512791920036711E-2</v>
      </c>
      <c r="H628" s="128">
        <f t="shared" si="58"/>
        <v>13262.188000000002</v>
      </c>
      <c r="I628" s="122">
        <f t="shared" si="59"/>
        <v>-0.16598913010905955</v>
      </c>
      <c r="J628" s="128">
        <f t="shared" si="60"/>
        <v>90.110531858371644</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0.30274489795918369</v>
      </c>
      <c r="F629" s="128">
        <f t="shared" si="56"/>
        <v>29.669</v>
      </c>
      <c r="G629" s="122">
        <f t="shared" si="57"/>
        <v>0.29666453806794085</v>
      </c>
      <c r="H629" s="128">
        <f t="shared" si="58"/>
        <v>102158.80699999997</v>
      </c>
      <c r="I629" s="122">
        <f t="shared" si="59"/>
        <v>0.66024333874154995</v>
      </c>
      <c r="J629" s="128">
        <f t="shared" si="60"/>
        <v>102.04957421970344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3.1877551020408158E-2</v>
      </c>
      <c r="F630" s="128">
        <f t="shared" si="56"/>
        <v>3.1239999999999997</v>
      </c>
      <c r="G630" s="122">
        <f t="shared" si="57"/>
        <v>3.0581069700718447E-2</v>
      </c>
      <c r="H630" s="128">
        <f t="shared" si="58"/>
        <v>10530.836000000003</v>
      </c>
      <c r="I630" s="122">
        <f t="shared" si="59"/>
        <v>0.50716100630712246</v>
      </c>
      <c r="J630" s="128">
        <f t="shared" si="60"/>
        <v>104.23948976401978</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9.4642857142857126E-2</v>
      </c>
      <c r="F631" s="128">
        <f t="shared" si="56"/>
        <v>9.2749999999999986</v>
      </c>
      <c r="G631" s="122">
        <f t="shared" si="57"/>
        <v>9.4037609116094309E-2</v>
      </c>
      <c r="H631" s="128">
        <f t="shared" si="58"/>
        <v>32382.603000000003</v>
      </c>
      <c r="I631" s="122">
        <f t="shared" si="59"/>
        <v>0.3097675592814127</v>
      </c>
      <c r="J631" s="128">
        <f t="shared" si="60"/>
        <v>100.64362336776938</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0.2545510204081633</v>
      </c>
      <c r="F632" s="128">
        <f t="shared" si="56"/>
        <v>24.946000000000005</v>
      </c>
      <c r="G632" s="122">
        <f t="shared" si="57"/>
        <v>0.25842952392568203</v>
      </c>
      <c r="H632" s="128">
        <f t="shared" si="58"/>
        <v>88992.274000000019</v>
      </c>
      <c r="I632" s="122">
        <f t="shared" si="59"/>
        <v>0.30911808508572503</v>
      </c>
      <c r="J632" s="128">
        <f t="shared" si="60"/>
        <v>98.499202622594268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2.9989795918367351E-2</v>
      </c>
      <c r="F633" s="128">
        <f t="shared" si="56"/>
        <v>2.9390000000000005</v>
      </c>
      <c r="G633" s="122">
        <f t="shared" si="57"/>
        <v>2.8205222471962318E-2</v>
      </c>
      <c r="H633" s="128">
        <f t="shared" si="58"/>
        <v>9712.6939999999995</v>
      </c>
      <c r="I633" s="122">
        <f t="shared" si="59"/>
        <v>0.13021027215638697</v>
      </c>
      <c r="J633" s="128">
        <f t="shared" si="60"/>
        <v>106.3271028908884</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0.17069387755102039</v>
      </c>
      <c r="F634" s="128">
        <f t="shared" si="56"/>
        <v>16.727999999999998</v>
      </c>
      <c r="G634" s="122">
        <f t="shared" si="57"/>
        <v>0.17748885171826995</v>
      </c>
      <c r="H634" s="128">
        <f t="shared" si="58"/>
        <v>61119.706000000006</v>
      </c>
      <c r="I634" s="122">
        <f t="shared" si="59"/>
        <v>2.4291356269422023E-2</v>
      </c>
      <c r="J634" s="128">
        <f t="shared" si="60"/>
        <v>96.171605088732392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0.27687755102040812</v>
      </c>
      <c r="F635" s="128">
        <f t="shared" si="56"/>
        <v>27.133999999999997</v>
      </c>
      <c r="G635" s="122">
        <f t="shared" si="57"/>
        <v>0.29673344600677209</v>
      </c>
      <c r="H635" s="128">
        <f t="shared" si="58"/>
        <v>102182.53600000002</v>
      </c>
      <c r="I635" s="122">
        <f t="shared" si="59"/>
        <v>-0.42897240247289231</v>
      </c>
      <c r="J635" s="128">
        <f t="shared" si="60"/>
        <v>93.308507937487164</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0.35398979591836738</v>
      </c>
      <c r="F636" s="128">
        <f t="shared" si="56"/>
        <v>34.691000000000003</v>
      </c>
      <c r="G636" s="122">
        <f t="shared" si="57"/>
        <v>0.3638983993402215</v>
      </c>
      <c r="H636" s="128">
        <f t="shared" si="58"/>
        <v>125311.325</v>
      </c>
      <c r="I636" s="122">
        <f t="shared" si="59"/>
        <v>-9.1195895684305237E-2</v>
      </c>
      <c r="J636" s="128">
        <f t="shared" si="60"/>
        <v>97.277096178543445</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0.24901020408163263</v>
      </c>
      <c r="F637" s="128">
        <f t="shared" si="56"/>
        <v>24.402999999999999</v>
      </c>
      <c r="G637" s="122">
        <f t="shared" si="57"/>
        <v>0.24315133959425944</v>
      </c>
      <c r="H637" s="128">
        <f t="shared" si="58"/>
        <v>83731.108999999997</v>
      </c>
      <c r="I637" s="122">
        <f t="shared" si="59"/>
        <v>0.68787853965400536</v>
      </c>
      <c r="J637" s="128">
        <f t="shared" si="60"/>
        <v>102.40955468193174</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0.20098979591836738</v>
      </c>
      <c r="F638" s="128">
        <f t="shared" si="56"/>
        <v>19.697000000000003</v>
      </c>
      <c r="G638" s="122">
        <f t="shared" si="57"/>
        <v>0.20322513488869143</v>
      </c>
      <c r="H638" s="128">
        <f t="shared" si="58"/>
        <v>69982.201000000001</v>
      </c>
      <c r="I638" s="122">
        <f t="shared" si="59"/>
        <v>9.8364102750021373E-2</v>
      </c>
      <c r="J638" s="128">
        <f t="shared" si="60"/>
        <v>98.900067665572777</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0.42507142857142854</v>
      </c>
      <c r="F639" s="128">
        <f t="shared" si="56"/>
        <v>41.656999999999996</v>
      </c>
      <c r="G639" s="122">
        <f t="shared" si="57"/>
        <v>0.44714553168504878</v>
      </c>
      <c r="H639" s="128">
        <f t="shared" si="58"/>
        <v>153978.14100000003</v>
      </c>
      <c r="I639" s="122">
        <f t="shared" si="59"/>
        <v>-0.14704113052379775</v>
      </c>
      <c r="J639" s="128">
        <f t="shared" si="60"/>
        <v>95.063329151376081</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0.32402040816326527</v>
      </c>
      <c r="F640" s="128">
        <f t="shared" si="56"/>
        <v>31.753999999999998</v>
      </c>
      <c r="G640" s="122">
        <f t="shared" si="57"/>
        <v>0.34093259630965445</v>
      </c>
      <c r="H640" s="128">
        <f t="shared" si="58"/>
        <v>117402.86699999998</v>
      </c>
      <c r="I640" s="122">
        <f t="shared" si="59"/>
        <v>-3.898482451879149E-2</v>
      </c>
      <c r="J640" s="128">
        <f t="shared" si="60"/>
        <v>95.039433504026533</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0.36167346938775513</v>
      </c>
      <c r="F641" s="128">
        <f t="shared" si="56"/>
        <v>35.444000000000003</v>
      </c>
      <c r="G641" s="122">
        <f t="shared" si="57"/>
        <v>0.37776583962039506</v>
      </c>
      <c r="H641" s="128">
        <f t="shared" si="58"/>
        <v>130086.689</v>
      </c>
      <c r="I641" s="122">
        <f t="shared" si="59"/>
        <v>-7.0738052558272924E-2</v>
      </c>
      <c r="J641" s="128">
        <f t="shared" si="60"/>
        <v>95.740120321940537</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6.8979591836734716E-2</v>
      </c>
      <c r="F642" s="128">
        <f t="shared" si="56"/>
        <v>6.7600000000000016</v>
      </c>
      <c r="G642" s="122">
        <f t="shared" si="57"/>
        <v>6.8019883377183052E-2</v>
      </c>
      <c r="H642" s="128">
        <f t="shared" si="58"/>
        <v>23423.191000000003</v>
      </c>
      <c r="I642" s="122">
        <f t="shared" si="59"/>
        <v>-0.43562438021054478</v>
      </c>
      <c r="J642" s="128">
        <f t="shared" si="60"/>
        <v>101.41092341224682</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0.35819387755102045</v>
      </c>
      <c r="F643" s="128">
        <f t="shared" si="56"/>
        <v>35.103000000000002</v>
      </c>
      <c r="G643" s="122">
        <f t="shared" si="57"/>
        <v>0.344440849348643</v>
      </c>
      <c r="H643" s="128">
        <f t="shared" si="58"/>
        <v>118610.962</v>
      </c>
      <c r="I643" s="122">
        <f t="shared" si="59"/>
        <v>0.64870940969007618</v>
      </c>
      <c r="J643" s="128">
        <f t="shared" si="60"/>
        <v>103.99285631433821</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2.9010204081632657E-2</v>
      </c>
      <c r="F644" s="128">
        <f t="shared" si="56"/>
        <v>2.8430000000000004</v>
      </c>
      <c r="G644" s="122">
        <f t="shared" si="57"/>
        <v>3.0921291214375739E-2</v>
      </c>
      <c r="H644" s="128">
        <f t="shared" si="58"/>
        <v>10647.994000000001</v>
      </c>
      <c r="I644" s="122">
        <f t="shared" si="59"/>
        <v>0.34101331555490022</v>
      </c>
      <c r="J644" s="128">
        <f t="shared" si="60"/>
        <v>93.819510577699958</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0.3659387755102041</v>
      </c>
      <c r="F645" s="128">
        <f t="shared" si="56"/>
        <v>35.862000000000002</v>
      </c>
      <c r="G645" s="122">
        <f t="shared" si="57"/>
        <v>0.37632926489293123</v>
      </c>
      <c r="H645" s="128">
        <f t="shared" si="58"/>
        <v>129591.993</v>
      </c>
      <c r="I645" s="122">
        <f t="shared" si="59"/>
        <v>-4.6452641212692665E-2</v>
      </c>
      <c r="J645" s="128">
        <f t="shared" si="60"/>
        <v>97.238989801740956</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0.19111224489795922</v>
      </c>
      <c r="F646" s="128">
        <f t="shared" si="56"/>
        <v>18.729000000000003</v>
      </c>
      <c r="G646" s="122">
        <f t="shared" si="57"/>
        <v>0.19701554196504795</v>
      </c>
      <c r="H646" s="128">
        <f t="shared" si="58"/>
        <v>67843.877999999982</v>
      </c>
      <c r="I646" s="122">
        <f t="shared" si="59"/>
        <v>0.31789435357857732</v>
      </c>
      <c r="J646" s="128">
        <f t="shared" si="60"/>
        <v>97.003638896602368</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4.51734693877551E-2</v>
      </c>
      <c r="F647" s="128">
        <f t="shared" si="56"/>
        <v>4.4269999999999996</v>
      </c>
      <c r="G647" s="122">
        <f t="shared" si="57"/>
        <v>5.1711184290767175E-2</v>
      </c>
      <c r="H647" s="128">
        <f t="shared" si="58"/>
        <v>17807.160000000003</v>
      </c>
      <c r="I647" s="122">
        <f t="shared" si="59"/>
        <v>-0.42860171934893554</v>
      </c>
      <c r="J647" s="128">
        <f t="shared" si="60"/>
        <v>87.357251641634974</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0.49329591836734699</v>
      </c>
      <c r="F648" s="128">
        <f t="shared" si="56"/>
        <v>48.343000000000004</v>
      </c>
      <c r="G648" s="122">
        <f t="shared" si="57"/>
        <v>0.47670287607664114</v>
      </c>
      <c r="H648" s="128">
        <f t="shared" si="58"/>
        <v>164156.44899999999</v>
      </c>
      <c r="I648" s="122">
        <f t="shared" si="59"/>
        <v>0.4583517135312436</v>
      </c>
      <c r="J648" s="128">
        <f t="shared" si="60"/>
        <v>103.48079340894057</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0.35082653061224495</v>
      </c>
      <c r="F649" s="128">
        <f t="shared" ref="F649:F712" si="62">SUMPRODUCT($K$2:$AI$2,$K649:$AI649)</f>
        <v>34.381000000000007</v>
      </c>
      <c r="G649" s="122">
        <f t="shared" ref="G649:G712" si="63">SUMPRODUCT($K$3:$AI$3,$K649:$AI649)/$J$3</f>
        <v>0.362868195308371</v>
      </c>
      <c r="H649" s="128">
        <f t="shared" ref="H649:H712" si="64">SUMPRODUCT($K$3:$AI$3,$K649:$AI649)</f>
        <v>124956.56600000002</v>
      </c>
      <c r="I649" s="122">
        <f t="shared" ref="I649:I712" si="65">CORREL($K$4:$AI$4,$K649:$AI649)</f>
        <v>-0.10486649530802625</v>
      </c>
      <c r="J649" s="128">
        <f t="shared" si="60"/>
        <v>96.681532068167925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0.41530612244897963</v>
      </c>
      <c r="F650" s="128">
        <f t="shared" si="62"/>
        <v>40.700000000000003</v>
      </c>
      <c r="G650" s="122">
        <f t="shared" si="63"/>
        <v>0.42127719117894752</v>
      </c>
      <c r="H650" s="128">
        <f t="shared" si="64"/>
        <v>145070.171</v>
      </c>
      <c r="I650" s="122">
        <f t="shared" si="65"/>
        <v>-0.30468522912616425</v>
      </c>
      <c r="J650" s="128">
        <f t="shared" ref="J650:J713" si="66">$E650/$G650*100</f>
        <v>98.582627102773401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0.51615306122448978</v>
      </c>
      <c r="F651" s="128">
        <f t="shared" si="62"/>
        <v>50.582999999999998</v>
      </c>
      <c r="G651" s="122">
        <f t="shared" si="63"/>
        <v>0.51115419418163666</v>
      </c>
      <c r="H651" s="128">
        <f t="shared" si="64"/>
        <v>176020.03600000005</v>
      </c>
      <c r="I651" s="122">
        <f t="shared" si="65"/>
        <v>-0.13434042207360322</v>
      </c>
      <c r="J651" s="128">
        <f t="shared" si="66"/>
        <v>100.97795676916168</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0.1575612244897959</v>
      </c>
      <c r="F652" s="128">
        <f t="shared" si="62"/>
        <v>15.440999999999999</v>
      </c>
      <c r="G652" s="122">
        <f t="shared" si="63"/>
        <v>0.17487472339832386</v>
      </c>
      <c r="H652" s="128">
        <f t="shared" si="64"/>
        <v>60219.51</v>
      </c>
      <c r="I652" s="122">
        <f t="shared" si="65"/>
        <v>-0.46616149581160266</v>
      </c>
      <c r="J652" s="128">
        <f t="shared" si="66"/>
        <v>90.099484606993869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0.58695918367346933</v>
      </c>
      <c r="F653" s="128">
        <f t="shared" si="62"/>
        <v>57.521999999999998</v>
      </c>
      <c r="G653" s="122">
        <f t="shared" si="63"/>
        <v>0.58007843581389129</v>
      </c>
      <c r="H653" s="128">
        <f t="shared" si="64"/>
        <v>199754.65</v>
      </c>
      <c r="I653" s="122">
        <f t="shared" si="65"/>
        <v>0.66851664899866625</v>
      </c>
      <c r="J653" s="128">
        <f t="shared" si="66"/>
        <v>101.18617542641866</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3.7469387755102036E-2</v>
      </c>
      <c r="F654" s="128">
        <f t="shared" si="62"/>
        <v>3.6719999999999993</v>
      </c>
      <c r="G654" s="122">
        <f t="shared" si="63"/>
        <v>4.3213400008131071E-2</v>
      </c>
      <c r="H654" s="128">
        <f t="shared" si="64"/>
        <v>14880.88</v>
      </c>
      <c r="I654" s="122">
        <f t="shared" si="65"/>
        <v>-0.49465744603565853</v>
      </c>
      <c r="J654" s="128">
        <f t="shared" si="66"/>
        <v>86.707798386731355</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8.6346938775510196E-2</v>
      </c>
      <c r="F655" s="128">
        <f t="shared" si="62"/>
        <v>8.4619999999999997</v>
      </c>
      <c r="G655" s="122">
        <f t="shared" si="63"/>
        <v>0.10324389733939679</v>
      </c>
      <c r="H655" s="128">
        <f t="shared" si="64"/>
        <v>35552.862000000001</v>
      </c>
      <c r="I655" s="122">
        <f t="shared" si="65"/>
        <v>-0.45274096238260303</v>
      </c>
      <c r="J655" s="128">
        <f t="shared" si="66"/>
        <v>83.633939632925021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9.6938775510204082E-3</v>
      </c>
      <c r="F656" s="128">
        <f t="shared" si="62"/>
        <v>0.95000000000000007</v>
      </c>
      <c r="G656" s="122">
        <f t="shared" si="63"/>
        <v>1.116989005627864E-2</v>
      </c>
      <c r="H656" s="128">
        <f t="shared" si="64"/>
        <v>3846.4409999999998</v>
      </c>
      <c r="I656" s="122">
        <f t="shared" si="65"/>
        <v>-0.15866792208791228</v>
      </c>
      <c r="J656" s="128">
        <f t="shared" si="66"/>
        <v>86.78579200134061</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1.653061224489796E-2</v>
      </c>
      <c r="F657" s="128">
        <f t="shared" si="62"/>
        <v>1.62</v>
      </c>
      <c r="G657" s="122">
        <f t="shared" si="63"/>
        <v>1.8625680251366312E-2</v>
      </c>
      <c r="H657" s="128">
        <f t="shared" si="64"/>
        <v>6413.902000000001</v>
      </c>
      <c r="I657" s="122">
        <f t="shared" si="65"/>
        <v>-0.29507324891422149</v>
      </c>
      <c r="J657" s="128">
        <f t="shared" si="66"/>
        <v>88.751723544085507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0.34753061224489795</v>
      </c>
      <c r="F658" s="128">
        <f t="shared" si="62"/>
        <v>34.058</v>
      </c>
      <c r="G658" s="122">
        <f t="shared" si="63"/>
        <v>0.3605021024631343</v>
      </c>
      <c r="H658" s="128">
        <f t="shared" si="64"/>
        <v>124141.783</v>
      </c>
      <c r="I658" s="122">
        <f t="shared" si="65"/>
        <v>3.8140571107078164E-2</v>
      </c>
      <c r="J658" s="128">
        <f t="shared" si="66"/>
        <v>96.401826749522812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0.20789795918367346</v>
      </c>
      <c r="F659" s="128">
        <f t="shared" si="62"/>
        <v>20.373999999999999</v>
      </c>
      <c r="G659" s="122">
        <f t="shared" si="63"/>
        <v>0.22225113689822798</v>
      </c>
      <c r="H659" s="128">
        <f t="shared" si="64"/>
        <v>76533.956999999995</v>
      </c>
      <c r="I659" s="122">
        <f t="shared" si="65"/>
        <v>-0.3378895000904294</v>
      </c>
      <c r="J659" s="128">
        <f t="shared" si="66"/>
        <v>93.541910329517435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6.7571428571428574E-2</v>
      </c>
      <c r="F660" s="128">
        <f t="shared" si="62"/>
        <v>6.6219999999999999</v>
      </c>
      <c r="G660" s="122">
        <f t="shared" si="63"/>
        <v>7.474026449218546E-2</v>
      </c>
      <c r="H660" s="128">
        <f t="shared" si="64"/>
        <v>25737.407999999999</v>
      </c>
      <c r="I660" s="122">
        <f t="shared" si="65"/>
        <v>-0.10124533254730357</v>
      </c>
      <c r="J660" s="128">
        <f t="shared" si="66"/>
        <v>90.40833482532507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0.21844897959183673</v>
      </c>
      <c r="F661" s="128">
        <f t="shared" si="62"/>
        <v>21.408000000000001</v>
      </c>
      <c r="G661" s="122">
        <f t="shared" si="63"/>
        <v>0.22761341975502242</v>
      </c>
      <c r="H661" s="128">
        <f t="shared" si="64"/>
        <v>78380.502000000008</v>
      </c>
      <c r="I661" s="122">
        <f t="shared" si="65"/>
        <v>0.13188305227915406</v>
      </c>
      <c r="J661" s="128">
        <f t="shared" si="66"/>
        <v>95.973681967851775</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3.1E-2</v>
      </c>
      <c r="F662" s="128">
        <f t="shared" si="62"/>
        <v>3.0379999999999998</v>
      </c>
      <c r="G662" s="122">
        <f t="shared" si="63"/>
        <v>3.0729604074829105E-2</v>
      </c>
      <c r="H662" s="128">
        <f t="shared" si="64"/>
        <v>10581.985000000001</v>
      </c>
      <c r="I662" s="122">
        <f t="shared" si="65"/>
        <v>0.51545824386243699</v>
      </c>
      <c r="J662" s="128">
        <f t="shared" si="66"/>
        <v>100.87991997720653</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0.20584693877551019</v>
      </c>
      <c r="F663" s="128">
        <f t="shared" si="62"/>
        <v>20.172999999999998</v>
      </c>
      <c r="G663" s="122">
        <f t="shared" si="63"/>
        <v>0.20155373767997256</v>
      </c>
      <c r="H663" s="128">
        <f t="shared" si="64"/>
        <v>69406.641999999993</v>
      </c>
      <c r="I663" s="122">
        <f t="shared" si="65"/>
        <v>0.63012859539894661</v>
      </c>
      <c r="J663" s="128">
        <f t="shared" si="66"/>
        <v>102.13005283104914</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0.13923469387755102</v>
      </c>
      <c r="F664" s="128">
        <f t="shared" si="62"/>
        <v>13.645</v>
      </c>
      <c r="G664" s="122">
        <f t="shared" si="63"/>
        <v>0.14710246023034168</v>
      </c>
      <c r="H664" s="128">
        <f t="shared" si="64"/>
        <v>50655.909</v>
      </c>
      <c r="I664" s="122">
        <f t="shared" si="65"/>
        <v>0.28580983162430806</v>
      </c>
      <c r="J664" s="128">
        <f t="shared" si="66"/>
        <v>94.651505936426318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0.13715306122448981</v>
      </c>
      <c r="F665" s="128">
        <f t="shared" si="62"/>
        <v>13.441000000000003</v>
      </c>
      <c r="G665" s="122">
        <f t="shared" si="63"/>
        <v>0.14447637632928526</v>
      </c>
      <c r="H665" s="128">
        <f t="shared" si="64"/>
        <v>49751.596000000012</v>
      </c>
      <c r="I665" s="122">
        <f t="shared" si="65"/>
        <v>-0.52869471424458081</v>
      </c>
      <c r="J665" s="128">
        <f t="shared" si="66"/>
        <v>94.931133178406682</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0.46432653061224488</v>
      </c>
      <c r="F666" s="128">
        <f t="shared" si="62"/>
        <v>45.503999999999998</v>
      </c>
      <c r="G666" s="122">
        <f t="shared" si="63"/>
        <v>0.46453834672056404</v>
      </c>
      <c r="H666" s="128">
        <f t="shared" si="64"/>
        <v>159967.49599999998</v>
      </c>
      <c r="I666" s="122">
        <f t="shared" si="65"/>
        <v>0.31408931229893944</v>
      </c>
      <c r="J666" s="128">
        <f t="shared" si="66"/>
        <v>99.954402879802174</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0.32519387755102042</v>
      </c>
      <c r="F667" s="128">
        <f t="shared" si="62"/>
        <v>31.869</v>
      </c>
      <c r="G667" s="122">
        <f t="shared" si="63"/>
        <v>0.3262824531446924</v>
      </c>
      <c r="H667" s="128">
        <f t="shared" si="64"/>
        <v>112357.97299999998</v>
      </c>
      <c r="I667" s="122">
        <f t="shared" si="65"/>
        <v>-6.8490223743994424E-2</v>
      </c>
      <c r="J667" s="128">
        <f t="shared" si="66"/>
        <v>99.66637017002283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0.51989795918367354</v>
      </c>
      <c r="F668" s="128">
        <f t="shared" si="62"/>
        <v>50.95000000000001</v>
      </c>
      <c r="G668" s="122">
        <f t="shared" si="63"/>
        <v>0.5211222797205235</v>
      </c>
      <c r="H668" s="128">
        <f t="shared" si="64"/>
        <v>179452.62600000002</v>
      </c>
      <c r="I668" s="122">
        <f t="shared" si="65"/>
        <v>0.10828825633103001</v>
      </c>
      <c r="J668" s="128">
        <f t="shared" si="66"/>
        <v>99.76506079580659</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0.11697959183673468</v>
      </c>
      <c r="F669" s="128">
        <f t="shared" si="62"/>
        <v>11.463999999999999</v>
      </c>
      <c r="G669" s="122">
        <f t="shared" si="63"/>
        <v>0.11974645862735873</v>
      </c>
      <c r="H669" s="128">
        <f t="shared" si="64"/>
        <v>41235.650999999998</v>
      </c>
      <c r="I669" s="122">
        <f t="shared" si="65"/>
        <v>-0.29330499888939948</v>
      </c>
      <c r="J669" s="128">
        <f t="shared" si="66"/>
        <v>97.689395726320114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9.1357142857142873E-2</v>
      </c>
      <c r="F670" s="128">
        <f t="shared" si="62"/>
        <v>8.9530000000000012</v>
      </c>
      <c r="G670" s="122">
        <f t="shared" si="63"/>
        <v>9.0213469703041602E-2</v>
      </c>
      <c r="H670" s="128">
        <f t="shared" si="64"/>
        <v>31065.73</v>
      </c>
      <c r="I670" s="122">
        <f t="shared" si="65"/>
        <v>-0.31492042679408622</v>
      </c>
      <c r="J670" s="128">
        <f t="shared" si="66"/>
        <v>101.26774101236316</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0.23613265306122447</v>
      </c>
      <c r="F671" s="128">
        <f t="shared" si="62"/>
        <v>23.140999999999998</v>
      </c>
      <c r="G671" s="122">
        <f t="shared" si="63"/>
        <v>0.23795315340430598</v>
      </c>
      <c r="H671" s="128">
        <f t="shared" si="64"/>
        <v>81941.072</v>
      </c>
      <c r="I671" s="122">
        <f t="shared" si="65"/>
        <v>-0.43594939468345334</v>
      </c>
      <c r="J671" s="128">
        <f t="shared" si="66"/>
        <v>99.234933297988988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0.16436734693877553</v>
      </c>
      <c r="F672" s="128">
        <f t="shared" si="62"/>
        <v>16.108000000000001</v>
      </c>
      <c r="G672" s="122">
        <f t="shared" si="63"/>
        <v>0.1668264800004646</v>
      </c>
      <c r="H672" s="128">
        <f t="shared" si="64"/>
        <v>57448.032999999989</v>
      </c>
      <c r="I672" s="122">
        <f t="shared" si="65"/>
        <v>-0.45141976177645926</v>
      </c>
      <c r="J672" s="128">
        <f t="shared" si="66"/>
        <v>98.525933615765183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0.42513265306122455</v>
      </c>
      <c r="F673" s="128">
        <f t="shared" si="62"/>
        <v>41.663000000000004</v>
      </c>
      <c r="G673" s="122">
        <f t="shared" si="63"/>
        <v>0.42451987756927384</v>
      </c>
      <c r="H673" s="128">
        <f t="shared" si="64"/>
        <v>146186.81599999999</v>
      </c>
      <c r="I673" s="122">
        <f t="shared" si="65"/>
        <v>0.10799859568866557</v>
      </c>
      <c r="J673" s="128">
        <f t="shared" si="66"/>
        <v>100.14434553582257</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0.30118367346938768</v>
      </c>
      <c r="F674" s="128">
        <f t="shared" si="62"/>
        <v>29.515999999999995</v>
      </c>
      <c r="G674" s="122">
        <f t="shared" si="63"/>
        <v>0.29969067946729855</v>
      </c>
      <c r="H674" s="128">
        <f t="shared" si="64"/>
        <v>103200.88299999999</v>
      </c>
      <c r="I674" s="122">
        <f t="shared" si="65"/>
        <v>-7.2421897709249228E-2</v>
      </c>
      <c r="J674" s="128">
        <f t="shared" si="66"/>
        <v>100.49817832331087</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0.49661224489795924</v>
      </c>
      <c r="F675" s="128">
        <f t="shared" si="62"/>
        <v>48.668000000000006</v>
      </c>
      <c r="G675" s="122">
        <f t="shared" si="63"/>
        <v>0.49694785949506043</v>
      </c>
      <c r="H675" s="128">
        <f t="shared" si="64"/>
        <v>171127.97100000002</v>
      </c>
      <c r="I675" s="122">
        <f t="shared" si="65"/>
        <v>-0.12310301858161886</v>
      </c>
      <c r="J675" s="128">
        <f t="shared" si="66"/>
        <v>99.932464826905147</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8.8091836734693868E-2</v>
      </c>
      <c r="F676" s="128">
        <f t="shared" si="62"/>
        <v>8.6329999999999991</v>
      </c>
      <c r="G676" s="122">
        <f t="shared" si="63"/>
        <v>8.8270308806532749E-2</v>
      </c>
      <c r="H676" s="128">
        <f t="shared" si="64"/>
        <v>30396.587000000003</v>
      </c>
      <c r="I676" s="122">
        <f t="shared" si="65"/>
        <v>-0.13276653011484824</v>
      </c>
      <c r="J676" s="128">
        <f t="shared" si="66"/>
        <v>99.79781188685989</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0.10133673469387754</v>
      </c>
      <c r="F677" s="128">
        <f t="shared" si="62"/>
        <v>9.9309999999999992</v>
      </c>
      <c r="G677" s="122">
        <f t="shared" si="63"/>
        <v>0.10484807090295564</v>
      </c>
      <c r="H677" s="128">
        <f t="shared" si="64"/>
        <v>36105.271999999997</v>
      </c>
      <c r="I677" s="122">
        <f t="shared" si="65"/>
        <v>-0.54528335085210788</v>
      </c>
      <c r="J677" s="128">
        <f t="shared" si="66"/>
        <v>96.651024497791568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0.31085714285714289</v>
      </c>
      <c r="F678" s="128">
        <f t="shared" si="62"/>
        <v>30.464000000000002</v>
      </c>
      <c r="G678" s="122">
        <f t="shared" si="63"/>
        <v>0.30810866017342414</v>
      </c>
      <c r="H678" s="128">
        <f t="shared" si="64"/>
        <v>106099.68199999999</v>
      </c>
      <c r="I678" s="122">
        <f t="shared" si="65"/>
        <v>0.15171991152669154</v>
      </c>
      <c r="J678" s="128">
        <f t="shared" si="66"/>
        <v>100.89204979898057</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0.13944897959183675</v>
      </c>
      <c r="F679" s="128">
        <f t="shared" si="62"/>
        <v>13.666000000000002</v>
      </c>
      <c r="G679" s="122">
        <f t="shared" si="63"/>
        <v>0.13878995986734738</v>
      </c>
      <c r="H679" s="128">
        <f t="shared" si="64"/>
        <v>47793.433000000005</v>
      </c>
      <c r="I679" s="122">
        <f t="shared" si="65"/>
        <v>-0.24277824062045211</v>
      </c>
      <c r="J679" s="128">
        <f t="shared" si="66"/>
        <v>100.47483241952028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0.22809183673469385</v>
      </c>
      <c r="F680" s="128">
        <f t="shared" si="62"/>
        <v>22.352999999999998</v>
      </c>
      <c r="G680" s="122">
        <f t="shared" si="63"/>
        <v>0.23123159618768843</v>
      </c>
      <c r="H680" s="128">
        <f t="shared" si="64"/>
        <v>79626.450000000012</v>
      </c>
      <c r="I680" s="122">
        <f t="shared" si="65"/>
        <v>-0.27850113034367674</v>
      </c>
      <c r="J680" s="128">
        <f t="shared" si="66"/>
        <v>98.642158119928354</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0.24431632653061222</v>
      </c>
      <c r="F681" s="128">
        <f t="shared" si="62"/>
        <v>23.942999999999998</v>
      </c>
      <c r="G681" s="122">
        <f t="shared" si="63"/>
        <v>0.2437573745927204</v>
      </c>
      <c r="H681" s="128">
        <f t="shared" si="64"/>
        <v>83939.802000000011</v>
      </c>
      <c r="I681" s="122">
        <f t="shared" si="65"/>
        <v>1.1457718946699438E-2</v>
      </c>
      <c r="J681" s="128">
        <f t="shared" si="66"/>
        <v>100.22930667793159</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0.49430612244897959</v>
      </c>
      <c r="F682" s="128">
        <f t="shared" si="62"/>
        <v>48.442</v>
      </c>
      <c r="G682" s="122">
        <f t="shared" si="63"/>
        <v>0.4896248729519862</v>
      </c>
      <c r="H682" s="128">
        <f t="shared" si="64"/>
        <v>168606.24200000006</v>
      </c>
      <c r="I682" s="122">
        <f t="shared" si="65"/>
        <v>7.7579025272957902E-2</v>
      </c>
      <c r="J682" s="128">
        <f t="shared" si="66"/>
        <v>100.95608898885584</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0.15146938775510205</v>
      </c>
      <c r="F683" s="128">
        <f t="shared" si="62"/>
        <v>14.844000000000001</v>
      </c>
      <c r="G683" s="122">
        <f t="shared" si="63"/>
        <v>0.15259199437794388</v>
      </c>
      <c r="H683" s="128">
        <f t="shared" si="64"/>
        <v>52546.273999999998</v>
      </c>
      <c r="I683" s="122">
        <f t="shared" si="65"/>
        <v>-0.19549943494591807</v>
      </c>
      <c r="J683" s="128">
        <f t="shared" si="66"/>
        <v>99.264308309608083</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9.9887755102040815E-2</v>
      </c>
      <c r="F684" s="128">
        <f t="shared" si="62"/>
        <v>9.7889999999999997</v>
      </c>
      <c r="G684" s="122">
        <f t="shared" si="63"/>
        <v>0.10023453789370364</v>
      </c>
      <c r="H684" s="128">
        <f t="shared" si="64"/>
        <v>34516.564999999995</v>
      </c>
      <c r="I684" s="122">
        <f t="shared" si="65"/>
        <v>-0.20273493623203137</v>
      </c>
      <c r="J684" s="128">
        <f t="shared" si="66"/>
        <v>99.654028642272408</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0.30840816326530618</v>
      </c>
      <c r="F685" s="128">
        <f t="shared" si="62"/>
        <v>30.224000000000007</v>
      </c>
      <c r="G685" s="122">
        <f t="shared" si="63"/>
        <v>0.3094652309515098</v>
      </c>
      <c r="H685" s="128">
        <f t="shared" si="64"/>
        <v>106566.82800000001</v>
      </c>
      <c r="I685" s="122">
        <f t="shared" si="65"/>
        <v>0.27972433991313328</v>
      </c>
      <c r="J685" s="128">
        <f t="shared" si="66"/>
        <v>99.658421179350768</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0.13284693877551021</v>
      </c>
      <c r="F686" s="128">
        <f t="shared" si="62"/>
        <v>13.019</v>
      </c>
      <c r="G686" s="122">
        <f t="shared" si="63"/>
        <v>0.12876834282926489</v>
      </c>
      <c r="H686" s="128">
        <f t="shared" si="64"/>
        <v>44342.409</v>
      </c>
      <c r="I686" s="122">
        <f t="shared" si="65"/>
        <v>-0.2616077410774757</v>
      </c>
      <c r="J686" s="128">
        <f t="shared" si="66"/>
        <v>103.16739025806456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0.21662244897959188</v>
      </c>
      <c r="F687" s="128">
        <f t="shared" si="62"/>
        <v>21.229000000000003</v>
      </c>
      <c r="G687" s="122">
        <f t="shared" si="63"/>
        <v>0.21698081647587686</v>
      </c>
      <c r="H687" s="128">
        <f t="shared" si="64"/>
        <v>74719.08</v>
      </c>
      <c r="I687" s="122">
        <f t="shared" si="65"/>
        <v>-0.28903176879390602</v>
      </c>
      <c r="J687" s="128">
        <f t="shared" si="66"/>
        <v>99.834839087572135</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0.17985714285714283</v>
      </c>
      <c r="F688" s="128">
        <f t="shared" si="62"/>
        <v>17.625999999999998</v>
      </c>
      <c r="G688" s="122">
        <f t="shared" si="63"/>
        <v>0.1764788475946544</v>
      </c>
      <c r="H688" s="128">
        <f t="shared" si="64"/>
        <v>60771.903000000006</v>
      </c>
      <c r="I688" s="122">
        <f t="shared" si="65"/>
        <v>-0.11540690851583034</v>
      </c>
      <c r="J688" s="128">
        <f t="shared" si="66"/>
        <v>101.91427772140027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0.67863265306122444</v>
      </c>
      <c r="F689" s="128">
        <f t="shared" si="62"/>
        <v>66.506</v>
      </c>
      <c r="G689" s="122">
        <f t="shared" si="63"/>
        <v>0.67503632556815862</v>
      </c>
      <c r="H689" s="128">
        <f t="shared" si="64"/>
        <v>232454.15899999999</v>
      </c>
      <c r="I689" s="122">
        <f t="shared" si="65"/>
        <v>0.33164432684394735</v>
      </c>
      <c r="J689" s="128">
        <f t="shared" si="66"/>
        <v>100.5327605873712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8.5448979591836727E-2</v>
      </c>
      <c r="F690" s="128">
        <f t="shared" si="62"/>
        <v>8.3739999999999988</v>
      </c>
      <c r="G690" s="122">
        <f t="shared" si="63"/>
        <v>8.4239198740845303E-2</v>
      </c>
      <c r="H690" s="128">
        <f t="shared" si="64"/>
        <v>29008.442000000006</v>
      </c>
      <c r="I690" s="122">
        <f t="shared" si="65"/>
        <v>-0.27796010374129709</v>
      </c>
      <c r="J690" s="128">
        <f t="shared" si="66"/>
        <v>101.43612578119743</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6.9510204081632651E-2</v>
      </c>
      <c r="F691" s="128">
        <f t="shared" si="62"/>
        <v>6.8119999999999994</v>
      </c>
      <c r="G691" s="122">
        <f t="shared" si="63"/>
        <v>6.3149452023765984E-2</v>
      </c>
      <c r="H691" s="128">
        <f t="shared" si="64"/>
        <v>21746.019000000008</v>
      </c>
      <c r="I691" s="122">
        <f t="shared" si="65"/>
        <v>-0.19431748770190366</v>
      </c>
      <c r="J691" s="128">
        <f t="shared" si="66"/>
        <v>110.07253721769878</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0.37926530612244902</v>
      </c>
      <c r="F692" s="128">
        <f t="shared" si="62"/>
        <v>37.168000000000006</v>
      </c>
      <c r="G692" s="122">
        <f t="shared" si="63"/>
        <v>0.38446753088355723</v>
      </c>
      <c r="H692" s="128">
        <f t="shared" si="64"/>
        <v>132394.47</v>
      </c>
      <c r="I692" s="122">
        <f t="shared" si="65"/>
        <v>8.0051448490841851E-2</v>
      </c>
      <c r="J692" s="128">
        <f t="shared" si="66"/>
        <v>98.646901404351937</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0.12447959183673471</v>
      </c>
      <c r="F693" s="128">
        <f t="shared" si="62"/>
        <v>12.199000000000002</v>
      </c>
      <c r="G693" s="122">
        <f t="shared" si="63"/>
        <v>0.12276038308969156</v>
      </c>
      <c r="H693" s="128">
        <f t="shared" si="64"/>
        <v>42273.520000000004</v>
      </c>
      <c r="I693" s="122">
        <f t="shared" si="65"/>
        <v>-0.23865949847643722</v>
      </c>
      <c r="J693" s="128">
        <f t="shared" si="66"/>
        <v>101.4004589296427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0.40223469387755112</v>
      </c>
      <c r="F694" s="128">
        <f t="shared" si="62"/>
        <v>39.419000000000011</v>
      </c>
      <c r="G694" s="122">
        <f t="shared" si="63"/>
        <v>0.39870904407622304</v>
      </c>
      <c r="H694" s="128">
        <f t="shared" si="64"/>
        <v>137298.649</v>
      </c>
      <c r="I694" s="122">
        <f t="shared" si="65"/>
        <v>0.22870683367750314</v>
      </c>
      <c r="J694" s="128">
        <f t="shared" si="66"/>
        <v>100.88426632244993</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0.31078571428571433</v>
      </c>
      <c r="F695" s="128">
        <f t="shared" si="62"/>
        <v>30.457000000000004</v>
      </c>
      <c r="G695" s="122">
        <f t="shared" si="63"/>
        <v>0.31337709592923646</v>
      </c>
      <c r="H695" s="128">
        <f t="shared" si="64"/>
        <v>107913.91</v>
      </c>
      <c r="I695" s="122">
        <f t="shared" si="65"/>
        <v>-0.19733153783136334</v>
      </c>
      <c r="J695" s="128">
        <f t="shared" si="66"/>
        <v>99.17307879957275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0.33922448979591835</v>
      </c>
      <c r="F696" s="128">
        <f t="shared" si="62"/>
        <v>33.244</v>
      </c>
      <c r="G696" s="122">
        <f t="shared" si="63"/>
        <v>0.33114991084859363</v>
      </c>
      <c r="H696" s="128">
        <f t="shared" si="64"/>
        <v>114034.12100000001</v>
      </c>
      <c r="I696" s="122">
        <f t="shared" si="65"/>
        <v>0.20187607032089369</v>
      </c>
      <c r="J696" s="128">
        <f t="shared" si="66"/>
        <v>102.43834549936403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0.12170408163265306</v>
      </c>
      <c r="F697" s="128">
        <f t="shared" si="62"/>
        <v>11.927</v>
      </c>
      <c r="G697" s="122">
        <f t="shared" si="63"/>
        <v>0.12527643034284089</v>
      </c>
      <c r="H697" s="128">
        <f t="shared" si="64"/>
        <v>43139.941000000006</v>
      </c>
      <c r="I697" s="122">
        <f t="shared" si="65"/>
        <v>-0.48359650751433997</v>
      </c>
      <c r="J697" s="128">
        <f t="shared" si="66"/>
        <v>97.148427121996164</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8.8908163265306137E-2</v>
      </c>
      <c r="F698" s="128">
        <f t="shared" si="62"/>
        <v>8.713000000000001</v>
      </c>
      <c r="G698" s="122">
        <f t="shared" si="63"/>
        <v>8.9382799296081422E-2</v>
      </c>
      <c r="H698" s="128">
        <f t="shared" si="64"/>
        <v>30779.682000000004</v>
      </c>
      <c r="I698" s="122">
        <f t="shared" si="65"/>
        <v>-0.24858766095406609</v>
      </c>
      <c r="J698" s="128">
        <f t="shared" si="66"/>
        <v>99.468985045765862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0.21836734693877549</v>
      </c>
      <c r="F699" s="128">
        <f t="shared" si="62"/>
        <v>21.4</v>
      </c>
      <c r="G699" s="122">
        <f t="shared" si="63"/>
        <v>0.22186827661909983</v>
      </c>
      <c r="H699" s="128">
        <f t="shared" si="64"/>
        <v>76402.11599999998</v>
      </c>
      <c r="I699" s="122">
        <f t="shared" si="65"/>
        <v>-0.17122252845987276</v>
      </c>
      <c r="J699" s="128">
        <f t="shared" si="66"/>
        <v>98.422068385046913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0.16356122448979593</v>
      </c>
      <c r="F700" s="128">
        <f t="shared" si="62"/>
        <v>16.029</v>
      </c>
      <c r="G700" s="122">
        <f t="shared" si="63"/>
        <v>0.16510659255774518</v>
      </c>
      <c r="H700" s="128">
        <f t="shared" si="64"/>
        <v>56855.776000000013</v>
      </c>
      <c r="I700" s="122">
        <f t="shared" si="65"/>
        <v>-0.1970167956591545</v>
      </c>
      <c r="J700" s="128">
        <f t="shared" si="66"/>
        <v>99.064017951064699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0.38230612244897944</v>
      </c>
      <c r="F701" s="128">
        <f t="shared" si="62"/>
        <v>37.465999999999987</v>
      </c>
      <c r="G701" s="122">
        <f t="shared" si="63"/>
        <v>0.38221396337532448</v>
      </c>
      <c r="H701" s="128">
        <f t="shared" si="64"/>
        <v>131618.43599999999</v>
      </c>
      <c r="I701" s="122">
        <f t="shared" si="65"/>
        <v>1.5657091632297119E-2</v>
      </c>
      <c r="J701" s="128">
        <f t="shared" si="66"/>
        <v>100.02411190654603</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0.2747244897959184</v>
      </c>
      <c r="F702" s="128">
        <f t="shared" si="62"/>
        <v>26.923000000000002</v>
      </c>
      <c r="G702" s="122">
        <f t="shared" si="63"/>
        <v>0.27676442829845682</v>
      </c>
      <c r="H702" s="128">
        <f t="shared" si="64"/>
        <v>95306.044999999998</v>
      </c>
      <c r="I702" s="122">
        <f t="shared" si="65"/>
        <v>-6.1436530452483491E-2</v>
      </c>
      <c r="J702" s="128">
        <f t="shared" si="66"/>
        <v>99.262933276837657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0.41089795918367361</v>
      </c>
      <c r="F703" s="128">
        <f t="shared" si="62"/>
        <v>40.268000000000015</v>
      </c>
      <c r="G703" s="122">
        <f t="shared" si="63"/>
        <v>0.4029699411658797</v>
      </c>
      <c r="H703" s="128">
        <f t="shared" si="64"/>
        <v>138765.92300000001</v>
      </c>
      <c r="I703" s="122">
        <f t="shared" si="65"/>
        <v>9.1917226935295415E-2</v>
      </c>
      <c r="J703" s="128">
        <f t="shared" si="66"/>
        <v>101.96739687204868</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0.11746938775510204</v>
      </c>
      <c r="F704" s="128">
        <f t="shared" si="62"/>
        <v>11.512</v>
      </c>
      <c r="G704" s="122">
        <f t="shared" si="63"/>
        <v>0.11949797594364003</v>
      </c>
      <c r="H704" s="128">
        <f t="shared" si="64"/>
        <v>41150.083999999995</v>
      </c>
      <c r="I704" s="122">
        <f t="shared" si="65"/>
        <v>-0.43103822888375637</v>
      </c>
      <c r="J704" s="128">
        <f t="shared" si="66"/>
        <v>98.302407908988556</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0.10441836734693878</v>
      </c>
      <c r="F705" s="128">
        <f t="shared" si="62"/>
        <v>10.233000000000001</v>
      </c>
      <c r="G705" s="122">
        <f t="shared" si="63"/>
        <v>0.1051040312697832</v>
      </c>
      <c r="H705" s="128">
        <f t="shared" si="64"/>
        <v>36193.414000000004</v>
      </c>
      <c r="I705" s="122">
        <f t="shared" si="65"/>
        <v>-0.45469902090075659</v>
      </c>
      <c r="J705" s="128">
        <f t="shared" si="66"/>
        <v>99.347633088321388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0.26588775510204082</v>
      </c>
      <c r="F706" s="128">
        <f t="shared" si="62"/>
        <v>26.057000000000002</v>
      </c>
      <c r="G706" s="122">
        <f t="shared" si="63"/>
        <v>0.26789842837976757</v>
      </c>
      <c r="H706" s="128">
        <f t="shared" si="64"/>
        <v>92252.967000000004</v>
      </c>
      <c r="I706" s="122">
        <f t="shared" si="65"/>
        <v>0.21062038736163616</v>
      </c>
      <c r="J706" s="128">
        <f t="shared" si="66"/>
        <v>99.249464325010351</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0.13259183673469385</v>
      </c>
      <c r="F707" s="128">
        <f t="shared" si="62"/>
        <v>12.993999999999998</v>
      </c>
      <c r="G707" s="122">
        <f t="shared" si="63"/>
        <v>0.13624762892106471</v>
      </c>
      <c r="H707" s="128">
        <f t="shared" si="64"/>
        <v>46917.961000000003</v>
      </c>
      <c r="I707" s="122">
        <f t="shared" si="65"/>
        <v>-0.41575531313923214</v>
      </c>
      <c r="J707" s="128">
        <f t="shared" si="66"/>
        <v>97.3168030773667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0.26404081632653065</v>
      </c>
      <c r="F708" s="128">
        <f t="shared" si="62"/>
        <v>25.876000000000005</v>
      </c>
      <c r="G708" s="122">
        <f t="shared" si="63"/>
        <v>0.25901523704981438</v>
      </c>
      <c r="H708" s="128">
        <f t="shared" si="64"/>
        <v>89193.968999999983</v>
      </c>
      <c r="I708" s="122">
        <f t="shared" si="65"/>
        <v>-0.1217852513671607</v>
      </c>
      <c r="J708" s="128">
        <f t="shared" si="66"/>
        <v>101.94026395279198</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32.143999999999991</v>
      </c>
      <c r="G709" s="122">
        <f t="shared" si="63"/>
        <v>0.32799999999999996</v>
      </c>
      <c r="H709" s="128">
        <f t="shared" si="64"/>
        <v>112949.42399999998</v>
      </c>
      <c r="I709" s="122">
        <f t="shared" si="65"/>
        <v>0.18821668193304436</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0.26924489795918372</v>
      </c>
      <c r="F710" s="128">
        <f t="shared" si="62"/>
        <v>26.386000000000003</v>
      </c>
      <c r="G710" s="122">
        <f t="shared" si="63"/>
        <v>0.26271369621150081</v>
      </c>
      <c r="H710" s="128">
        <f t="shared" si="64"/>
        <v>90467.562999999995</v>
      </c>
      <c r="I710" s="122">
        <f t="shared" si="65"/>
        <v>-9.2822130314759554E-2</v>
      </c>
      <c r="J710" s="128">
        <f t="shared" si="66"/>
        <v>102.48605300822416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0.17959183673469387</v>
      </c>
      <c r="F711" s="128">
        <f t="shared" si="62"/>
        <v>17.599999999999998</v>
      </c>
      <c r="G711" s="122">
        <f t="shared" si="63"/>
        <v>0.17909578403870388</v>
      </c>
      <c r="H711" s="128">
        <f t="shared" si="64"/>
        <v>61673.065999999992</v>
      </c>
      <c r="I711" s="122">
        <f t="shared" si="65"/>
        <v>-0.19630469951675211</v>
      </c>
      <c r="J711" s="128">
        <f t="shared" si="66"/>
        <v>100.27697619944129</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0.13859183673469386</v>
      </c>
      <c r="F712" s="128">
        <f t="shared" si="62"/>
        <v>13.581999999999997</v>
      </c>
      <c r="G712" s="122">
        <f t="shared" si="63"/>
        <v>0.13890601350919685</v>
      </c>
      <c r="H712" s="128">
        <f t="shared" si="64"/>
        <v>47833.397000000012</v>
      </c>
      <c r="I712" s="122">
        <f t="shared" si="65"/>
        <v>-0.16042713682644488</v>
      </c>
      <c r="J712" s="128">
        <f t="shared" si="66"/>
        <v>99.773820609658344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0.25728571428571428</v>
      </c>
      <c r="F713" s="128">
        <f t="shared" ref="F713:F776" si="68">SUMPRODUCT($K$2:$AI$2,$K713:$AI713)</f>
        <v>25.214000000000002</v>
      </c>
      <c r="G713" s="122">
        <f t="shared" ref="G713:G776" si="69">SUMPRODUCT($K$3:$AI$3,$K713:$AI713)/$J$3</f>
        <v>0.26167490518588216</v>
      </c>
      <c r="H713" s="128">
        <f t="shared" ref="H713:H776" si="70">SUMPRODUCT($K$3:$AI$3,$K713:$AI713)</f>
        <v>90109.847000000009</v>
      </c>
      <c r="I713" s="122">
        <f t="shared" ref="I713:I776" si="71">CORREL($K$4:$AI$4,$K713:$AI713)</f>
        <v>-5.561450240515841E-2</v>
      </c>
      <c r="J713" s="128">
        <f t="shared" si="66"/>
        <v>98.322655014606781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0.13393877551020408</v>
      </c>
      <c r="F714" s="128">
        <f t="shared" si="68"/>
        <v>13.126000000000001</v>
      </c>
      <c r="G714" s="122">
        <f t="shared" si="69"/>
        <v>0.13033759343473947</v>
      </c>
      <c r="H714" s="128">
        <f t="shared" si="70"/>
        <v>44882.793000000012</v>
      </c>
      <c r="I714" s="122">
        <f t="shared" si="71"/>
        <v>-0.33675052123190319</v>
      </c>
      <c r="J714" s="128">
        <f t="shared" ref="J714:J777" si="72">$E714/$G714*100</f>
        <v>102.76296499004161</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0.32552040816326533</v>
      </c>
      <c r="F715" s="128">
        <f t="shared" si="68"/>
        <v>31.901</v>
      </c>
      <c r="G715" s="122">
        <f t="shared" si="69"/>
        <v>0.32266527857636534</v>
      </c>
      <c r="H715" s="128">
        <f t="shared" si="70"/>
        <v>111112.37000000001</v>
      </c>
      <c r="I715" s="122">
        <f t="shared" si="71"/>
        <v>0.12528537970911616</v>
      </c>
      <c r="J715" s="128">
        <f t="shared" si="72"/>
        <v>100.88485801741581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0.20921428571428571</v>
      </c>
      <c r="F716" s="128">
        <f t="shared" si="68"/>
        <v>20.503</v>
      </c>
      <c r="G716" s="122">
        <f t="shared" si="69"/>
        <v>0.20440495356576585</v>
      </c>
      <c r="H716" s="128">
        <f t="shared" si="70"/>
        <v>70388.481</v>
      </c>
      <c r="I716" s="122">
        <f t="shared" si="71"/>
        <v>-0.16836212023209837</v>
      </c>
      <c r="J716" s="128">
        <f t="shared" si="72"/>
        <v>102.35284520488517</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0.30409183673469392</v>
      </c>
      <c r="F717" s="128">
        <f t="shared" si="68"/>
        <v>29.801000000000002</v>
      </c>
      <c r="G717" s="122">
        <f t="shared" si="69"/>
        <v>0.29489868392777285</v>
      </c>
      <c r="H717" s="128">
        <f t="shared" si="70"/>
        <v>101550.72100000001</v>
      </c>
      <c r="I717" s="122">
        <f t="shared" si="71"/>
        <v>6.7782245617980616E-2</v>
      </c>
      <c r="J717" s="128">
        <f t="shared" si="72"/>
        <v>103.11739363651166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7.8132653061224494E-2</v>
      </c>
      <c r="F718" s="128">
        <f t="shared" si="68"/>
        <v>7.657</v>
      </c>
      <c r="G718" s="122">
        <f t="shared" si="69"/>
        <v>7.6902177385163098E-2</v>
      </c>
      <c r="H718" s="128">
        <f t="shared" si="70"/>
        <v>26481.879999999994</v>
      </c>
      <c r="I718" s="122">
        <f t="shared" si="71"/>
        <v>-0.35595108746203447</v>
      </c>
      <c r="J718" s="128">
        <f t="shared" si="72"/>
        <v>101.60005310369638</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8.6346938775510196E-2</v>
      </c>
      <c r="F719" s="128">
        <f t="shared" si="68"/>
        <v>8.4619999999999997</v>
      </c>
      <c r="G719" s="122">
        <f t="shared" si="69"/>
        <v>8.5989235040277848E-2</v>
      </c>
      <c r="H719" s="128">
        <f t="shared" si="70"/>
        <v>29611.080999999998</v>
      </c>
      <c r="I719" s="122">
        <f t="shared" si="71"/>
        <v>-0.2299626838510479</v>
      </c>
      <c r="J719" s="128">
        <f t="shared" si="72"/>
        <v>100.41598664654336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0.32338775510204082</v>
      </c>
      <c r="F720" s="128">
        <f t="shared" si="68"/>
        <v>31.692</v>
      </c>
      <c r="G720" s="122">
        <f t="shared" si="69"/>
        <v>0.33239118301302711</v>
      </c>
      <c r="H720" s="128">
        <f t="shared" si="70"/>
        <v>114461.56299999999</v>
      </c>
      <c r="I720" s="122">
        <f t="shared" si="71"/>
        <v>-0.23550299914443668</v>
      </c>
      <c r="J720" s="128">
        <f t="shared" si="72"/>
        <v>97.291315663257706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0.11062244897959185</v>
      </c>
      <c r="F721" s="128">
        <f t="shared" si="68"/>
        <v>10.841000000000001</v>
      </c>
      <c r="G721" s="122">
        <f t="shared" si="69"/>
        <v>0.10871947508116554</v>
      </c>
      <c r="H721" s="128">
        <f t="shared" si="70"/>
        <v>37438.421000000002</v>
      </c>
      <c r="I721" s="122">
        <f t="shared" si="71"/>
        <v>-0.3083843831559166</v>
      </c>
      <c r="J721" s="128">
        <f t="shared" si="72"/>
        <v>101.75035236051832</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0.34755102040816327</v>
      </c>
      <c r="F722" s="128">
        <f t="shared" si="68"/>
        <v>34.06</v>
      </c>
      <c r="G722" s="122">
        <f t="shared" si="69"/>
        <v>0.34678180556281551</v>
      </c>
      <c r="H722" s="128">
        <f t="shared" si="70"/>
        <v>119417.08900000002</v>
      </c>
      <c r="I722" s="122">
        <f t="shared" si="71"/>
        <v>-0.13794088248612432</v>
      </c>
      <c r="J722" s="128">
        <f t="shared" si="72"/>
        <v>100.22181522588802</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0.39520408163265308</v>
      </c>
      <c r="F723" s="128">
        <f t="shared" si="68"/>
        <v>38.730000000000004</v>
      </c>
      <c r="G723" s="122">
        <f t="shared" si="69"/>
        <v>0.40003551246086921</v>
      </c>
      <c r="H723" s="128">
        <f t="shared" si="70"/>
        <v>137755.429</v>
      </c>
      <c r="I723" s="122">
        <f t="shared" si="71"/>
        <v>-6.3568014418914118E-2</v>
      </c>
      <c r="J723" s="128">
        <f t="shared" si="72"/>
        <v>98.792249518425251</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0.1961224489795918</v>
      </c>
      <c r="F724" s="128">
        <f t="shared" si="68"/>
        <v>19.219999999999995</v>
      </c>
      <c r="G724" s="122">
        <f t="shared" si="69"/>
        <v>0.19531317117650818</v>
      </c>
      <c r="H724" s="128">
        <f t="shared" si="70"/>
        <v>67257.653000000006</v>
      </c>
      <c r="I724" s="122">
        <f t="shared" si="71"/>
        <v>-0.27865842008585473</v>
      </c>
      <c r="J724" s="128">
        <f t="shared" si="72"/>
        <v>100.41434881130074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0.11545918367346938</v>
      </c>
      <c r="F725" s="128">
        <f t="shared" si="68"/>
        <v>11.315</v>
      </c>
      <c r="G725" s="122">
        <f t="shared" si="69"/>
        <v>0.11846041329081942</v>
      </c>
      <c r="H725" s="128">
        <f t="shared" si="70"/>
        <v>40792.790999999997</v>
      </c>
      <c r="I725" s="122">
        <f t="shared" si="71"/>
        <v>-0.31788096060403209</v>
      </c>
      <c r="J725" s="128">
        <f t="shared" si="72"/>
        <v>97.466470414903881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6.7653061224489802E-2</v>
      </c>
      <c r="F726" s="128">
        <f t="shared" si="68"/>
        <v>6.6300000000000008</v>
      </c>
      <c r="G726" s="122">
        <f t="shared" si="69"/>
        <v>6.4378611793540458E-2</v>
      </c>
      <c r="H726" s="128">
        <f t="shared" si="70"/>
        <v>22169.290000000005</v>
      </c>
      <c r="I726" s="122">
        <f t="shared" si="71"/>
        <v>-8.5763299744382751E-2</v>
      </c>
      <c r="J726" s="128">
        <f t="shared" si="72"/>
        <v>105.08623802179886</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0.24538775510204081</v>
      </c>
      <c r="F727" s="128">
        <f t="shared" si="68"/>
        <v>24.047999999999998</v>
      </c>
      <c r="G727" s="122">
        <f t="shared" si="69"/>
        <v>0.249816336487028</v>
      </c>
      <c r="H727" s="128">
        <f t="shared" si="70"/>
        <v>86026.253999999986</v>
      </c>
      <c r="I727" s="122">
        <f t="shared" si="71"/>
        <v>-0.1231702692927263</v>
      </c>
      <c r="J727" s="128">
        <f t="shared" si="72"/>
        <v>98.227265099127266</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0.14648979591836733</v>
      </c>
      <c r="F728" s="128">
        <f t="shared" si="68"/>
        <v>14.356</v>
      </c>
      <c r="G728" s="122">
        <f t="shared" si="69"/>
        <v>0.14509936461473236</v>
      </c>
      <c r="H728" s="128">
        <f t="shared" si="70"/>
        <v>49966.127000000008</v>
      </c>
      <c r="I728" s="122">
        <f t="shared" si="71"/>
        <v>-0.40796732917053219</v>
      </c>
      <c r="J728" s="128">
        <f t="shared" si="72"/>
        <v>100.95826146952942</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0.18752040816326529</v>
      </c>
      <c r="F729" s="128">
        <f t="shared" si="68"/>
        <v>18.376999999999999</v>
      </c>
      <c r="G729" s="122">
        <f t="shared" si="69"/>
        <v>0.18565456879178069</v>
      </c>
      <c r="H729" s="128">
        <f t="shared" si="70"/>
        <v>63931.636000000013</v>
      </c>
      <c r="I729" s="122">
        <f t="shared" si="71"/>
        <v>-0.35812876111442754</v>
      </c>
      <c r="J729" s="128">
        <f t="shared" si="72"/>
        <v>101.00500590081208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0.32975510204081637</v>
      </c>
      <c r="F730" s="128">
        <f t="shared" si="68"/>
        <v>32.316000000000003</v>
      </c>
      <c r="G730" s="122">
        <f t="shared" si="69"/>
        <v>0.33010140609481986</v>
      </c>
      <c r="H730" s="128">
        <f t="shared" si="70"/>
        <v>113673.05999999998</v>
      </c>
      <c r="I730" s="122">
        <f t="shared" si="71"/>
        <v>6.3438045173044369E-2</v>
      </c>
      <c r="J730" s="128">
        <f t="shared" si="72"/>
        <v>99.895091614997838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0.15285714285714283</v>
      </c>
      <c r="F731" s="128">
        <f t="shared" si="68"/>
        <v>14.979999999999999</v>
      </c>
      <c r="G731" s="122">
        <f t="shared" si="69"/>
        <v>0.15976067929306126</v>
      </c>
      <c r="H731" s="128">
        <f t="shared" si="70"/>
        <v>55014.867999999988</v>
      </c>
      <c r="I731" s="122">
        <f t="shared" si="71"/>
        <v>-0.45150809598953917</v>
      </c>
      <c r="J731" s="128">
        <f t="shared" si="72"/>
        <v>95.678826312916001</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0.12243877551020409</v>
      </c>
      <c r="F732" s="128">
        <f t="shared" si="68"/>
        <v>11.999000000000001</v>
      </c>
      <c r="G732" s="122">
        <f t="shared" si="69"/>
        <v>0.12491124353144115</v>
      </c>
      <c r="H732" s="128">
        <f t="shared" si="70"/>
        <v>43014.186000000009</v>
      </c>
      <c r="I732" s="122">
        <f t="shared" si="71"/>
        <v>-0.3433794364590691</v>
      </c>
      <c r="J732" s="128">
        <f t="shared" si="72"/>
        <v>98.020620120866283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8.4877551020408157E-2</v>
      </c>
      <c r="F733" s="128">
        <f t="shared" si="68"/>
        <v>8.3179999999999996</v>
      </c>
      <c r="G733" s="122">
        <f t="shared" si="69"/>
        <v>8.393962678375412E-2</v>
      </c>
      <c r="H733" s="128">
        <f t="shared" si="70"/>
        <v>28905.281999999999</v>
      </c>
      <c r="I733" s="122">
        <f t="shared" si="71"/>
        <v>-0.33319795733874719</v>
      </c>
      <c r="J733" s="128">
        <f t="shared" si="72"/>
        <v>101.11737956504182</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0.28181632653061223</v>
      </c>
      <c r="F734" s="128">
        <f t="shared" si="68"/>
        <v>27.617999999999999</v>
      </c>
      <c r="G734" s="122">
        <f t="shared" si="69"/>
        <v>0.28311022830891108</v>
      </c>
      <c r="H734" s="128">
        <f t="shared" si="70"/>
        <v>97491.272000000012</v>
      </c>
      <c r="I734" s="122">
        <f t="shared" si="71"/>
        <v>-6.9368005234169694E-2</v>
      </c>
      <c r="J734" s="128">
        <f t="shared" si="72"/>
        <v>99.542968904363633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0.13179591836734691</v>
      </c>
      <c r="F735" s="128">
        <f t="shared" si="68"/>
        <v>12.915999999999999</v>
      </c>
      <c r="G735" s="122">
        <f t="shared" si="69"/>
        <v>0.13266585936728637</v>
      </c>
      <c r="H735" s="128">
        <f t="shared" si="70"/>
        <v>45684.549999999996</v>
      </c>
      <c r="I735" s="122">
        <f t="shared" si="71"/>
        <v>-0.46772570985125084</v>
      </c>
      <c r="J735" s="128">
        <f t="shared" si="72"/>
        <v>99.344261587654586</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0.16077551020408162</v>
      </c>
      <c r="F736" s="128">
        <f t="shared" si="68"/>
        <v>15.756</v>
      </c>
      <c r="G736" s="122">
        <f t="shared" si="69"/>
        <v>0.15792262122558501</v>
      </c>
      <c r="H736" s="128">
        <f t="shared" si="70"/>
        <v>54381.918000000005</v>
      </c>
      <c r="I736" s="122">
        <f t="shared" si="71"/>
        <v>-0.13995946877458618</v>
      </c>
      <c r="J736" s="128">
        <f t="shared" si="72"/>
        <v>101.80651065462078</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0.34208163265306124</v>
      </c>
      <c r="F737" s="128">
        <f t="shared" si="68"/>
        <v>33.524000000000001</v>
      </c>
      <c r="G737" s="122">
        <f t="shared" si="69"/>
        <v>0.34068084377305013</v>
      </c>
      <c r="H737" s="128">
        <f t="shared" si="70"/>
        <v>117316.174</v>
      </c>
      <c r="I737" s="122">
        <f t="shared" si="71"/>
        <v>-0.16784944250926137</v>
      </c>
      <c r="J737" s="128">
        <f t="shared" si="72"/>
        <v>100.41117336228751</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0.13927551020408163</v>
      </c>
      <c r="F738" s="128">
        <f t="shared" si="68"/>
        <v>13.648999999999999</v>
      </c>
      <c r="G738" s="122">
        <f t="shared" si="69"/>
        <v>0.13522699051568426</v>
      </c>
      <c r="H738" s="128">
        <f t="shared" si="70"/>
        <v>46566.495999999999</v>
      </c>
      <c r="I738" s="122">
        <f t="shared" si="71"/>
        <v>-5.7784665847845799E-2</v>
      </c>
      <c r="J738" s="128">
        <f t="shared" si="72"/>
        <v>102.99386954701755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0.15689795918367347</v>
      </c>
      <c r="F739" s="128">
        <f t="shared" si="68"/>
        <v>15.375999999999999</v>
      </c>
      <c r="G739" s="122">
        <f t="shared" si="69"/>
        <v>0.15750277908455737</v>
      </c>
      <c r="H739" s="128">
        <f t="shared" si="70"/>
        <v>54237.342000000004</v>
      </c>
      <c r="I739" s="122">
        <f t="shared" si="71"/>
        <v>-0.12373208058855949</v>
      </c>
      <c r="J739" s="128">
        <f t="shared" si="72"/>
        <v>99.615994140294376</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0.10827551020408165</v>
      </c>
      <c r="F740" s="128">
        <f t="shared" si="68"/>
        <v>10.611000000000001</v>
      </c>
      <c r="G740" s="122">
        <f t="shared" si="69"/>
        <v>0.10502448614523258</v>
      </c>
      <c r="H740" s="128">
        <f t="shared" si="70"/>
        <v>36166.021999999997</v>
      </c>
      <c r="I740" s="122">
        <f t="shared" si="71"/>
        <v>-0.2654872752288423</v>
      </c>
      <c r="J740" s="128">
        <f t="shared" si="72"/>
        <v>103.09549151647684</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0.24373469387755106</v>
      </c>
      <c r="F741" s="128">
        <f t="shared" si="68"/>
        <v>23.886000000000003</v>
      </c>
      <c r="G741" s="122">
        <f t="shared" si="69"/>
        <v>0.24550224766086448</v>
      </c>
      <c r="H741" s="128">
        <f t="shared" si="70"/>
        <v>84540.662999999971</v>
      </c>
      <c r="I741" s="122">
        <f t="shared" si="71"/>
        <v>-0.1563937148366657</v>
      </c>
      <c r="J741" s="128">
        <f t="shared" si="72"/>
        <v>99.280025417219349</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0.12131632653061225</v>
      </c>
      <c r="F742" s="128">
        <f t="shared" si="68"/>
        <v>11.889000000000001</v>
      </c>
      <c r="G742" s="122">
        <f t="shared" si="69"/>
        <v>0.12313273105314818</v>
      </c>
      <c r="H742" s="128">
        <f t="shared" si="70"/>
        <v>42401.741000000002</v>
      </c>
      <c r="I742" s="122">
        <f t="shared" si="71"/>
        <v>-0.45415831072869728</v>
      </c>
      <c r="J742" s="128">
        <f t="shared" si="72"/>
        <v>98.524840221604521</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0.16085714285714284</v>
      </c>
      <c r="F743" s="128">
        <f t="shared" si="68"/>
        <v>15.763999999999998</v>
      </c>
      <c r="G743" s="122">
        <f t="shared" si="69"/>
        <v>0.16365345948112139</v>
      </c>
      <c r="H743" s="128">
        <f t="shared" si="70"/>
        <v>56355.377999999997</v>
      </c>
      <c r="I743" s="122">
        <f t="shared" si="71"/>
        <v>-0.3454280563731974</v>
      </c>
      <c r="J743" s="128">
        <f t="shared" si="72"/>
        <v>98.291318354745115</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0.25176530612244896</v>
      </c>
      <c r="F744" s="128">
        <f t="shared" si="68"/>
        <v>24.672999999999998</v>
      </c>
      <c r="G744" s="122">
        <f t="shared" si="69"/>
        <v>0.25539419150999837</v>
      </c>
      <c r="H744" s="128">
        <f t="shared" si="70"/>
        <v>87947.033000000025</v>
      </c>
      <c r="I744" s="122">
        <f t="shared" si="71"/>
        <v>-0.42186901512173319</v>
      </c>
      <c r="J744" s="128">
        <f t="shared" si="72"/>
        <v>98.579104181620608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0.11384693877551021</v>
      </c>
      <c r="F745" s="128">
        <f t="shared" si="68"/>
        <v>11.157</v>
      </c>
      <c r="G745" s="122">
        <f t="shared" si="69"/>
        <v>0.11397156738045872</v>
      </c>
      <c r="H745" s="128">
        <f t="shared" si="70"/>
        <v>39247.021000000001</v>
      </c>
      <c r="I745" s="122">
        <f t="shared" si="71"/>
        <v>-0.30622017850062788</v>
      </c>
      <c r="J745" s="128">
        <f t="shared" si="72"/>
        <v>99.890649389305594</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7.5775510204081631E-2</v>
      </c>
      <c r="F746" s="128">
        <f t="shared" si="68"/>
        <v>7.4260000000000002</v>
      </c>
      <c r="G746" s="122">
        <f t="shared" si="69"/>
        <v>7.5809506385796185E-2</v>
      </c>
      <c r="H746" s="128">
        <f t="shared" si="70"/>
        <v>26105.61</v>
      </c>
      <c r="I746" s="122">
        <f t="shared" si="71"/>
        <v>-0.40730586356331167</v>
      </c>
      <c r="J746" s="128">
        <f t="shared" si="72"/>
        <v>99.955155780145105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6.8724489795918359E-2</v>
      </c>
      <c r="F747" s="128">
        <f t="shared" si="68"/>
        <v>6.7349999999999994</v>
      </c>
      <c r="G747" s="122">
        <f t="shared" si="69"/>
        <v>6.6339382270776348E-2</v>
      </c>
      <c r="H747" s="128">
        <f t="shared" si="70"/>
        <v>22844.496999999999</v>
      </c>
      <c r="I747" s="122">
        <f t="shared" si="71"/>
        <v>-0.34534088026592707</v>
      </c>
      <c r="J747" s="128">
        <f t="shared" si="72"/>
        <v>103.5953116286292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0.309</v>
      </c>
      <c r="F748" s="128">
        <f t="shared" si="68"/>
        <v>30.282</v>
      </c>
      <c r="G748" s="122">
        <f t="shared" si="69"/>
        <v>0.31187081757937957</v>
      </c>
      <c r="H748" s="128">
        <f t="shared" si="70"/>
        <v>107395.211</v>
      </c>
      <c r="I748" s="122">
        <f t="shared" si="71"/>
        <v>-0.13872156130435181</v>
      </c>
      <c r="J748" s="128">
        <f t="shared" si="72"/>
        <v>99.079485024709342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0.14262244897959184</v>
      </c>
      <c r="F749" s="128">
        <f t="shared" si="68"/>
        <v>13.977</v>
      </c>
      <c r="G749" s="122">
        <f t="shared" si="69"/>
        <v>0.14079967069154778</v>
      </c>
      <c r="H749" s="128">
        <f t="shared" si="70"/>
        <v>48485.493000000009</v>
      </c>
      <c r="I749" s="122">
        <f t="shared" si="71"/>
        <v>-0.23479888148419428</v>
      </c>
      <c r="J749" s="128">
        <f t="shared" si="72"/>
        <v>101.29458988014059</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0.3590204081632653</v>
      </c>
      <c r="F750" s="128">
        <f t="shared" si="68"/>
        <v>35.183999999999997</v>
      </c>
      <c r="G750" s="122">
        <f t="shared" si="69"/>
        <v>0.3586770279766987</v>
      </c>
      <c r="H750" s="128">
        <f t="shared" si="70"/>
        <v>123513.304</v>
      </c>
      <c r="I750" s="122">
        <f t="shared" si="71"/>
        <v>0.180568646104631</v>
      </c>
      <c r="J750" s="128">
        <f t="shared" si="72"/>
        <v>100.0957352045944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36.26</v>
      </c>
      <c r="G751" s="122">
        <f t="shared" si="69"/>
        <v>0.36997343171931535</v>
      </c>
      <c r="H751" s="128">
        <f t="shared" si="70"/>
        <v>127403.31099999999</v>
      </c>
      <c r="I751" s="122">
        <f t="shared" si="71"/>
        <v>0.23528598188819766</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0.2045714285714286</v>
      </c>
      <c r="F752" s="128">
        <f t="shared" si="68"/>
        <v>20.048000000000002</v>
      </c>
      <c r="G752" s="122">
        <f t="shared" si="69"/>
        <v>0.20203560538741661</v>
      </c>
      <c r="H752" s="128">
        <f t="shared" si="70"/>
        <v>69572.577000000005</v>
      </c>
      <c r="I752" s="122">
        <f t="shared" si="71"/>
        <v>-2.1071559669349885E-2</v>
      </c>
      <c r="J752" s="128">
        <f t="shared" si="72"/>
        <v>101.25513677608924</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0.13685714285714284</v>
      </c>
      <c r="F753" s="128">
        <f t="shared" si="68"/>
        <v>13.411999999999999</v>
      </c>
      <c r="G753" s="122">
        <f t="shared" si="69"/>
        <v>0.13717821279017764</v>
      </c>
      <c r="H753" s="128">
        <f t="shared" si="70"/>
        <v>47238.414999999994</v>
      </c>
      <c r="I753" s="122">
        <f t="shared" si="71"/>
        <v>0.3622081927116988</v>
      </c>
      <c r="J753" s="128">
        <f t="shared" si="72"/>
        <v>99.765946846438453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7.9806122448979583E-2</v>
      </c>
      <c r="F754" s="128">
        <f t="shared" si="68"/>
        <v>7.8209999999999997</v>
      </c>
      <c r="G754" s="122">
        <f t="shared" si="69"/>
        <v>7.4226403916853992E-2</v>
      </c>
      <c r="H754" s="128">
        <f t="shared" si="70"/>
        <v>25560.456000000006</v>
      </c>
      <c r="I754" s="122">
        <f t="shared" si="71"/>
        <v>4.1854620685176515E-2</v>
      </c>
      <c r="J754" s="128">
        <f t="shared" si="72"/>
        <v>107.51716133032096</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0.29323469387755108</v>
      </c>
      <c r="F755" s="128">
        <f t="shared" si="68"/>
        <v>28.737000000000005</v>
      </c>
      <c r="G755" s="122">
        <f t="shared" si="69"/>
        <v>0.2921212168731378</v>
      </c>
      <c r="H755" s="128">
        <f t="shared" si="70"/>
        <v>100594.27799999999</v>
      </c>
      <c r="I755" s="122">
        <f t="shared" si="71"/>
        <v>0.30542069934012844</v>
      </c>
      <c r="J755" s="128">
        <f t="shared" si="72"/>
        <v>100.38116950775844</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0.19806122448979588</v>
      </c>
      <c r="F756" s="128">
        <f t="shared" si="68"/>
        <v>19.409999999999997</v>
      </c>
      <c r="G756" s="122">
        <f t="shared" si="69"/>
        <v>0.19378257511078587</v>
      </c>
      <c r="H756" s="128">
        <f t="shared" si="70"/>
        <v>66730.58</v>
      </c>
      <c r="I756" s="122">
        <f t="shared" si="71"/>
        <v>2.6024541275477188E-2</v>
      </c>
      <c r="J756" s="128">
        <f t="shared" si="72"/>
        <v>102.20796393925713</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0.26808163265306123</v>
      </c>
      <c r="F757" s="128">
        <f t="shared" si="68"/>
        <v>26.271999999999998</v>
      </c>
      <c r="G757" s="122">
        <f t="shared" si="69"/>
        <v>0.26261995655683912</v>
      </c>
      <c r="H757" s="128">
        <f t="shared" si="70"/>
        <v>90435.28300000001</v>
      </c>
      <c r="I757" s="122">
        <f t="shared" si="71"/>
        <v>-3.946672992602434E-2</v>
      </c>
      <c r="J757" s="128">
        <f t="shared" si="72"/>
        <v>102.07968814245083</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0.28640816326530616</v>
      </c>
      <c r="F758" s="128">
        <f t="shared" si="68"/>
        <v>28.068000000000005</v>
      </c>
      <c r="G758" s="122">
        <f t="shared" si="69"/>
        <v>0.28706151737436036</v>
      </c>
      <c r="H758" s="128">
        <f t="shared" si="70"/>
        <v>98851.93</v>
      </c>
      <c r="I758" s="122">
        <f t="shared" si="71"/>
        <v>-0.26172443519056471</v>
      </c>
      <c r="J758" s="128">
        <f t="shared" si="72"/>
        <v>99.772399270013551</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0.19554081632653061</v>
      </c>
      <c r="F759" s="128">
        <f t="shared" si="68"/>
        <v>19.163</v>
      </c>
      <c r="G759" s="122">
        <f t="shared" si="69"/>
        <v>0.19035216838290381</v>
      </c>
      <c r="H759" s="128">
        <f t="shared" si="70"/>
        <v>65549.291999999987</v>
      </c>
      <c r="I759" s="122">
        <f t="shared" si="71"/>
        <v>-2.3277925684639267E-2</v>
      </c>
      <c r="J759" s="128">
        <f t="shared" si="72"/>
        <v>102.72581499213057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0.12328571428571429</v>
      </c>
      <c r="F760" s="128">
        <f t="shared" si="68"/>
        <v>12.082000000000001</v>
      </c>
      <c r="G760" s="122">
        <f t="shared" si="69"/>
        <v>0.12405006708135138</v>
      </c>
      <c r="H760" s="128">
        <f t="shared" si="70"/>
        <v>42717.633000000002</v>
      </c>
      <c r="I760" s="122">
        <f t="shared" si="71"/>
        <v>-0.25465006195772583</v>
      </c>
      <c r="J760" s="128">
        <f t="shared" si="72"/>
        <v>99.383835241994802</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8.6020408163265297E-2</v>
      </c>
      <c r="F761" s="128">
        <f t="shared" si="68"/>
        <v>8.43</v>
      </c>
      <c r="G761" s="122">
        <f t="shared" si="69"/>
        <v>8.3479776860128127E-2</v>
      </c>
      <c r="H761" s="128">
        <f t="shared" si="70"/>
        <v>28746.929000000004</v>
      </c>
      <c r="I761" s="122">
        <f t="shared" si="71"/>
        <v>-0.23206981905734225</v>
      </c>
      <c r="J761" s="128">
        <f t="shared" si="72"/>
        <v>103.04340931264591</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0.3290612244897958</v>
      </c>
      <c r="F762" s="128">
        <f t="shared" si="68"/>
        <v>32.24799999999999</v>
      </c>
      <c r="G762" s="122">
        <f t="shared" si="69"/>
        <v>0.33017960959234283</v>
      </c>
      <c r="H762" s="128">
        <f t="shared" si="70"/>
        <v>113699.98999999999</v>
      </c>
      <c r="I762" s="122">
        <f t="shared" si="71"/>
        <v>-0.19491938325488764</v>
      </c>
      <c r="J762" s="128">
        <f t="shared" si="72"/>
        <v>99.661279779230512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0.15623469387755104</v>
      </c>
      <c r="F763" s="128">
        <f t="shared" si="68"/>
        <v>15.311000000000002</v>
      </c>
      <c r="G763" s="122">
        <f t="shared" si="69"/>
        <v>0.15290134395019137</v>
      </c>
      <c r="H763" s="128">
        <f t="shared" si="70"/>
        <v>52652.800999999999</v>
      </c>
      <c r="I763" s="122">
        <f t="shared" si="71"/>
        <v>-0.14209937201937253</v>
      </c>
      <c r="J763" s="128">
        <f t="shared" si="72"/>
        <v>102.18006581318575</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0.22135714285714284</v>
      </c>
      <c r="F764" s="128">
        <f t="shared" si="68"/>
        <v>21.692999999999998</v>
      </c>
      <c r="G764" s="122">
        <f t="shared" si="69"/>
        <v>0.21602269440524099</v>
      </c>
      <c r="H764" s="128">
        <f t="shared" si="70"/>
        <v>74389.142999999982</v>
      </c>
      <c r="I764" s="122">
        <f t="shared" si="71"/>
        <v>-0.21275299729394695</v>
      </c>
      <c r="J764" s="128">
        <f t="shared" si="72"/>
        <v>102.46939261015551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0.32849999999999996</v>
      </c>
      <c r="F765" s="128">
        <f t="shared" si="68"/>
        <v>32.192999999999998</v>
      </c>
      <c r="G765" s="122">
        <f t="shared" si="69"/>
        <v>0.32671957962353132</v>
      </c>
      <c r="H765" s="128">
        <f t="shared" si="70"/>
        <v>112508.50099999999</v>
      </c>
      <c r="I765" s="122">
        <f t="shared" si="71"/>
        <v>-0.21715611213608196</v>
      </c>
      <c r="J765" s="128">
        <f t="shared" si="72"/>
        <v>100.54493837758977</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0.1710816326530612</v>
      </c>
      <c r="F766" s="128">
        <f t="shared" si="68"/>
        <v>16.765999999999998</v>
      </c>
      <c r="G766" s="122">
        <f t="shared" si="69"/>
        <v>0.16646938941450468</v>
      </c>
      <c r="H766" s="128">
        <f t="shared" si="70"/>
        <v>57325.065999999999</v>
      </c>
      <c r="I766" s="122">
        <f t="shared" si="71"/>
        <v>1.4615282291281314E-2</v>
      </c>
      <c r="J766" s="128">
        <f t="shared" si="72"/>
        <v>102.77062543136512</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0.19662244897959186</v>
      </c>
      <c r="F767" s="128">
        <f t="shared" si="68"/>
        <v>19.269000000000002</v>
      </c>
      <c r="G767" s="122">
        <f t="shared" si="69"/>
        <v>0.19341597407349329</v>
      </c>
      <c r="H767" s="128">
        <f t="shared" si="70"/>
        <v>66604.338000000003</v>
      </c>
      <c r="I767" s="122">
        <f t="shared" si="71"/>
        <v>8.5601543840174932E-2</v>
      </c>
      <c r="J767" s="128">
        <f t="shared" si="72"/>
        <v>101.65781286755571</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9.4683673469387733E-2</v>
      </c>
      <c r="F768" s="128">
        <f t="shared" si="68"/>
        <v>9.2789999999999981</v>
      </c>
      <c r="G768" s="122">
        <f t="shared" si="69"/>
        <v>8.8614203822765844E-2</v>
      </c>
      <c r="H768" s="128">
        <f t="shared" si="70"/>
        <v>30515.01</v>
      </c>
      <c r="I768" s="122">
        <f t="shared" si="71"/>
        <v>0.14176026711852963</v>
      </c>
      <c r="J768" s="128">
        <f t="shared" si="72"/>
        <v>106.84931916644112</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0.31165306122448982</v>
      </c>
      <c r="F769" s="128">
        <f t="shared" si="68"/>
        <v>30.542000000000002</v>
      </c>
      <c r="G769" s="122">
        <f t="shared" si="69"/>
        <v>0.31057015954326606</v>
      </c>
      <c r="H769" s="128">
        <f t="shared" si="70"/>
        <v>106947.319</v>
      </c>
      <c r="I769" s="122">
        <f t="shared" si="71"/>
        <v>-9.5721663760595266E-2</v>
      </c>
      <c r="J769" s="128">
        <f t="shared" si="72"/>
        <v>100.34868181888959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0.14571428571428571</v>
      </c>
      <c r="F770" s="128">
        <f t="shared" si="68"/>
        <v>14.280000000000001</v>
      </c>
      <c r="G770" s="122">
        <f t="shared" si="69"/>
        <v>0.14265029417060157</v>
      </c>
      <c r="H770" s="128">
        <f t="shared" si="70"/>
        <v>49122.770000000011</v>
      </c>
      <c r="I770" s="122">
        <f t="shared" si="71"/>
        <v>-0.31818497513469834</v>
      </c>
      <c r="J770" s="128">
        <f t="shared" si="72"/>
        <v>102.14790411859913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0.23182653061224487</v>
      </c>
      <c r="F771" s="128">
        <f t="shared" si="68"/>
        <v>22.718999999999998</v>
      </c>
      <c r="G771" s="122">
        <f t="shared" si="69"/>
        <v>0.22431416432898318</v>
      </c>
      <c r="H771" s="128">
        <f t="shared" si="70"/>
        <v>77244.376999999993</v>
      </c>
      <c r="I771" s="122">
        <f t="shared" si="71"/>
        <v>-7.1958411226764121E-2</v>
      </c>
      <c r="J771" s="128">
        <f t="shared" si="72"/>
        <v>103.34903785756654</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0.23299999999999998</v>
      </c>
      <c r="F772" s="128">
        <f t="shared" si="68"/>
        <v>22.834</v>
      </c>
      <c r="G772" s="122">
        <f t="shared" si="69"/>
        <v>0.23077428432038752</v>
      </c>
      <c r="H772" s="128">
        <f t="shared" si="70"/>
        <v>79468.971000000005</v>
      </c>
      <c r="I772" s="122">
        <f t="shared" si="71"/>
        <v>-4.0954260768864846E-2</v>
      </c>
      <c r="J772" s="128">
        <f t="shared" si="72"/>
        <v>100.96445567415235</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0.13087755102040816</v>
      </c>
      <c r="F773" s="128">
        <f t="shared" si="68"/>
        <v>12.826000000000001</v>
      </c>
      <c r="G773" s="122">
        <f t="shared" si="69"/>
        <v>0.13210848012823864</v>
      </c>
      <c r="H773" s="128">
        <f t="shared" si="70"/>
        <v>45492.612000000001</v>
      </c>
      <c r="I773" s="122">
        <f t="shared" si="71"/>
        <v>-0.44949241987990607</v>
      </c>
      <c r="J773" s="128">
        <f t="shared" si="72"/>
        <v>99.068243683800148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8.0693877551020393E-2</v>
      </c>
      <c r="F774" s="128">
        <f t="shared" si="68"/>
        <v>7.9079999999999986</v>
      </c>
      <c r="G774" s="122">
        <f t="shared" si="69"/>
        <v>8.2399049826053117E-2</v>
      </c>
      <c r="H774" s="128">
        <f t="shared" si="70"/>
        <v>28374.772000000001</v>
      </c>
      <c r="I774" s="122">
        <f t="shared" si="71"/>
        <v>-0.34369223392938464</v>
      </c>
      <c r="J774" s="128">
        <f t="shared" si="72"/>
        <v>97.930592308245792</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7.2795918367346918E-2</v>
      </c>
      <c r="F775" s="128">
        <f t="shared" si="68"/>
        <v>7.1339999999999986</v>
      </c>
      <c r="G775" s="122">
        <f t="shared" si="69"/>
        <v>6.7763051823973894E-2</v>
      </c>
      <c r="H775" s="128">
        <f t="shared" si="70"/>
        <v>23334.749</v>
      </c>
      <c r="I775" s="122">
        <f t="shared" si="71"/>
        <v>-0.13597479844889343</v>
      </c>
      <c r="J775" s="128">
        <f t="shared" si="72"/>
        <v>107.42715448596789</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0.41830612244897969</v>
      </c>
      <c r="F776" s="128">
        <f t="shared" si="68"/>
        <v>40.994000000000007</v>
      </c>
      <c r="G776" s="122">
        <f t="shared" si="69"/>
        <v>0.41912293311030968</v>
      </c>
      <c r="H776" s="128">
        <f t="shared" si="70"/>
        <v>144328.33500000002</v>
      </c>
      <c r="I776" s="122">
        <f t="shared" si="71"/>
        <v>0.3032443502226459</v>
      </c>
      <c r="J776" s="128">
        <f t="shared" si="72"/>
        <v>99.805114300172406</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0.19519387755102041</v>
      </c>
      <c r="F777" s="128">
        <f t="shared" ref="F777:F803" si="74">SUMPRODUCT($K$2:$AI$2,$K777:$AI777)</f>
        <v>19.129000000000001</v>
      </c>
      <c r="G777" s="122">
        <f t="shared" ref="G777:G803" si="75">SUMPRODUCT($K$3:$AI$3,$K777:$AI777)/$J$3</f>
        <v>0.19465673223796168</v>
      </c>
      <c r="H777" s="128">
        <f t="shared" ref="H777:H803" si="76">SUMPRODUCT($K$3:$AI$3,$K777:$AI777)</f>
        <v>67031.603000000003</v>
      </c>
      <c r="I777" s="122">
        <f t="shared" ref="I777:I803" si="77">CORREL($K$4:$AI$4,$K777:$AI777)</f>
        <v>-0.46179962181464118</v>
      </c>
      <c r="J777" s="128">
        <f t="shared" si="72"/>
        <v>100.2759448938052</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0.40221428571428575</v>
      </c>
      <c r="F778" s="128">
        <f t="shared" si="74"/>
        <v>39.417000000000002</v>
      </c>
      <c r="G778" s="122">
        <f t="shared" si="75"/>
        <v>0.39943902276119625</v>
      </c>
      <c r="H778" s="128">
        <f t="shared" si="76"/>
        <v>137550.02300000002</v>
      </c>
      <c r="I778" s="122">
        <f t="shared" si="77"/>
        <v>9.7143361671076414E-2</v>
      </c>
      <c r="J778" s="128">
        <f t="shared" ref="J778:J803" si="78">$E778/$G778*100</f>
        <v>100.69479014191076</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0.46257142857142858</v>
      </c>
      <c r="F779" s="128">
        <f t="shared" si="74"/>
        <v>45.332000000000001</v>
      </c>
      <c r="G779" s="122">
        <f t="shared" si="75"/>
        <v>0.46212393787860301</v>
      </c>
      <c r="H779" s="128">
        <f t="shared" si="76"/>
        <v>159136.07499999998</v>
      </c>
      <c r="I779" s="122">
        <f t="shared" si="77"/>
        <v>0.13044866142395919</v>
      </c>
      <c r="J779" s="128">
        <f t="shared" si="78"/>
        <v>100.0968334804035</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0.38976530612244903</v>
      </c>
      <c r="F780" s="128">
        <f t="shared" si="74"/>
        <v>38.197000000000003</v>
      </c>
      <c r="G780" s="122">
        <f t="shared" si="75"/>
        <v>0.38344459254612928</v>
      </c>
      <c r="H780" s="128">
        <f t="shared" si="76"/>
        <v>132042.21299999999</v>
      </c>
      <c r="I780" s="122">
        <f t="shared" si="77"/>
        <v>4.6384353477776079E-2</v>
      </c>
      <c r="J780" s="128">
        <f t="shared" si="78"/>
        <v>101.64840336757632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0.16353061224489795</v>
      </c>
      <c r="F781" s="128">
        <f t="shared" si="74"/>
        <v>16.026</v>
      </c>
      <c r="G781" s="122">
        <f t="shared" si="75"/>
        <v>0.16460955459144261</v>
      </c>
      <c r="H781" s="128">
        <f t="shared" si="76"/>
        <v>56684.616999999991</v>
      </c>
      <c r="I781" s="122">
        <f t="shared" si="77"/>
        <v>-0.33568788226115087</v>
      </c>
      <c r="J781" s="128">
        <f t="shared" si="78"/>
        <v>99.344544519774345</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0.11458163265306122</v>
      </c>
      <c r="F782" s="128">
        <f t="shared" si="74"/>
        <v>11.228999999999999</v>
      </c>
      <c r="G782" s="122">
        <f t="shared" si="75"/>
        <v>0.11289886687691299</v>
      </c>
      <c r="H782" s="128">
        <f t="shared" si="76"/>
        <v>38877.628000000004</v>
      </c>
      <c r="I782" s="122">
        <f t="shared" si="77"/>
        <v>-0.35205156085265521</v>
      </c>
      <c r="J782" s="128">
        <f t="shared" si="78"/>
        <v>101.49050723244446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0.38657142857142851</v>
      </c>
      <c r="F783" s="128">
        <f t="shared" si="74"/>
        <v>37.883999999999993</v>
      </c>
      <c r="G783" s="122">
        <f t="shared" si="75"/>
        <v>0.38827859669297654</v>
      </c>
      <c r="H783" s="128">
        <f t="shared" si="76"/>
        <v>133706.84100000001</v>
      </c>
      <c r="I783" s="122">
        <f t="shared" si="77"/>
        <v>6.800154617185096E-2</v>
      </c>
      <c r="J783" s="128">
        <f t="shared" si="78"/>
        <v>99.560323917906317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0.25839795918367348</v>
      </c>
      <c r="F784" s="128">
        <f t="shared" si="74"/>
        <v>25.323</v>
      </c>
      <c r="G784" s="122">
        <f t="shared" si="75"/>
        <v>0.25858963055889511</v>
      </c>
      <c r="H784" s="128">
        <f t="shared" si="76"/>
        <v>89047.40800000001</v>
      </c>
      <c r="I784" s="122">
        <f t="shared" si="77"/>
        <v>-0.37018681842009027</v>
      </c>
      <c r="J784" s="128">
        <f t="shared" si="78"/>
        <v>99.925878166573284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0.38006122448979601</v>
      </c>
      <c r="F785" s="128">
        <f t="shared" si="74"/>
        <v>37.246000000000009</v>
      </c>
      <c r="G785" s="122">
        <f t="shared" si="75"/>
        <v>0.37364267419371699</v>
      </c>
      <c r="H785" s="128">
        <f t="shared" si="76"/>
        <v>128666.844</v>
      </c>
      <c r="I785" s="122">
        <f t="shared" si="77"/>
        <v>0.16334032397126541</v>
      </c>
      <c r="J785" s="128">
        <f t="shared" si="78"/>
        <v>101.71783116313723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0.37096938775510191</v>
      </c>
      <c r="F786" s="128">
        <f t="shared" si="74"/>
        <v>36.35499999999999</v>
      </c>
      <c r="G786" s="122">
        <f t="shared" si="75"/>
        <v>0.3685558517589253</v>
      </c>
      <c r="H786" s="128">
        <f t="shared" si="76"/>
        <v>126915.156</v>
      </c>
      <c r="I786" s="122">
        <f t="shared" si="77"/>
        <v>0.18701321285516104</v>
      </c>
      <c r="J786" s="128">
        <f t="shared" si="78"/>
        <v>100.65486302405947</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0.39734693877551025</v>
      </c>
      <c r="F787" s="128">
        <f t="shared" si="74"/>
        <v>38.940000000000005</v>
      </c>
      <c r="G787" s="122">
        <f t="shared" si="75"/>
        <v>0.39290110292195912</v>
      </c>
      <c r="H787" s="128">
        <f t="shared" si="76"/>
        <v>135298.63800000001</v>
      </c>
      <c r="I787" s="122">
        <f t="shared" si="77"/>
        <v>-3.1581122708963558E-2</v>
      </c>
      <c r="J787" s="128">
        <f t="shared" si="78"/>
        <v>101.13154069064403</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0.1241734693877551</v>
      </c>
      <c r="F788" s="128">
        <f t="shared" si="74"/>
        <v>12.169</v>
      </c>
      <c r="G788" s="122">
        <f t="shared" si="75"/>
        <v>0.12711017894168281</v>
      </c>
      <c r="H788" s="128">
        <f t="shared" si="76"/>
        <v>43771.407000000007</v>
      </c>
      <c r="I788" s="122">
        <f t="shared" si="77"/>
        <v>-0.41182403345843366</v>
      </c>
      <c r="J788" s="128">
        <f t="shared" si="78"/>
        <v>97.68963463164107</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0.11822448979591839</v>
      </c>
      <c r="F789" s="128">
        <f t="shared" si="74"/>
        <v>11.586000000000002</v>
      </c>
      <c r="G789" s="122">
        <f t="shared" si="75"/>
        <v>0.11673594921564188</v>
      </c>
      <c r="H789" s="128">
        <f t="shared" si="76"/>
        <v>40198.958000000006</v>
      </c>
      <c r="I789" s="122">
        <f t="shared" si="77"/>
        <v>-0.28487915134096187</v>
      </c>
      <c r="J789" s="128">
        <f t="shared" si="78"/>
        <v>101.27513468668232</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0.43648979591836728</v>
      </c>
      <c r="F790" s="128">
        <f t="shared" si="74"/>
        <v>42.775999999999996</v>
      </c>
      <c r="G790" s="122">
        <f t="shared" si="75"/>
        <v>0.43871547343171929</v>
      </c>
      <c r="H790" s="128">
        <f t="shared" si="76"/>
        <v>151075.18299999999</v>
      </c>
      <c r="I790" s="122">
        <f t="shared" si="77"/>
        <v>0.15719895819870325</v>
      </c>
      <c r="J790" s="128">
        <f t="shared" si="78"/>
        <v>99.492683151578333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0.21362244897959182</v>
      </c>
      <c r="F791" s="128">
        <f t="shared" si="74"/>
        <v>20.934999999999999</v>
      </c>
      <c r="G791" s="122">
        <f t="shared" si="75"/>
        <v>0.2178966424476852</v>
      </c>
      <c r="H791" s="128">
        <f t="shared" si="76"/>
        <v>75034.451999999976</v>
      </c>
      <c r="I791" s="122">
        <f t="shared" si="77"/>
        <v>-0.25532089873799396</v>
      </c>
      <c r="J791" s="128">
        <f t="shared" si="78"/>
        <v>98.038430780722294</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0.22448979591836735</v>
      </c>
      <c r="F792" s="128">
        <f t="shared" si="74"/>
        <v>22</v>
      </c>
      <c r="G792" s="122">
        <f t="shared" si="75"/>
        <v>0.21916697158190021</v>
      </c>
      <c r="H792" s="128">
        <f t="shared" si="76"/>
        <v>75471.899999999994</v>
      </c>
      <c r="I792" s="122">
        <f t="shared" si="77"/>
        <v>-0.11699080565172726</v>
      </c>
      <c r="J792" s="128">
        <f t="shared" si="78"/>
        <v>102.42866171761563</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0.38463265306122452</v>
      </c>
      <c r="F793" s="128">
        <f t="shared" si="74"/>
        <v>37.694000000000003</v>
      </c>
      <c r="G793" s="122">
        <f t="shared" si="75"/>
        <v>0.38223842628892019</v>
      </c>
      <c r="H793" s="128">
        <f t="shared" si="76"/>
        <v>131626.85999999999</v>
      </c>
      <c r="I793" s="122">
        <f t="shared" si="77"/>
        <v>3.1862204047221468E-2</v>
      </c>
      <c r="J793" s="128">
        <f t="shared" si="78"/>
        <v>100.62636998471071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0.30979591836734699</v>
      </c>
      <c r="F794" s="128">
        <f t="shared" si="74"/>
        <v>30.360000000000003</v>
      </c>
      <c r="G794" s="122">
        <f t="shared" si="75"/>
        <v>0.3048715958392138</v>
      </c>
      <c r="H794" s="128">
        <f t="shared" si="76"/>
        <v>104984.97299999998</v>
      </c>
      <c r="I794" s="122">
        <f t="shared" si="77"/>
        <v>-0.14424011405278928</v>
      </c>
      <c r="J794" s="128">
        <f t="shared" si="78"/>
        <v>101.61521197623482</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0.203765306122449</v>
      </c>
      <c r="F795" s="128">
        <f t="shared" si="74"/>
        <v>19.969000000000001</v>
      </c>
      <c r="G795" s="122">
        <f t="shared" si="75"/>
        <v>0.20333243891531488</v>
      </c>
      <c r="H795" s="128">
        <f t="shared" si="76"/>
        <v>70019.152000000002</v>
      </c>
      <c r="I795" s="122">
        <f t="shared" si="77"/>
        <v>-4.0951260090834694E-3</v>
      </c>
      <c r="J795" s="128">
        <f t="shared" si="78"/>
        <v>100.21288644814534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0.12383673469387754</v>
      </c>
      <c r="F796" s="128">
        <f t="shared" si="74"/>
        <v>12.135999999999999</v>
      </c>
      <c r="G796" s="122">
        <f t="shared" si="75"/>
        <v>0.1228028389060222</v>
      </c>
      <c r="H796" s="128">
        <f t="shared" si="76"/>
        <v>42288.139999999992</v>
      </c>
      <c r="I796" s="122">
        <f t="shared" si="77"/>
        <v>-0.27263843540444882</v>
      </c>
      <c r="J796" s="128">
        <f t="shared" si="78"/>
        <v>100.84191521716086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0.37523469387755115</v>
      </c>
      <c r="F797" s="128">
        <f t="shared" si="74"/>
        <v>36.77300000000001</v>
      </c>
      <c r="G797" s="122">
        <f t="shared" si="75"/>
        <v>0.37634847745660038</v>
      </c>
      <c r="H797" s="128">
        <f t="shared" si="76"/>
        <v>129598.609</v>
      </c>
      <c r="I797" s="122">
        <f t="shared" si="77"/>
        <v>-0.14385517590964425</v>
      </c>
      <c r="J797" s="128">
        <f t="shared" si="78"/>
        <v>99.704055245134441</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0.23276530612244897</v>
      </c>
      <c r="F798" s="128">
        <f t="shared" si="74"/>
        <v>22.811</v>
      </c>
      <c r="G798" s="122">
        <f t="shared" si="75"/>
        <v>0.23345694596902064</v>
      </c>
      <c r="H798" s="128">
        <f t="shared" si="76"/>
        <v>80392.767000000007</v>
      </c>
      <c r="I798" s="122">
        <f t="shared" si="77"/>
        <v>-0.40221844261213968</v>
      </c>
      <c r="J798" s="128">
        <f t="shared" si="78"/>
        <v>99.703739872163226</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0.23006122448979593</v>
      </c>
      <c r="F799" s="128">
        <f t="shared" si="74"/>
        <v>22.546000000000003</v>
      </c>
      <c r="G799" s="122">
        <f t="shared" si="75"/>
        <v>0.22566008049762165</v>
      </c>
      <c r="H799" s="128">
        <f t="shared" si="76"/>
        <v>77707.853999999992</v>
      </c>
      <c r="I799" s="122">
        <f t="shared" si="77"/>
        <v>-0.18230835883691565</v>
      </c>
      <c r="J799" s="128">
        <f t="shared" si="78"/>
        <v>101.95034229468895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0.25853061224489804</v>
      </c>
      <c r="F800" s="128">
        <f t="shared" si="74"/>
        <v>25.336000000000006</v>
      </c>
      <c r="G800" s="122">
        <f t="shared" si="75"/>
        <v>0.2558706143025572</v>
      </c>
      <c r="H800" s="128">
        <f t="shared" si="76"/>
        <v>88111.092999999993</v>
      </c>
      <c r="I800" s="122">
        <f t="shared" si="77"/>
        <v>6.2613996033166155E-2</v>
      </c>
      <c r="J800" s="128">
        <f t="shared" si="78"/>
        <v>101.03958711694634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0.38742857142857146</v>
      </c>
      <c r="F801" s="128">
        <f t="shared" si="74"/>
        <v>37.968000000000004</v>
      </c>
      <c r="G801" s="122">
        <f t="shared" si="75"/>
        <v>0.38206877726087385</v>
      </c>
      <c r="H801" s="128">
        <f t="shared" si="76"/>
        <v>131568.44</v>
      </c>
      <c r="I801" s="122">
        <f t="shared" si="77"/>
        <v>-1.7920846490767379E-2</v>
      </c>
      <c r="J801" s="128">
        <f t="shared" si="78"/>
        <v>101.40283490478417</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9.989795918367346E-2</v>
      </c>
      <c r="F802" s="128">
        <f t="shared" si="74"/>
        <v>9.7899999999999991</v>
      </c>
      <c r="G802" s="122">
        <f t="shared" si="75"/>
        <v>0.10107587742988401</v>
      </c>
      <c r="H802" s="128">
        <f t="shared" si="76"/>
        <v>34806.286999999997</v>
      </c>
      <c r="I802" s="122">
        <f t="shared" si="77"/>
        <v>-0.3587205565535363</v>
      </c>
      <c r="J802" s="128">
        <f t="shared" si="78"/>
        <v>98.83461981615973</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9.0540816326530604E-2</v>
      </c>
      <c r="F803" s="128">
        <f t="shared" si="74"/>
        <v>8.8729999999999993</v>
      </c>
      <c r="G803" s="122">
        <f t="shared" si="75"/>
        <v>8.448585483711718E-2</v>
      </c>
      <c r="H803" s="128">
        <f t="shared" si="76"/>
        <v>29093.379999999997</v>
      </c>
      <c r="I803" s="122">
        <f t="shared" si="77"/>
        <v>-0.27579310780718974</v>
      </c>
      <c r="J803" s="128">
        <f t="shared" si="78"/>
        <v>107.16683461519916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0.50608163265306116</v>
      </c>
      <c r="F804" s="128">
        <f>SUMPRODUCT($K$2:$AI$2,$K804:$AI804)</f>
        <v>49.595999999999989</v>
      </c>
      <c r="G804" s="122">
        <f>SUMPRODUCT($K$3:$AI$3,$K804:$AI804)/$J$3</f>
        <v>0.51269301134284673</v>
      </c>
      <c r="H804" s="128">
        <f>SUMPRODUCT($K$3:$AI$3,$K804:$AI804)</f>
        <v>176549.94</v>
      </c>
      <c r="I804" s="122">
        <f>CORREL($K$4:$AI$4,$K804:$AI804)</f>
        <v>0.20179755175186262</v>
      </c>
      <c r="J804" s="128">
        <f>$E804/$G804*100</f>
        <v>98.710460540027839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2C68-BF12-40BA-B9A1-D58A645222E7}">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1412B-995D-45EC-888C-3256201D23FB}">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309.74468675315802</v>
      </c>
    </row>
    <row r="18" spans="13:16" ht="21" customHeight="1">
      <c r="M18" s="139" t="s">
        <v>1707</v>
      </c>
      <c r="N18" s="3"/>
      <c r="O18" s="3"/>
      <c r="P18" s="140">
        <f t="shared" si="0"/>
        <v>20.172623145699561</v>
      </c>
    </row>
    <row r="19" spans="13:16" ht="21" customHeight="1">
      <c r="M19" s="139" t="s">
        <v>1708</v>
      </c>
      <c r="N19" s="3"/>
      <c r="O19" s="3"/>
      <c r="P19" s="140">
        <f t="shared" si="0"/>
        <v>291.28643195072499</v>
      </c>
    </row>
    <row r="20" spans="13:16" ht="21" customHeight="1" thickBot="1">
      <c r="M20" s="141" t="s">
        <v>1709</v>
      </c>
      <c r="N20" s="142"/>
      <c r="O20" s="142"/>
      <c r="P20" s="143">
        <f t="shared" si="0"/>
        <v>228.09170650905398</v>
      </c>
    </row>
    <row r="21" spans="13:16" ht="21" customHeight="1" thickTop="1">
      <c r="M21" s="144" t="s">
        <v>1710</v>
      </c>
      <c r="N21" s="13"/>
      <c r="O21" s="13"/>
      <c r="P21" s="145">
        <f t="shared" si="0"/>
        <v>0</v>
      </c>
    </row>
    <row r="22" spans="13:16" ht="21" customHeight="1">
      <c r="M22" s="144" t="s">
        <v>1711</v>
      </c>
      <c r="N22" s="13"/>
      <c r="O22" s="13"/>
      <c r="P22" s="145">
        <f t="shared" si="0"/>
        <v>48.739816754036575</v>
      </c>
    </row>
    <row r="23" spans="13:16" ht="21" customHeight="1">
      <c r="M23" s="144" t="s">
        <v>1712</v>
      </c>
      <c r="N23" s="13"/>
      <c r="O23" s="13"/>
      <c r="P23" s="145">
        <f t="shared" si="0"/>
        <v>0</v>
      </c>
    </row>
    <row r="24" spans="13:16" ht="21" customHeight="1">
      <c r="M24" s="144" t="s">
        <v>1713</v>
      </c>
      <c r="N24" s="13"/>
      <c r="O24" s="13"/>
      <c r="P24" s="145">
        <f t="shared" si="0"/>
        <v>84.454106180649276</v>
      </c>
    </row>
    <row r="25" spans="13:16" ht="21" customHeight="1">
      <c r="M25" s="144" t="s">
        <v>1714</v>
      </c>
      <c r="N25" s="13"/>
      <c r="O25" s="13"/>
      <c r="P25" s="145">
        <f t="shared" si="0"/>
        <v>200.40851445702344</v>
      </c>
    </row>
    <row r="26" spans="13:16" ht="21" customHeight="1">
      <c r="M26" s="144" t="s">
        <v>1715</v>
      </c>
      <c r="N26" s="13"/>
      <c r="O26" s="13"/>
      <c r="P26" s="145">
        <f t="shared" si="0"/>
        <v>49.802437650637714</v>
      </c>
    </row>
    <row r="27" spans="13:16" ht="21" customHeight="1">
      <c r="M27" s="144" t="s">
        <v>1716</v>
      </c>
      <c r="N27" s="13"/>
      <c r="O27" s="13"/>
      <c r="P27" s="145">
        <f t="shared" si="0"/>
        <v>54.907940650798601</v>
      </c>
    </row>
    <row r="28" spans="13:16" ht="21" customHeight="1" thickBot="1">
      <c r="M28" s="146" t="s">
        <v>1717</v>
      </c>
      <c r="N28" s="147"/>
      <c r="O28" s="147"/>
      <c r="P28" s="148">
        <f t="shared" si="0"/>
        <v>0</v>
      </c>
    </row>
    <row r="29" spans="13:16" ht="21" customHeight="1" thickTop="1">
      <c r="M29" s="149" t="s">
        <v>1718</v>
      </c>
      <c r="N29" s="22"/>
      <c r="O29" s="22"/>
      <c r="P29" s="150">
        <f t="shared" si="0"/>
        <v>157.92370080197639</v>
      </c>
    </row>
    <row r="30" spans="13:16" ht="21" customHeight="1">
      <c r="M30" s="149" t="s">
        <v>1719</v>
      </c>
      <c r="N30" s="22"/>
      <c r="O30" s="22"/>
      <c r="P30" s="150">
        <f t="shared" si="0"/>
        <v>0</v>
      </c>
    </row>
    <row r="31" spans="13:16" ht="21" customHeight="1">
      <c r="M31" s="149" t="s">
        <v>1720</v>
      </c>
      <c r="N31" s="22"/>
      <c r="O31" s="22"/>
      <c r="P31" s="150">
        <f t="shared" si="0"/>
        <v>153.87058177647179</v>
      </c>
    </row>
    <row r="32" spans="13:16" ht="21" customHeight="1">
      <c r="M32" s="149" t="s">
        <v>1721</v>
      </c>
      <c r="N32" s="22"/>
      <c r="O32" s="22"/>
      <c r="P32" s="150">
        <f t="shared" si="0"/>
        <v>52.157665772247661</v>
      </c>
    </row>
    <row r="33" spans="1:16" ht="21" customHeight="1" thickBot="1">
      <c r="M33" s="151" t="s">
        <v>1722</v>
      </c>
      <c r="N33" s="152"/>
      <c r="O33" s="152"/>
      <c r="P33" s="153">
        <f t="shared" si="0"/>
        <v>0</v>
      </c>
    </row>
    <row r="34" spans="1:16" ht="21" customHeight="1" thickTop="1">
      <c r="M34" s="154" t="s">
        <v>1723</v>
      </c>
      <c r="N34" s="29"/>
      <c r="O34" s="29"/>
      <c r="P34" s="155">
        <f t="shared" si="0"/>
        <v>56.484831337820296</v>
      </c>
    </row>
    <row r="35" spans="1:16" ht="21" customHeight="1">
      <c r="M35" s="154" t="s">
        <v>1724</v>
      </c>
      <c r="N35" s="29"/>
      <c r="O35" s="29"/>
      <c r="P35" s="155">
        <f t="shared" si="0"/>
        <v>178.7638287828145</v>
      </c>
    </row>
    <row r="36" spans="1:16" ht="21" customHeight="1">
      <c r="M36" s="154" t="s">
        <v>1725</v>
      </c>
      <c r="N36" s="29"/>
      <c r="O36" s="29"/>
      <c r="P36" s="155">
        <f t="shared" si="0"/>
        <v>65.663750841103536</v>
      </c>
    </row>
    <row r="37" spans="1:16" ht="21" customHeight="1">
      <c r="M37" s="154" t="s">
        <v>1726</v>
      </c>
      <c r="N37" s="29"/>
      <c r="O37" s="29"/>
      <c r="P37" s="155">
        <f t="shared" si="0"/>
        <v>0</v>
      </c>
    </row>
    <row r="38" spans="1:16" ht="21" customHeight="1">
      <c r="M38" s="154" t="s">
        <v>1727</v>
      </c>
      <c r="N38" s="29"/>
      <c r="O38" s="29"/>
      <c r="P38" s="155">
        <f t="shared" si="0"/>
        <v>0</v>
      </c>
    </row>
    <row r="39" spans="1:16" ht="21" customHeight="1">
      <c r="M39" s="154" t="s">
        <v>1728</v>
      </c>
      <c r="N39" s="29"/>
      <c r="O39" s="29"/>
      <c r="P39" s="155">
        <f t="shared" si="0"/>
        <v>34.059477634946695</v>
      </c>
    </row>
    <row r="40" spans="1:16" ht="21" customHeight="1">
      <c r="M40" s="154" t="s">
        <v>1729</v>
      </c>
      <c r="N40" s="29"/>
      <c r="O40" s="29"/>
      <c r="P40" s="155">
        <f t="shared" si="0"/>
        <v>118.71169995037792</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10</v>
      </c>
      <c r="C50" s="158">
        <f>'Wellbeing Acorn Type'!F15</f>
        <v>9.9009900990099015E-2</v>
      </c>
      <c r="D50" s="159">
        <f>'Wellbeing Acorn Type'!K15</f>
        <v>309.74468675315802</v>
      </c>
      <c r="E50" s="158">
        <f t="shared" ref="E50:E73" si="1">IF(C50&gt;0.1,0.1,C50)</f>
        <v>9.9009900990099015E-2</v>
      </c>
      <c r="F50" s="159">
        <f t="shared" ref="F50:F73" si="2">IF(D50&gt;200,200,D50)</f>
        <v>200</v>
      </c>
      <c r="G50" s="156">
        <v>1.2</v>
      </c>
    </row>
    <row r="51" spans="1:9" ht="14.5">
      <c r="A51" s="156">
        <v>1.3</v>
      </c>
      <c r="B51" s="157">
        <f>'Wellbeing Acorn Type'!E16</f>
        <v>1</v>
      </c>
      <c r="C51" s="158">
        <f>'Wellbeing Acorn Type'!F16</f>
        <v>9.9009900990099011E-3</v>
      </c>
      <c r="D51" s="159">
        <f>'Wellbeing Acorn Type'!K16</f>
        <v>20.172623145699561</v>
      </c>
      <c r="E51" s="158">
        <f t="shared" si="1"/>
        <v>9.9009900990099011E-3</v>
      </c>
      <c r="F51" s="159">
        <f t="shared" si="2"/>
        <v>20.172623145699561</v>
      </c>
      <c r="G51" s="156">
        <v>1.3</v>
      </c>
      <c r="H51" s="38"/>
    </row>
    <row r="52" spans="1:9" ht="14.5">
      <c r="A52" s="156">
        <v>1.4</v>
      </c>
      <c r="B52" s="157">
        <f>'Wellbeing Acorn Type'!E17</f>
        <v>12</v>
      </c>
      <c r="C52" s="158">
        <f>'Wellbeing Acorn Type'!F17</f>
        <v>0.11881188118811881</v>
      </c>
      <c r="D52" s="159">
        <f>'Wellbeing Acorn Type'!K17</f>
        <v>291.28643195072499</v>
      </c>
      <c r="E52" s="158">
        <f t="shared" si="1"/>
        <v>0.1</v>
      </c>
      <c r="F52" s="159">
        <f t="shared" si="2"/>
        <v>200</v>
      </c>
      <c r="G52" s="156">
        <v>1.4</v>
      </c>
      <c r="H52" s="38"/>
    </row>
    <row r="53" spans="1:9" ht="14.5">
      <c r="A53" s="156">
        <v>1.5</v>
      </c>
      <c r="B53" s="157">
        <f>'Wellbeing Acorn Type'!E18</f>
        <v>8</v>
      </c>
      <c r="C53" s="158">
        <f>'Wellbeing Acorn Type'!F18</f>
        <v>7.9207920792079209E-2</v>
      </c>
      <c r="D53" s="159">
        <f>'Wellbeing Acorn Type'!K18</f>
        <v>228.09170650905398</v>
      </c>
      <c r="E53" s="158">
        <f t="shared" si="1"/>
        <v>7.9207920792079209E-2</v>
      </c>
      <c r="F53" s="159">
        <f t="shared" si="2"/>
        <v>200</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1</v>
      </c>
      <c r="C55" s="158">
        <f>'Wellbeing Acorn Type'!F22</f>
        <v>9.9009900990099011E-3</v>
      </c>
      <c r="D55" s="159">
        <f>'Wellbeing Acorn Type'!K22</f>
        <v>48.739816754036575</v>
      </c>
      <c r="E55" s="158">
        <f t="shared" si="1"/>
        <v>9.9009900990099011E-3</v>
      </c>
      <c r="F55" s="159">
        <f t="shared" si="2"/>
        <v>48.739816754036575</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4</v>
      </c>
      <c r="C57" s="158">
        <f>'Wellbeing Acorn Type'!F24</f>
        <v>3.9603960396039604E-2</v>
      </c>
      <c r="D57" s="159">
        <f>'Wellbeing Acorn Type'!K24</f>
        <v>84.454106180649276</v>
      </c>
      <c r="E57" s="158">
        <f t="shared" si="1"/>
        <v>3.9603960396039604E-2</v>
      </c>
      <c r="F57" s="159">
        <f t="shared" si="2"/>
        <v>84.454106180649276</v>
      </c>
      <c r="G57" s="156">
        <v>2.9</v>
      </c>
      <c r="H57" s="38"/>
      <c r="I57" s="48"/>
    </row>
    <row r="58" spans="1:9" ht="14.5">
      <c r="A58" s="160">
        <v>2.1</v>
      </c>
      <c r="B58" s="157">
        <f>'Wellbeing Acorn Type'!E25</f>
        <v>7</v>
      </c>
      <c r="C58" s="158">
        <f>'Wellbeing Acorn Type'!F25</f>
        <v>6.9306930693069313E-2</v>
      </c>
      <c r="D58" s="159">
        <f>'Wellbeing Acorn Type'!K25</f>
        <v>200.40851445702344</v>
      </c>
      <c r="E58" s="158">
        <f t="shared" si="1"/>
        <v>6.9306930693069313E-2</v>
      </c>
      <c r="F58" s="159">
        <f t="shared" si="2"/>
        <v>200</v>
      </c>
      <c r="G58" s="160">
        <v>2.1</v>
      </c>
      <c r="H58" s="38"/>
      <c r="I58" s="48"/>
    </row>
    <row r="59" spans="1:9" ht="14.5">
      <c r="A59" s="156">
        <v>2.11</v>
      </c>
      <c r="B59" s="157">
        <f>'Wellbeing Acorn Type'!E26</f>
        <v>1</v>
      </c>
      <c r="C59" s="158">
        <f>'Wellbeing Acorn Type'!F26</f>
        <v>9.9009900990099011E-3</v>
      </c>
      <c r="D59" s="159">
        <f>'Wellbeing Acorn Type'!K26</f>
        <v>49.802437650637714</v>
      </c>
      <c r="E59" s="158">
        <f t="shared" si="1"/>
        <v>9.9009900990099011E-3</v>
      </c>
      <c r="F59" s="159">
        <f t="shared" si="2"/>
        <v>49.802437650637714</v>
      </c>
      <c r="G59" s="156">
        <v>2.11</v>
      </c>
      <c r="H59" s="38"/>
      <c r="I59" s="48"/>
    </row>
    <row r="60" spans="1:9" ht="14.5">
      <c r="A60" s="156">
        <v>2.12</v>
      </c>
      <c r="B60" s="157">
        <f>'Wellbeing Acorn Type'!E27</f>
        <v>1</v>
      </c>
      <c r="C60" s="158">
        <f>'Wellbeing Acorn Type'!F27</f>
        <v>9.9009900990099011E-3</v>
      </c>
      <c r="D60" s="159">
        <f>'Wellbeing Acorn Type'!K27</f>
        <v>54.907940650798601</v>
      </c>
      <c r="E60" s="158">
        <f t="shared" si="1"/>
        <v>9.9009900990099011E-3</v>
      </c>
      <c r="F60" s="159">
        <f t="shared" si="2"/>
        <v>54.907940650798601</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6</v>
      </c>
      <c r="C62" s="158">
        <f>'Wellbeing Acorn Type'!F31</f>
        <v>5.9405940594059403E-2</v>
      </c>
      <c r="D62" s="159">
        <f>'Wellbeing Acorn Type'!K31</f>
        <v>157.92370080197639</v>
      </c>
      <c r="E62" s="158">
        <f t="shared" si="1"/>
        <v>5.9405940594059403E-2</v>
      </c>
      <c r="F62" s="159">
        <f t="shared" si="2"/>
        <v>157.92370080197639</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10</v>
      </c>
      <c r="C64" s="158">
        <f>'Wellbeing Acorn Type'!F33</f>
        <v>9.9009900990099015E-2</v>
      </c>
      <c r="D64" s="159">
        <f>'Wellbeing Acorn Type'!K33</f>
        <v>153.87058177647179</v>
      </c>
      <c r="E64" s="158">
        <f t="shared" si="1"/>
        <v>9.9009900990099015E-2</v>
      </c>
      <c r="F64" s="159">
        <f t="shared" si="2"/>
        <v>153.87058177647179</v>
      </c>
      <c r="G64" s="156">
        <v>3.16</v>
      </c>
      <c r="H64" s="38"/>
      <c r="I64" s="48"/>
    </row>
    <row r="65" spans="1:9" ht="15" customHeight="1">
      <c r="A65" s="156">
        <v>3.17</v>
      </c>
      <c r="B65" s="157">
        <f>'Wellbeing Acorn Type'!E34</f>
        <v>4</v>
      </c>
      <c r="C65" s="158">
        <f>'Wellbeing Acorn Type'!F34</f>
        <v>3.9603960396039604E-2</v>
      </c>
      <c r="D65" s="159">
        <f>'Wellbeing Acorn Type'!K34</f>
        <v>52.157665772247661</v>
      </c>
      <c r="E65" s="158">
        <f t="shared" si="1"/>
        <v>3.9603960396039604E-2</v>
      </c>
      <c r="F65" s="159">
        <f t="shared" si="2"/>
        <v>52.157665772247661</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8</v>
      </c>
      <c r="C67" s="158">
        <f>'Wellbeing Acorn Type'!F38</f>
        <v>7.9207920792079209E-2</v>
      </c>
      <c r="D67" s="159">
        <f>'Wellbeing Acorn Type'!K38</f>
        <v>56.484831337820296</v>
      </c>
      <c r="E67" s="158">
        <f t="shared" si="1"/>
        <v>7.9207920792079209E-2</v>
      </c>
      <c r="F67" s="159">
        <f t="shared" si="2"/>
        <v>56.484831337820296</v>
      </c>
      <c r="G67" s="156">
        <v>4.1900000000000004</v>
      </c>
      <c r="H67" s="38"/>
      <c r="I67" s="48"/>
    </row>
    <row r="68" spans="1:9" ht="15" customHeight="1">
      <c r="A68" s="160">
        <v>4.2</v>
      </c>
      <c r="B68" s="157">
        <f>'Wellbeing Acorn Type'!E39</f>
        <v>13</v>
      </c>
      <c r="C68" s="158">
        <f>'Wellbeing Acorn Type'!F39</f>
        <v>0.12871287128712872</v>
      </c>
      <c r="D68" s="159">
        <f>'Wellbeing Acorn Type'!K39</f>
        <v>178.7638287828145</v>
      </c>
      <c r="E68" s="158">
        <f t="shared" si="1"/>
        <v>0.1</v>
      </c>
      <c r="F68" s="159">
        <f t="shared" si="2"/>
        <v>178.7638287828145</v>
      </c>
      <c r="G68" s="160">
        <v>4.2</v>
      </c>
      <c r="H68" s="38"/>
      <c r="I68" s="48"/>
    </row>
    <row r="69" spans="1:9" ht="15" customHeight="1">
      <c r="A69" s="156">
        <v>4.21</v>
      </c>
      <c r="B69" s="157">
        <f>'Wellbeing Acorn Type'!E40</f>
        <v>1</v>
      </c>
      <c r="C69" s="158">
        <f>'Wellbeing Acorn Type'!F40</f>
        <v>9.9009900990099011E-3</v>
      </c>
      <c r="D69" s="159">
        <f>'Wellbeing Acorn Type'!K40</f>
        <v>65.663750841103536</v>
      </c>
      <c r="E69" s="158">
        <f t="shared" si="1"/>
        <v>9.9009900990099011E-3</v>
      </c>
      <c r="F69" s="159">
        <f t="shared" si="2"/>
        <v>65.663750841103536</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0</v>
      </c>
      <c r="C71" s="158">
        <f>'Wellbeing Acorn Type'!F42</f>
        <v>0</v>
      </c>
      <c r="D71" s="159">
        <f>'Wellbeing Acorn Type'!K42</f>
        <v>0</v>
      </c>
      <c r="E71" s="158">
        <f t="shared" si="1"/>
        <v>0</v>
      </c>
      <c r="F71" s="159">
        <f t="shared" si="2"/>
        <v>0</v>
      </c>
      <c r="G71" s="156">
        <v>4.2300000000000004</v>
      </c>
      <c r="H71" s="38"/>
      <c r="I71" s="48"/>
    </row>
    <row r="72" spans="1:9" ht="15" customHeight="1">
      <c r="A72" s="156">
        <v>4.24</v>
      </c>
      <c r="B72" s="157">
        <f>'Wellbeing Acorn Type'!E43</f>
        <v>3</v>
      </c>
      <c r="C72" s="158">
        <f>'Wellbeing Acorn Type'!F43</f>
        <v>2.9702970297029702E-2</v>
      </c>
      <c r="D72" s="159">
        <f>'Wellbeing Acorn Type'!K43</f>
        <v>34.059477634946695</v>
      </c>
      <c r="E72" s="158">
        <f t="shared" si="1"/>
        <v>2.9702970297029702E-2</v>
      </c>
      <c r="F72" s="159">
        <f t="shared" si="2"/>
        <v>34.059477634946695</v>
      </c>
      <c r="G72" s="156">
        <v>4.24</v>
      </c>
      <c r="H72" s="38"/>
      <c r="I72" s="48"/>
    </row>
    <row r="73" spans="1:9" ht="15" customHeight="1">
      <c r="A73" s="156">
        <v>4.25</v>
      </c>
      <c r="B73" s="157">
        <f>'Wellbeing Acorn Type'!E44</f>
        <v>8</v>
      </c>
      <c r="C73" s="158">
        <f>'Wellbeing Acorn Type'!F44</f>
        <v>7.9207920792079209E-2</v>
      </c>
      <c r="D73" s="159">
        <f>'Wellbeing Acorn Type'!K44</f>
        <v>118.71169995037792</v>
      </c>
      <c r="E73" s="158">
        <f t="shared" si="1"/>
        <v>7.9207920792079209E-2</v>
      </c>
      <c r="F73" s="159">
        <f t="shared" si="2"/>
        <v>118.71169995037792</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9C451-AA1F-43FA-B43F-35992BBAA7BC}">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101.12442247055495</v>
      </c>
      <c r="B19" s="40" t="str">
        <f>'Features Data'!AD18</f>
        <v>Asthma</v>
      </c>
      <c r="C19" s="173"/>
      <c r="D19" s="173"/>
      <c r="E19" s="173"/>
      <c r="F19" s="173"/>
      <c r="G19" s="173"/>
      <c r="H19" s="173"/>
      <c r="K19" s="174">
        <f>'Features Data'!AE18</f>
        <v>101.12442247055495</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104.07322739064264</v>
      </c>
      <c r="B20" s="40" t="str">
        <f>'Features Data'!AD19</f>
        <v>Congestive heart failure</v>
      </c>
      <c r="C20" s="173"/>
      <c r="D20" s="173"/>
      <c r="E20" s="173"/>
      <c r="F20" s="173"/>
      <c r="G20" s="173"/>
      <c r="H20" s="173"/>
      <c r="K20" s="174">
        <f>'Features Data'!AE19</f>
        <v>104.07322739064264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105.69061436389666</v>
      </c>
      <c r="B21" s="40" t="str">
        <f>'Features Data'!AD20</f>
        <v>Coronary heart disease</v>
      </c>
      <c r="C21" s="173"/>
      <c r="D21" s="173"/>
      <c r="E21" s="173"/>
      <c r="F21" s="173"/>
      <c r="G21" s="173"/>
      <c r="H21" s="173"/>
      <c r="K21" s="174">
        <f>'Features Data'!AE20</f>
        <v>105.69061436389666</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112.13936909808298</v>
      </c>
      <c r="B22" s="40" t="str">
        <f>'Features Data'!AD21</f>
        <v>Angina</v>
      </c>
      <c r="C22" s="173"/>
      <c r="D22" s="173"/>
      <c r="E22" s="173"/>
      <c r="F22" s="173"/>
      <c r="G22" s="173"/>
      <c r="H22" s="173"/>
      <c r="K22" s="174">
        <f>'Features Data'!AE21</f>
        <v>112.13936909808298</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109.9141606451883</v>
      </c>
      <c r="B23" s="40" t="str">
        <f>'Features Data'!AD22</f>
        <v>Heart attack or myocardial infarction</v>
      </c>
      <c r="C23" s="173"/>
      <c r="D23" s="173"/>
      <c r="E23" s="173"/>
      <c r="F23" s="173"/>
      <c r="G23" s="173"/>
      <c r="H23" s="173"/>
      <c r="K23" s="174">
        <f>'Features Data'!AE22</f>
        <v>109.9141606451883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109.28531635375262</v>
      </c>
      <c r="B24" s="40" t="str">
        <f>'Features Data'!AD23</f>
        <v>Stroke</v>
      </c>
      <c r="C24" s="173"/>
      <c r="D24" s="173"/>
      <c r="E24" s="173"/>
      <c r="F24" s="173"/>
      <c r="G24" s="173"/>
      <c r="H24" s="173"/>
      <c r="K24" s="174">
        <f>'Features Data'!AE23</f>
        <v>109.28531635375262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107.63520058796982</v>
      </c>
      <c r="B25" s="40" t="str">
        <f>'Features Data'!AD24</f>
        <v>Emphysema</v>
      </c>
      <c r="C25" s="173"/>
      <c r="D25" s="173"/>
      <c r="E25" s="173"/>
      <c r="F25" s="173"/>
      <c r="G25" s="173"/>
      <c r="H25" s="173"/>
      <c r="K25" s="174">
        <f>'Features Data'!AE24</f>
        <v>107.63520058796982</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103.18739840107074</v>
      </c>
      <c r="B26" s="40" t="str">
        <f>'Features Data'!AD25</f>
        <v>Hypothyroidism or an under-active thyroid</v>
      </c>
      <c r="C26" s="173"/>
      <c r="D26" s="173"/>
      <c r="E26" s="173"/>
      <c r="F26" s="173"/>
      <c r="G26" s="173"/>
      <c r="H26" s="173"/>
      <c r="K26" s="174">
        <f>'Features Data'!AE25</f>
        <v>103.18739840107074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109.05318860677673</v>
      </c>
      <c r="B27" s="40" t="str">
        <f>'Features Data'!AD26</f>
        <v>Chronic bronchitis</v>
      </c>
      <c r="C27" s="173"/>
      <c r="D27" s="173"/>
      <c r="E27" s="173"/>
      <c r="F27" s="173"/>
      <c r="G27" s="173"/>
      <c r="H27" s="173"/>
      <c r="K27" s="174">
        <f>'Features Data'!AE26</f>
        <v>109.05318860677673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103.94244222018401</v>
      </c>
      <c r="B28" s="40" t="str">
        <f>'Features Data'!AD27</f>
        <v>Any kind of liver condition</v>
      </c>
      <c r="C28" s="173"/>
      <c r="D28" s="173"/>
      <c r="E28" s="173"/>
      <c r="F28" s="173"/>
      <c r="G28" s="173"/>
      <c r="H28" s="173"/>
      <c r="K28" s="174">
        <f>'Features Data'!AE27</f>
        <v>103.94244222018401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105.66289097454822</v>
      </c>
      <c r="B29" s="40" t="str">
        <f>'Features Data'!AD28</f>
        <v>Epilepsy</v>
      </c>
      <c r="C29" s="173"/>
      <c r="D29" s="173"/>
      <c r="E29" s="173"/>
      <c r="F29" s="173"/>
      <c r="G29" s="173"/>
      <c r="H29" s="173"/>
      <c r="K29" s="174">
        <f>'Features Data'!AE28</f>
        <v>105.66289097454822</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105.66793033202644</v>
      </c>
      <c r="B30" s="40" t="str">
        <f>'Features Data'!AD29</f>
        <v>High blood pressure/hypertension</v>
      </c>
      <c r="C30" s="173"/>
      <c r="D30" s="173"/>
      <c r="E30" s="173"/>
      <c r="F30" s="173"/>
      <c r="G30" s="173"/>
      <c r="H30" s="173"/>
      <c r="K30" s="174">
        <f>'Features Data'!AE29</f>
        <v>105.66793033202644</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101.16552287962229</v>
      </c>
      <c r="B31" s="40" t="str">
        <f>'Features Data'!AD30</f>
        <v>Multiple Sclerosis</v>
      </c>
      <c r="C31" s="173"/>
      <c r="D31" s="173"/>
      <c r="E31" s="173"/>
      <c r="F31" s="173"/>
      <c r="G31" s="173"/>
      <c r="H31" s="173"/>
      <c r="K31" s="174">
        <f>'Features Data'!AE30</f>
        <v>101.16552287962229</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108.21084940006057</v>
      </c>
      <c r="B32" s="40" t="str">
        <f>'Features Data'!AD31</f>
        <v>COPD (Chronic Obstructive Pulmonary Disease)</v>
      </c>
      <c r="C32" s="173"/>
      <c r="D32" s="173"/>
      <c r="E32" s="173"/>
      <c r="F32" s="173"/>
      <c r="G32" s="173"/>
      <c r="H32" s="173"/>
      <c r="K32" s="174">
        <f>'Features Data'!AE31</f>
        <v>108.21084940006057</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105.07575826974869</v>
      </c>
      <c r="B33" s="40" t="str">
        <f>'Features Data'!AD32</f>
        <v>Osteoarthritis</v>
      </c>
      <c r="C33" s="173"/>
      <c r="D33" s="173"/>
      <c r="E33" s="173"/>
      <c r="F33" s="173"/>
      <c r="G33" s="173"/>
      <c r="H33" s="173"/>
      <c r="K33" s="174">
        <f>'Features Data'!AE32</f>
        <v>105.07575826974869</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107.56787433438792</v>
      </c>
      <c r="B34" s="40" t="str">
        <f>'Features Data'!AD33</f>
        <v>Rheumatoid arthritis</v>
      </c>
      <c r="C34" s="173"/>
      <c r="D34" s="173"/>
      <c r="E34" s="173"/>
      <c r="F34" s="173"/>
      <c r="G34" s="173"/>
      <c r="H34" s="173"/>
      <c r="K34" s="174">
        <f>'Features Data'!AE33</f>
        <v>107.56787433438792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103.70486505529661</v>
      </c>
      <c r="B35" s="40" t="str">
        <f>'Features Data'!AD34</f>
        <v>Other arthritis</v>
      </c>
      <c r="C35" s="173"/>
      <c r="D35" s="173"/>
      <c r="E35" s="173"/>
      <c r="F35" s="173"/>
      <c r="G35" s="173"/>
      <c r="H35" s="173"/>
      <c r="K35" s="174">
        <f>'Features Data'!AE34</f>
        <v>103.70486505529661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107.73354480022543</v>
      </c>
      <c r="B36" s="40" t="str">
        <f>'Features Data'!AD35</f>
        <v>Bowel/colorectal cancer</v>
      </c>
      <c r="C36" s="173"/>
      <c r="D36" s="173"/>
      <c r="E36" s="173"/>
      <c r="F36" s="173"/>
      <c r="G36" s="173"/>
      <c r="H36" s="173"/>
      <c r="K36" s="174">
        <f>'Features Data'!AE35</f>
        <v>107.73354480022543</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97.84787970403373</v>
      </c>
      <c r="B37" s="40" t="str">
        <f>'Features Data'!AD36</f>
        <v>Lung cancer</v>
      </c>
      <c r="C37" s="173"/>
      <c r="D37" s="173"/>
      <c r="E37" s="173"/>
      <c r="F37" s="173"/>
      <c r="G37" s="173"/>
      <c r="H37" s="173"/>
      <c r="K37" s="174">
        <f>'Features Data'!AE36</f>
        <v>97.84787970403373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97.491821238235858</v>
      </c>
      <c r="B38" s="40" t="str">
        <f>'Features Data'!AD37</f>
        <v>Breast cancer</v>
      </c>
      <c r="C38" s="173"/>
      <c r="D38" s="173"/>
      <c r="E38" s="173"/>
      <c r="F38" s="173"/>
      <c r="G38" s="173"/>
      <c r="H38" s="173"/>
      <c r="K38" s="174">
        <f>'Features Data'!AE37</f>
        <v>97.491821238235858</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99.708218091403623</v>
      </c>
      <c r="B39" s="40" t="str">
        <f>'Features Data'!AD38</f>
        <v>Prostate cancer</v>
      </c>
      <c r="C39" s="173"/>
      <c r="D39" s="173"/>
      <c r="E39" s="173"/>
      <c r="F39" s="173"/>
      <c r="G39" s="173"/>
      <c r="H39" s="173"/>
      <c r="K39" s="174">
        <f>'Features Data'!AE38</f>
        <v>99.708218091403623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102.8039807559183</v>
      </c>
      <c r="B41" s="40" t="str">
        <f>'Features Data'!AD40</f>
        <v>Skin cancer or melanoma</v>
      </c>
      <c r="C41" s="173"/>
      <c r="D41" s="173"/>
      <c r="E41" s="173"/>
      <c r="F41" s="173"/>
      <c r="G41" s="173"/>
      <c r="H41" s="173"/>
      <c r="K41" s="174">
        <f>'Features Data'!AE40</f>
        <v>102.8039807559183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98.885278732269299</v>
      </c>
      <c r="B42" s="40" t="str">
        <f>'Features Data'!AD41</f>
        <v>Other cancer</v>
      </c>
      <c r="C42" s="173"/>
      <c r="D42" s="173"/>
      <c r="E42" s="173"/>
      <c r="F42" s="173"/>
      <c r="G42" s="173"/>
      <c r="H42" s="173"/>
      <c r="K42" s="174">
        <f>'Features Data'!AE41</f>
        <v>98.885278732269299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99.681790508002408</v>
      </c>
      <c r="B43" s="40" t="str">
        <f>'Features Data'!AD42</f>
        <v>Type 1 diabetes</v>
      </c>
      <c r="C43" s="173"/>
      <c r="D43" s="173"/>
      <c r="E43" s="173"/>
      <c r="F43" s="173"/>
      <c r="G43" s="173"/>
      <c r="H43" s="173"/>
      <c r="K43" s="174">
        <f>'Features Data'!AE42</f>
        <v>99.681790508002408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110.64176657911963</v>
      </c>
      <c r="B44" s="40" t="str">
        <f>'Features Data'!AD43</f>
        <v>Type 2 diabetes</v>
      </c>
      <c r="C44" s="173"/>
      <c r="D44" s="173"/>
      <c r="E44" s="173"/>
      <c r="F44" s="173"/>
      <c r="G44" s="173"/>
      <c r="H44" s="173"/>
      <c r="K44" s="174">
        <f>'Features Data'!AE43</f>
        <v>110.64176657911963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95.794700605049016</v>
      </c>
      <c r="B45" s="40" t="str">
        <f>'Features Data'!AD44</f>
        <v>Gestational diabetes/during pregnancy</v>
      </c>
      <c r="C45" s="173"/>
      <c r="D45" s="173"/>
      <c r="E45" s="173"/>
      <c r="F45" s="173"/>
      <c r="G45" s="173"/>
      <c r="H45" s="173"/>
      <c r="K45" s="174">
        <f>'Features Data'!AE44</f>
        <v>95.794700605049016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101.11642341775966</v>
      </c>
      <c r="B47" s="40" t="str">
        <f>'Features Data'!AD46</f>
        <v>Anxiety</v>
      </c>
      <c r="C47" s="173"/>
      <c r="D47" s="173"/>
      <c r="E47" s="173"/>
      <c r="F47" s="173"/>
      <c r="G47" s="173"/>
      <c r="H47" s="173"/>
      <c r="K47" s="174">
        <f>'Features Data'!AE46</f>
        <v>101.11642341775966</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100.00508869199373</v>
      </c>
      <c r="B48" s="40" t="str">
        <f>'Features Data'!AD47</f>
        <v>Depression</v>
      </c>
      <c r="C48" s="173"/>
      <c r="D48" s="173"/>
      <c r="E48" s="173"/>
      <c r="F48" s="173"/>
      <c r="G48" s="173"/>
      <c r="H48" s="173"/>
      <c r="K48" s="174">
        <f>'Features Data'!AE47</f>
        <v>100.00508869199373</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99.38611947752284</v>
      </c>
      <c r="B49" s="40" t="str">
        <f>'Features Data'!AD48</f>
        <v>Psychosis or schizophrenia</v>
      </c>
      <c r="C49" s="173"/>
      <c r="D49" s="173"/>
      <c r="E49" s="173"/>
      <c r="F49" s="173"/>
      <c r="G49" s="173"/>
      <c r="H49" s="173"/>
      <c r="K49" s="174">
        <f>'Features Data'!AE48</f>
        <v>99.38611947752284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108.07474273474982</v>
      </c>
      <c r="B50" s="40" t="str">
        <f>'Features Data'!AD49</f>
        <v>Bipolar disorder or manic depression</v>
      </c>
      <c r="C50" s="173"/>
      <c r="D50" s="173"/>
      <c r="E50" s="173"/>
      <c r="F50" s="173"/>
      <c r="G50" s="173"/>
      <c r="H50" s="173"/>
      <c r="K50" s="174">
        <f>'Features Data'!AE49</f>
        <v>108.07474273474982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96.388894331563378</v>
      </c>
      <c r="B51" s="40" t="str">
        <f>'Features Data'!AD50</f>
        <v>An eating disorder</v>
      </c>
      <c r="C51" s="173"/>
      <c r="D51" s="173"/>
      <c r="E51" s="173"/>
      <c r="F51" s="173"/>
      <c r="G51" s="173"/>
      <c r="H51" s="173"/>
      <c r="K51" s="174">
        <f>'Features Data'!AE50</f>
        <v>96.388894331563378</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105.83703576212054</v>
      </c>
      <c r="B52" s="40" t="str">
        <f>'Features Data'!AD51</f>
        <v>Post-traumatic stress disorder</v>
      </c>
      <c r="C52" s="173"/>
      <c r="D52" s="173"/>
      <c r="E52" s="173"/>
      <c r="F52" s="173"/>
      <c r="G52" s="173"/>
      <c r="H52" s="173"/>
      <c r="K52" s="174">
        <f>'Features Data'!AE51</f>
        <v>105.83703576212054</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102.22934128157091</v>
      </c>
      <c r="B53" s="40" t="str">
        <f>'Features Data'!AD52</f>
        <v>Other emotional, nervous or psychiatric problem</v>
      </c>
      <c r="C53" s="173"/>
      <c r="D53" s="173"/>
      <c r="E53" s="173"/>
      <c r="F53" s="173"/>
      <c r="G53" s="173"/>
      <c r="H53" s="173"/>
      <c r="K53" s="174">
        <f>'Features Data'!AE52</f>
        <v>102.22934128157091</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5257C6A-F4BD-47AD-A3FB-6D34B13C6C09}">
          <x14:formula1>
            <xm:f>'Features Data'!$R$2:$R$17</xm:f>
          </x14:formula1>
          <xm:sqref>B14:O14</xm:sqref>
        </x14:dataValidation>
        <x14:dataValidation type="list" allowBlank="1" showInputMessage="1" showErrorMessage="1" xr:uid="{10FA8AEB-1DD2-4E98-8BA9-8E5BA7DC3576}">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C8F92-2C93-4063-9389-EDFC099ED899}">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31</v>
      </c>
      <c r="F13" s="189">
        <f>IF($E$19&lt;&gt;0,E13/$E$19,0)</f>
        <v>0.30693069306930693</v>
      </c>
      <c r="G13" s="188">
        <f>SUM('Wellbeing Acorn Type'!$G$14:$G$18)</f>
        <v>58330</v>
      </c>
      <c r="H13" s="189">
        <f>IF($G$19=0,0,G13/$G$19)</f>
        <v>0.16743163375729445</v>
      </c>
      <c r="I13" s="189">
        <f>IF(G13&gt;0,E13/G13,0)</f>
        <v>5.3145894051088635E-4</v>
      </c>
      <c r="J13" s="190">
        <f>IF(AND((SQRT((H13*(1-H13))/$E$19))&gt;0, $E$19&gt;0),(F13-H13)/(SQRT((H13*(1-H13))/$E$19)),0)</f>
        <v>3.7549421940054399</v>
      </c>
      <c r="K13" s="191">
        <f>IF(AND(I13&gt;0,$I$19&gt;0),F13/H13*100,0)</f>
        <v>183.31702688527039</v>
      </c>
      <c r="L13" s="161"/>
      <c r="M13" s="161"/>
      <c r="N13" s="161"/>
    </row>
    <row r="14" spans="1:17" ht="18.75" customHeight="1">
      <c r="B14" s="186" t="s">
        <v>1746</v>
      </c>
      <c r="C14" s="192"/>
      <c r="D14" s="176"/>
      <c r="E14" s="188">
        <f>SUM('Wellbeing Acorn Type'!$E$21:$E$28)</f>
        <v>14</v>
      </c>
      <c r="F14" s="189">
        <f>IF($E$19&lt;&gt;0,E14/$E$19,0)</f>
        <v>0.13861386138613863</v>
      </c>
      <c r="G14" s="188">
        <f>SUM('Wellbeing Acorn Type'!$G$21:$G$28)</f>
        <v>59442</v>
      </c>
      <c r="H14" s="189">
        <f>IF($G$19=0,0,G14/$G$19)</f>
        <v>0.17062354146753123</v>
      </c>
      <c r="I14" s="189">
        <f t="shared" ref="I14:I19" si="0">IF(G14&gt;0,E14/G14,0)</f>
        <v>2.3552370377847312E-4</v>
      </c>
      <c r="J14" s="190">
        <f>IF(AND((SQRT((H14*(1-H14))/$E$19))&gt;0, $E$19&gt;0),(F14-H14)/(SQRT((H14*(1-H14))/$E$19)),0)</f>
        <v>-0.85515864916212003</v>
      </c>
      <c r="K14" s="191">
        <f>IF(AND(I14&gt;0,$I$19&gt;0),F14/H14*100,0)</f>
        <v>81.239587570344824</v>
      </c>
      <c r="L14" s="161"/>
      <c r="M14" s="161"/>
      <c r="N14" s="161"/>
      <c r="Q14" s="176"/>
    </row>
    <row r="15" spans="1:17" ht="18.75" customHeight="1">
      <c r="B15" s="186" t="s">
        <v>1747</v>
      </c>
      <c r="C15" s="192"/>
      <c r="D15" s="176"/>
      <c r="E15" s="188">
        <f>SUM('Wellbeing Acorn Type'!$E$31:$E$35)</f>
        <v>20</v>
      </c>
      <c r="F15" s="189">
        <f>IF($E$19&lt;&gt;0,E15/$E$19,0)</f>
        <v>0.19801980198019803</v>
      </c>
      <c r="G15" s="188">
        <f>SUM('Wellbeing Acorn Type'!$G$31:$G$35)</f>
        <v>77198</v>
      </c>
      <c r="H15" s="189">
        <f>IF($G$19=0,0,G15/$G$19)</f>
        <v>0.22159072968962143</v>
      </c>
      <c r="I15" s="189">
        <f t="shared" si="0"/>
        <v>2.5907406927640615E-4</v>
      </c>
      <c r="J15" s="190">
        <f>IF(AND((SQRT((H15*(1-H15))/$E$19))&gt;0, $E$19&gt;0),(F15-H15)/(SQRT((H15*(1-H15))/$E$19)),0)</f>
        <v>-0.57037117492289435</v>
      </c>
      <c r="K15" s="191">
        <f>IF(AND(I15&gt;0,$I$19&gt;0),F15/H15*100,0)</f>
        <v>89.362854780775876</v>
      </c>
      <c r="L15" s="161"/>
      <c r="M15" s="161"/>
      <c r="N15" s="161"/>
      <c r="Q15" s="176"/>
    </row>
    <row r="16" spans="1:17" ht="18.75" customHeight="1">
      <c r="B16" s="186" t="s">
        <v>1748</v>
      </c>
      <c r="C16" s="192"/>
      <c r="D16" s="176"/>
      <c r="E16" s="188">
        <f>SUM('Wellbeing Acorn Type'!$E$38:$E$44)</f>
        <v>33</v>
      </c>
      <c r="F16" s="189">
        <f>IF($E$19&lt;&gt;0,E16/$E$19,0)</f>
        <v>0.32673267326732675</v>
      </c>
      <c r="G16" s="188">
        <f>SUM('Wellbeing Acorn Type'!$G$38:$G$44)</f>
        <v>149388</v>
      </c>
      <c r="H16" s="189">
        <f>IF($G$19=0,0,G16/$G$19)</f>
        <v>0.42880639300076639</v>
      </c>
      <c r="I16" s="189">
        <f t="shared" si="0"/>
        <v>2.2090127721102098E-4</v>
      </c>
      <c r="J16" s="190">
        <f>IF(AND((SQRT((H16*(1-H16))/$E$19))&gt;0, $E$19&gt;0),(F16-H16)/(SQRT((H16*(1-H16))/$E$19)),0)</f>
        <v>-2.0727758191798857</v>
      </c>
      <c r="K16" s="191">
        <f>IF(AND(I16&gt;0,$I$19&gt;0),F16/H16*100,0)</f>
        <v>76.195849362428419</v>
      </c>
      <c r="L16" s="161"/>
      <c r="M16" s="161"/>
      <c r="N16" s="161"/>
      <c r="Q16" s="176"/>
    </row>
    <row r="17" spans="1:17" ht="18.75" customHeight="1">
      <c r="B17" s="193" t="s">
        <v>1749</v>
      </c>
      <c r="C17" s="192"/>
      <c r="D17" s="176"/>
      <c r="E17" s="188">
        <f>SUM('Wellbeing Acorn Type'!$E$47:$E$48)</f>
        <v>3</v>
      </c>
      <c r="F17" s="189">
        <f>IF($E$19&lt;&gt;0,E17/$E$19,0)</f>
        <v>2.9702970297029702E-2</v>
      </c>
      <c r="G17" s="188">
        <f>SUM('Wellbeing Acorn Type'!$G$47:$G$48)</f>
        <v>4023</v>
      </c>
      <c r="H17" s="189">
        <f>IF($G$19=0,0,G17/$G$19)</f>
        <v>1.1547702084786483E-2</v>
      </c>
      <c r="I17" s="189">
        <f t="shared" si="0"/>
        <v>7.4571215510812821E-4</v>
      </c>
      <c r="J17" s="190">
        <f>IF(AND((SQRT((H17*(1-H17))/$E$19))&gt;0, $E$19&gt;0),(F17-H17)/(SQRT((H17*(1-H17))/$E$19)),0)</f>
        <v>1.7078027669969502</v>
      </c>
      <c r="K17" s="191">
        <f>IF(AND(I17&gt;0,$I$19&gt;0),F17/H17*100,0)</f>
        <v>257.21974882051961</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101</v>
      </c>
      <c r="F19" s="198"/>
      <c r="G19" s="197">
        <f>SUM(G13:G18)</f>
        <v>348381</v>
      </c>
      <c r="H19" s="199"/>
      <c r="I19" s="200">
        <f t="shared" si="0"/>
        <v>2.8991248087582275E-4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0.30693069306930693</v>
      </c>
      <c r="C24" s="38">
        <f>IF($A$23,D24,"")</f>
        <v>0.16743163375729445</v>
      </c>
      <c r="D24" s="39">
        <f>H13</f>
        <v>0.16743163375729445</v>
      </c>
    </row>
    <row r="25" spans="1:17" ht="15" customHeight="1">
      <c r="A25" s="38" t="s">
        <v>1752</v>
      </c>
      <c r="B25" s="39">
        <f>F14</f>
        <v>0.13861386138613863</v>
      </c>
      <c r="C25" s="38">
        <f>IF($A$23,D25,"")</f>
        <v>0.17062354146753123</v>
      </c>
      <c r="D25" s="39">
        <f>H14</f>
        <v>0.17062354146753123</v>
      </c>
    </row>
    <row r="26" spans="1:17" ht="15" customHeight="1">
      <c r="A26" s="38" t="s">
        <v>1753</v>
      </c>
      <c r="B26" s="39">
        <f>F15</f>
        <v>0.19801980198019803</v>
      </c>
      <c r="C26" s="38">
        <f>IF($A$23,D26,"")</f>
        <v>0.22159072968962143</v>
      </c>
      <c r="D26" s="39">
        <f>H15</f>
        <v>0.22159072968962143</v>
      </c>
    </row>
    <row r="27" spans="1:17" ht="15" customHeight="1">
      <c r="A27" s="38" t="s">
        <v>1754</v>
      </c>
      <c r="B27" s="39">
        <f>F16</f>
        <v>0.32673267326732675</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5ED4C-09A2-440E-BE39-DAF878190D3A}">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-1.0535483803519095</v>
      </c>
      <c r="K14" s="208">
        <f>IF(AND(I14&gt;0,$I$51&gt;0),F14/H14*100,0)</f>
        <v>0</v>
      </c>
      <c r="P14" s="1">
        <f ca="1">IF(K14="",0,IF($P$11=2,K14+RAND()/1000,F14+RAND()/1000))</f>
        <v>2.1498227733670195E-4</v>
      </c>
      <c r="Q14" s="176">
        <f ca="1">RANK(P14,$P$14:$P$48)+COUNTIF($P14:P$14,P14)-1</f>
        <v>25</v>
      </c>
      <c r="R14" s="40">
        <v>1</v>
      </c>
    </row>
    <row r="15" spans="1:18" ht="14.5">
      <c r="C15" s="205" t="s">
        <v>1757</v>
      </c>
      <c r="D15" s="40" t="s">
        <v>2</v>
      </c>
      <c r="E15" s="206">
        <f>'Input Sheet'!B9</f>
        <v>10</v>
      </c>
      <c r="F15" s="207">
        <f>IF($E$51=0,0,E15/$E$51)</f>
        <v>9.9009900990099015E-2</v>
      </c>
      <c r="G15" s="206">
        <f>'Input Sheet'!C9</f>
        <v>11136</v>
      </c>
      <c r="H15" s="207">
        <f>IF($G$51=0,0,G15/$G$51)</f>
        <v>3.1965003832011507E-2</v>
      </c>
      <c r="I15" s="207">
        <f>IF(G15&gt;0,E15/G15,0)</f>
        <v>8.9798850574712642E-4</v>
      </c>
      <c r="J15" s="190">
        <f>IF(AND((SQRT((H15*(1-H15))/$E$51))&gt;0, $E$51&gt;0),(F15-H15)/(SQRT((H15*(1-H15))/$E$51)),0)</f>
        <v>3.8303945108538193</v>
      </c>
      <c r="K15" s="208">
        <f>IF(AND(I15&gt;0,$I$51&gt;0),F15/H15*100,0)</f>
        <v>309.74468675315802</v>
      </c>
      <c r="P15" s="1">
        <f t="shared" ref="P15:P48" ca="1" si="0">IF(K15="",0,IF($P$11=2,K15+RAND()/1000,F15+RAND()/1000))</f>
        <v>309.74487097856598</v>
      </c>
      <c r="Q15" s="176">
        <f ca="1">RANK(P15,$P$14:$P$48)+COUNTIF($P$14:P15,P15)-1</f>
        <v>1</v>
      </c>
      <c r="R15" s="40">
        <v>2</v>
      </c>
    </row>
    <row r="16" spans="1:18" ht="14.5">
      <c r="C16" s="205" t="s">
        <v>1758</v>
      </c>
      <c r="D16" s="40" t="s">
        <v>3</v>
      </c>
      <c r="E16" s="206">
        <f>'Input Sheet'!B10</f>
        <v>1</v>
      </c>
      <c r="F16" s="207">
        <f>IF($E$51=0,0,E16/$E$51)</f>
        <v>9.9009900990099011E-3</v>
      </c>
      <c r="G16" s="206">
        <f>'Input Sheet'!C10</f>
        <v>17099</v>
      </c>
      <c r="H16" s="207">
        <f>IF($G$51=0,0,G16/$G$51)</f>
        <v>4.9081321886095972E-2</v>
      </c>
      <c r="I16" s="207">
        <f>IF(G16&gt;0,E16/G16,0)</f>
        <v>5.8482952219428036E-5</v>
      </c>
      <c r="J16" s="190">
        <f>IF(AND((SQRT((H16*(1-H16))/$E$51))&gt;0, $E$51&gt;0),(F16-H16)/(SQRT((H16*(1-H16))/$E$51)),0)</f>
        <v>-1.8226319618544022</v>
      </c>
      <c r="K16" s="208">
        <f>IF(AND(I16&gt;0,$I$51&gt;0),F16/H16*100,0)</f>
        <v>20.172623145699561</v>
      </c>
      <c r="P16" s="1">
        <f t="shared" ca="1" si="0"/>
        <v>20.172657686085444</v>
      </c>
      <c r="Q16" s="176">
        <f ca="1">RANK(P16,$P$14:$P$48)+COUNTIF($P$14:P16,P16)-1</f>
        <v>18</v>
      </c>
      <c r="R16" s="40">
        <v>3</v>
      </c>
    </row>
    <row r="17" spans="1:18" ht="14.5">
      <c r="C17" s="205" t="s">
        <v>1759</v>
      </c>
      <c r="D17" s="40" t="s">
        <v>4</v>
      </c>
      <c r="E17" s="206">
        <f>'Input Sheet'!B11</f>
        <v>12</v>
      </c>
      <c r="F17" s="207">
        <f>IF($E$51=0,0,E17/$E$51)</f>
        <v>0.11881188118811881</v>
      </c>
      <c r="G17" s="206">
        <f>'Input Sheet'!C11</f>
        <v>14210</v>
      </c>
      <c r="H17" s="207">
        <f>IF($G$51=0,0,G17/$G$51)</f>
        <v>4.0788676764806346E-2</v>
      </c>
      <c r="I17" s="207">
        <f>IF(G17&gt;0,E17/G17,0)</f>
        <v>8.4447572132301198E-4</v>
      </c>
      <c r="J17" s="190">
        <f>IF(AND((SQRT((H17*(1-H17))/$E$51))&gt;0, $E$51&gt;0),(F17-H17)/(SQRT((H17*(1-H17))/$E$51)),0)</f>
        <v>3.9642178533123569</v>
      </c>
      <c r="K17" s="208">
        <f>IF(AND(I17&gt;0,$I$51&gt;0),F17/H17*100,0)</f>
        <v>291.28643195072499</v>
      </c>
      <c r="P17" s="1">
        <f t="shared" ca="1" si="0"/>
        <v>291.28692544600295</v>
      </c>
      <c r="Q17" s="176">
        <f ca="1">RANK(P17,$P$14:$P$48)+COUNTIF($P$14:P17,P17)-1</f>
        <v>2</v>
      </c>
      <c r="R17" s="40">
        <v>4</v>
      </c>
    </row>
    <row r="18" spans="1:18" ht="14.5">
      <c r="C18" s="205" t="s">
        <v>1760</v>
      </c>
      <c r="D18" s="40" t="s">
        <v>5</v>
      </c>
      <c r="E18" s="206">
        <f>'Input Sheet'!B12</f>
        <v>8</v>
      </c>
      <c r="F18" s="207">
        <f>IF($E$51=0,0,E18/$E$51)</f>
        <v>7.9207920792079209E-2</v>
      </c>
      <c r="G18" s="206">
        <f>'Input Sheet'!C12</f>
        <v>12098</v>
      </c>
      <c r="H18" s="207">
        <f>IF($G$51=0,0,G18/$G$51)</f>
        <v>3.4726348451838647E-2</v>
      </c>
      <c r="I18" s="207">
        <f>IF(G18&gt;0,E18/G18,0)</f>
        <v>6.612663250123987E-4</v>
      </c>
      <c r="J18" s="190">
        <f>IF(AND((SQRT((H18*(1-H18))/$E$51))&gt;0, $E$51&gt;0),(F18-H18)/(SQRT((H18*(1-H18))/$E$51)),0)</f>
        <v>2.4416647422590207</v>
      </c>
      <c r="K18" s="208">
        <f>IF(AND(I18&gt;0,$I$51&gt;0),F18/H18*100,0)</f>
        <v>228.09170650905398</v>
      </c>
      <c r="P18" s="1">
        <f t="shared" ca="1" si="0"/>
        <v>228.09246310991153</v>
      </c>
      <c r="Q18" s="176">
        <f ca="1">RANK(P18,$P$14:$P$48)+COUNTIF($P$14:P18,P18)-1</f>
        <v>4</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-0.99176222103748435</v>
      </c>
      <c r="K21" s="208">
        <f t="shared" ref="K21:K28" si="5">IF(AND(I21&gt;0,$I$51&gt;0),F21/H21*100,0)</f>
        <v>0</v>
      </c>
      <c r="P21" s="1">
        <f t="shared" ca="1" si="0"/>
        <v>1.4928449370914053E-4</v>
      </c>
      <c r="Q21" s="176">
        <f ca="1">RANK(P21,$P$14:$P$48)+COUNTIF($P$14:P21,P21)-1</f>
        <v>27</v>
      </c>
      <c r="R21" s="40">
        <v>6</v>
      </c>
    </row>
    <row r="22" spans="1:18" ht="14.5">
      <c r="C22" s="205" t="s">
        <v>1762</v>
      </c>
      <c r="D22" s="40" t="s">
        <v>8</v>
      </c>
      <c r="E22" s="206">
        <f>'Input Sheet'!B14</f>
        <v>1</v>
      </c>
      <c r="F22" s="207">
        <f t="shared" si="1"/>
        <v>9.9009900990099011E-3</v>
      </c>
      <c r="G22" s="206">
        <f>'Input Sheet'!C14</f>
        <v>7077</v>
      </c>
      <c r="H22" s="207">
        <f t="shared" si="2"/>
        <v>2.0313966605526708E-2</v>
      </c>
      <c r="I22" s="207">
        <f t="shared" si="3"/>
        <v>1.4130281192595732E-4</v>
      </c>
      <c r="J22" s="190">
        <f t="shared" si="4"/>
        <v>-0.74181352966504177</v>
      </c>
      <c r="K22" s="208">
        <f t="shared" si="5"/>
        <v>48.739816754036575</v>
      </c>
      <c r="P22" s="1">
        <f t="shared" ca="1" si="0"/>
        <v>48.740535197307985</v>
      </c>
      <c r="Q22" s="176">
        <f ca="1">RANK(P22,$P$14:$P$48)+COUNTIF($P$14:P22,P22)-1</f>
        <v>16</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3.2678696969188947E-4</v>
      </c>
      <c r="Q23" s="176">
        <f ca="1">RANK(P23,$P$14:$P$48)+COUNTIF($P$14:P23,P23)-1</f>
        <v>23</v>
      </c>
      <c r="R23" s="40">
        <v>8</v>
      </c>
    </row>
    <row r="24" spans="1:18" ht="14.5">
      <c r="C24" s="205" t="s">
        <v>1764</v>
      </c>
      <c r="D24" s="40" t="s">
        <v>10</v>
      </c>
      <c r="E24" s="206">
        <f>'Input Sheet'!B16</f>
        <v>4</v>
      </c>
      <c r="F24" s="207">
        <f t="shared" si="1"/>
        <v>3.9603960396039604E-2</v>
      </c>
      <c r="G24" s="206">
        <f>'Input Sheet'!C16</f>
        <v>16337</v>
      </c>
      <c r="H24" s="207">
        <f t="shared" si="2"/>
        <v>4.6894061386815011E-2</v>
      </c>
      <c r="I24" s="207">
        <f t="shared" si="3"/>
        <v>2.4484299442982185E-4</v>
      </c>
      <c r="J24" s="190">
        <f t="shared" si="4"/>
        <v>-0.3465490558726797</v>
      </c>
      <c r="K24" s="208">
        <f t="shared" si="5"/>
        <v>84.454106180649276</v>
      </c>
      <c r="P24" s="1">
        <f t="shared" ca="1" si="0"/>
        <v>84.45423643663662</v>
      </c>
      <c r="Q24" s="176">
        <f ca="1">RANK(P24,$P$14:$P$48)+COUNTIF($P$14:P24,P24)-1</f>
        <v>10</v>
      </c>
      <c r="R24" s="40">
        <v>9</v>
      </c>
    </row>
    <row r="25" spans="1:18" ht="14.5">
      <c r="C25" s="213" t="s">
        <v>1765</v>
      </c>
      <c r="D25" s="40" t="s">
        <v>11</v>
      </c>
      <c r="E25" s="206">
        <f>'Input Sheet'!B17</f>
        <v>7</v>
      </c>
      <c r="F25" s="207">
        <f t="shared" si="1"/>
        <v>6.9306930693069313E-2</v>
      </c>
      <c r="G25" s="206">
        <f>'Input Sheet'!C17</f>
        <v>12048</v>
      </c>
      <c r="H25" s="207">
        <f t="shared" si="2"/>
        <v>3.45828274217021E-2</v>
      </c>
      <c r="I25" s="207">
        <f t="shared" si="3"/>
        <v>5.8100929614873841E-4</v>
      </c>
      <c r="J25" s="190">
        <f t="shared" si="4"/>
        <v>1.9098707061835496</v>
      </c>
      <c r="K25" s="208">
        <f t="shared" si="5"/>
        <v>200.40851445702344</v>
      </c>
      <c r="P25" s="1">
        <f t="shared" ca="1" si="0"/>
        <v>200.40935700316376</v>
      </c>
      <c r="Q25" s="176">
        <f ca="1">RANK(P25,$P$14:$P$48)+COUNTIF($P$14:P25,P25)-1</f>
        <v>5</v>
      </c>
      <c r="R25" s="40">
        <v>10</v>
      </c>
    </row>
    <row r="26" spans="1:18" ht="14.5">
      <c r="C26" s="213" t="s">
        <v>1766</v>
      </c>
      <c r="D26" s="40" t="s">
        <v>12</v>
      </c>
      <c r="E26" s="206">
        <f>'Input Sheet'!B18</f>
        <v>1</v>
      </c>
      <c r="F26" s="207">
        <f t="shared" si="1"/>
        <v>9.9009900990099011E-3</v>
      </c>
      <c r="G26" s="206">
        <f>'Input Sheet'!C18</f>
        <v>6926</v>
      </c>
      <c r="H26" s="207">
        <f t="shared" si="2"/>
        <v>1.988053309451434E-2</v>
      </c>
      <c r="I26" s="207">
        <f t="shared" si="3"/>
        <v>1.4438348252959862E-4</v>
      </c>
      <c r="J26" s="190">
        <f t="shared" si="4"/>
        <v>-0.71848518918088233</v>
      </c>
      <c r="K26" s="208">
        <f t="shared" si="5"/>
        <v>49.802437650637714</v>
      </c>
      <c r="P26" s="1">
        <f t="shared" ca="1" si="0"/>
        <v>49.803025313895482</v>
      </c>
      <c r="Q26" s="176">
        <f ca="1">RANK(P26,$P$14:$P$48)+COUNTIF($P$14:P26,P26)-1</f>
        <v>15</v>
      </c>
      <c r="R26" s="40">
        <v>11</v>
      </c>
    </row>
    <row r="27" spans="1:18" ht="14.5">
      <c r="C27" s="213" t="s">
        <v>1767</v>
      </c>
      <c r="D27" s="40" t="s">
        <v>13</v>
      </c>
      <c r="E27" s="206">
        <f>'Input Sheet'!B19</f>
        <v>1</v>
      </c>
      <c r="F27" s="207">
        <f t="shared" si="1"/>
        <v>9.9009900990099011E-3</v>
      </c>
      <c r="G27" s="206">
        <f>'Input Sheet'!C19</f>
        <v>6282</v>
      </c>
      <c r="H27" s="207">
        <f t="shared" si="2"/>
        <v>1.8031982226355627E-2</v>
      </c>
      <c r="I27" s="207">
        <f t="shared" si="3"/>
        <v>1.591849729385546E-4</v>
      </c>
      <c r="J27" s="190">
        <f t="shared" si="4"/>
        <v>-0.61409253846660916</v>
      </c>
      <c r="K27" s="208">
        <f t="shared" si="5"/>
        <v>54.907940650798601</v>
      </c>
      <c r="P27" s="1">
        <f t="shared" ca="1" si="0"/>
        <v>54.908202722982608</v>
      </c>
      <c r="Q27" s="176">
        <f ca="1">RANK(P27,$P$14:$P$48)+COUNTIF($P$14:P27,P27)-1</f>
        <v>13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-1.4817363811743327</v>
      </c>
      <c r="K28" s="208">
        <f t="shared" si="5"/>
        <v>0</v>
      </c>
      <c r="P28" s="1">
        <f t="shared" ca="1" si="0"/>
        <v>8.1610575538937564E-4</v>
      </c>
      <c r="Q28" s="176">
        <f ca="1">RANK(P28,$P$14:$P$48)+COUNTIF($P$14:P28,P28)-1</f>
        <v>19</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6</v>
      </c>
      <c r="F31" s="207">
        <f>IF($E$51=0,0,E31/$E$51)</f>
        <v>5.9405940594059403E-2</v>
      </c>
      <c r="G31" s="206">
        <f>'Input Sheet'!C21</f>
        <v>13105</v>
      </c>
      <c r="H31" s="207">
        <f>IF($G$51=0,0,G31/$G$51)</f>
        <v>3.7616861998788685E-2</v>
      </c>
      <c r="I31" s="207">
        <f>IF(G31&gt;0,E31/G31,0)</f>
        <v>4.5784051888592142E-4</v>
      </c>
      <c r="J31" s="190">
        <f>IF(AND((SQRT((H31*(1-H31))/$E$51))&gt;0, $E$51&gt;0),(F31-H31)/(SQRT((H31*(1-H31))/$E$51)),0)</f>
        <v>1.1508911960129815</v>
      </c>
      <c r="K31" s="208">
        <f>IF(AND(I31&gt;0,$I$51&gt;0),F31/H31*100,0)</f>
        <v>157.92370080197639</v>
      </c>
      <c r="P31" s="1">
        <f t="shared" ca="1" si="0"/>
        <v>157.92418034040639</v>
      </c>
      <c r="Q31" s="176">
        <f ca="1">RANK(P31,$P$14:$P$48)+COUNTIF($P$14:P31,P31)-1</f>
        <v>7</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-2.1404214379457751</v>
      </c>
      <c r="K32" s="208">
        <f>IF(AND(I32&gt;0,$I$51&gt;0),F32/H32*100,0)</f>
        <v>0</v>
      </c>
      <c r="P32" s="1">
        <f t="shared" ca="1" si="0"/>
        <v>2.2040311569123739E-4</v>
      </c>
      <c r="Q32" s="176">
        <f ca="1">RANK(P32,$P$14:$P$48)+COUNTIF($P$14:P32,P32)-1</f>
        <v>24</v>
      </c>
      <c r="R32" s="40">
        <v>15</v>
      </c>
    </row>
    <row r="33" spans="1:18" ht="14.5">
      <c r="C33" s="213" t="s">
        <v>1772</v>
      </c>
      <c r="D33" s="40" t="s">
        <v>18</v>
      </c>
      <c r="E33" s="206">
        <f>'Input Sheet'!B23</f>
        <v>10</v>
      </c>
      <c r="F33" s="207">
        <f>IF($E$51=0,0,E33/$E$51)</f>
        <v>9.9009900990099015E-2</v>
      </c>
      <c r="G33" s="206">
        <f>'Input Sheet'!C23</f>
        <v>22417</v>
      </c>
      <c r="H33" s="207">
        <f>IF($G$51=0,0,G33/$G$51)</f>
        <v>6.4346218651418999E-2</v>
      </c>
      <c r="I33" s="207">
        <f>IF(G33&gt;0,E33/G33,0)</f>
        <v>4.4609002096623098E-4</v>
      </c>
      <c r="J33" s="190">
        <f>IF(AND((SQRT((H33*(1-H33))/$E$51))&gt;0, $E$51&gt;0),(F33-H33)/(SQRT((H33*(1-H33))/$E$51)),0)</f>
        <v>1.4197643903949924</v>
      </c>
      <c r="K33" s="208">
        <f>IF(AND(I33&gt;0,$I$51&gt;0),F33/H33*100,0)</f>
        <v>153.87058177647179</v>
      </c>
      <c r="P33" s="1">
        <f t="shared" ca="1" si="0"/>
        <v>153.87152629427703</v>
      </c>
      <c r="Q33" s="176">
        <f ca="1">RANK(P33,$P$14:$P$48)+COUNTIF($P$14:P33,P33)-1</f>
        <v>8</v>
      </c>
      <c r="R33" s="40">
        <v>16</v>
      </c>
    </row>
    <row r="34" spans="1:18" ht="14.5">
      <c r="C34" s="213" t="s">
        <v>1773</v>
      </c>
      <c r="D34" s="40" t="s">
        <v>19</v>
      </c>
      <c r="E34" s="206">
        <f>'Input Sheet'!B24</f>
        <v>4</v>
      </c>
      <c r="F34" s="207">
        <f>IF($E$51=0,0,E34/$E$51)</f>
        <v>3.9603960396039604E-2</v>
      </c>
      <c r="G34" s="206">
        <f>'Input Sheet'!C24</f>
        <v>26453</v>
      </c>
      <c r="H34" s="207">
        <f>IF($G$51=0,0,G34/$G$51)</f>
        <v>7.5931236204040978E-2</v>
      </c>
      <c r="I34" s="207">
        <f>IF(G34&gt;0,E34/G34,0)</f>
        <v>1.5121158280724303E-4</v>
      </c>
      <c r="J34" s="190">
        <f>IF(AND((SQRT((H34*(1-H34))/$E$51))&gt;0, $E$51&gt;0),(F34-H34)/(SQRT((H34*(1-H34))/$E$51)),0)</f>
        <v>-1.3782599543994674</v>
      </c>
      <c r="K34" s="208">
        <f>IF(AND(I34&gt;0,$I$51&gt;0),F34/H34*100,0)</f>
        <v>52.157665772247661</v>
      </c>
      <c r="P34" s="1">
        <f t="shared" ca="1" si="0"/>
        <v>52.15837707060431</v>
      </c>
      <c r="Q34" s="176">
        <f ca="1">RANK(P34,$P$14:$P$48)+COUNTIF($P$14:P34,P34)-1</f>
        <v>14</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-0.17532848054237296</v>
      </c>
      <c r="K35" s="208">
        <f>IF(AND(I35&gt;0,$I$51&gt;0),F35/H35*100,0)</f>
        <v>0</v>
      </c>
      <c r="P35" s="1">
        <f t="shared" ca="1" si="0"/>
        <v>7.77998418053806E-4</v>
      </c>
      <c r="Q35" s="176">
        <f ca="1">RANK(P35,$P$14:$P$48)+COUNTIF($P$14:P35,P35)-1</f>
        <v>21</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8</v>
      </c>
      <c r="F38" s="207">
        <f t="shared" ref="F38:F44" si="6">IF($E$51=0,0,E38/$E$51)</f>
        <v>7.9207920792079209E-2</v>
      </c>
      <c r="G38" s="206">
        <f>'Input Sheet'!C26</f>
        <v>48853</v>
      </c>
      <c r="H38" s="207">
        <f t="shared" ref="H38:H44" si="7">IF($G$51=0,0,G38/$G$51)</f>
        <v>0.14022865770521353</v>
      </c>
      <c r="I38" s="207">
        <f t="shared" ref="I38:I44" si="8">IF(G38&gt;0,E38/G38,0)</f>
        <v>1.6375657584999899E-4</v>
      </c>
      <c r="J38" s="190">
        <f t="shared" ref="J38:J44" si="9">IF(AND((SQRT((H38*(1-H38))/$E$51))&gt;0, $E$51&gt;0),(F38-H38)/(SQRT((H38*(1-H38))/$E$51)),0)</f>
        <v>-1.7661527582204848</v>
      </c>
      <c r="K38" s="208">
        <f t="shared" ref="K38:K44" si="10">IF(AND(I38&gt;0,$I$51&gt;0),F38/H38*100,0)</f>
        <v>56.484831337820296</v>
      </c>
      <c r="P38" s="1">
        <f t="shared" ca="1" si="0"/>
        <v>56.485235379051048</v>
      </c>
      <c r="Q38" s="176">
        <f ca="1">RANK(P38,$P$14:$P$48)+COUNTIF($P$14:P38,P38)-1</f>
        <v>12</v>
      </c>
      <c r="R38" s="40">
        <v>19</v>
      </c>
    </row>
    <row r="39" spans="1:18" ht="14.5">
      <c r="C39" s="213" t="s">
        <v>1777</v>
      </c>
      <c r="D39" s="40" t="s">
        <v>23</v>
      </c>
      <c r="E39" s="206">
        <f>'Input Sheet'!B27</f>
        <v>13</v>
      </c>
      <c r="F39" s="207">
        <f t="shared" si="6"/>
        <v>0.12871287128712872</v>
      </c>
      <c r="G39" s="206">
        <f>'Input Sheet'!C27</f>
        <v>25084</v>
      </c>
      <c r="H39" s="207">
        <f t="shared" si="7"/>
        <v>7.2001630398902353E-2</v>
      </c>
      <c r="I39" s="207">
        <f t="shared" si="8"/>
        <v>5.1825865093286562E-4</v>
      </c>
      <c r="J39" s="190">
        <f t="shared" si="9"/>
        <v>2.2048805430921719</v>
      </c>
      <c r="K39" s="208">
        <f t="shared" si="10"/>
        <v>178.7638287828145</v>
      </c>
      <c r="P39" s="1">
        <f t="shared" ca="1" si="0"/>
        <v>178.76465515943249</v>
      </c>
      <c r="Q39" s="176">
        <f ca="1">RANK(P39,$P$14:$P$48)+COUNTIF($P$14:P39,P39)-1</f>
        <v>6</v>
      </c>
      <c r="R39" s="40">
        <v>20</v>
      </c>
    </row>
    <row r="40" spans="1:18" ht="14.5">
      <c r="C40" s="213" t="s">
        <v>1778</v>
      </c>
      <c r="D40" s="40" t="s">
        <v>24</v>
      </c>
      <c r="E40" s="206">
        <f>'Input Sheet'!B28</f>
        <v>1</v>
      </c>
      <c r="F40" s="207">
        <f t="shared" si="6"/>
        <v>9.9009900990099011E-3</v>
      </c>
      <c r="G40" s="206">
        <f>'Input Sheet'!C28</f>
        <v>5253</v>
      </c>
      <c r="H40" s="207">
        <f t="shared" si="7"/>
        <v>1.5078319426145513E-2</v>
      </c>
      <c r="I40" s="207">
        <f t="shared" si="8"/>
        <v>1.9036740909956216E-4</v>
      </c>
      <c r="J40" s="190">
        <f t="shared" si="9"/>
        <v>-0.42696193652032399</v>
      </c>
      <c r="K40" s="208">
        <f t="shared" si="10"/>
        <v>65.663750841103536</v>
      </c>
      <c r="P40" s="1">
        <f t="shared" ca="1" si="0"/>
        <v>65.664470279123378</v>
      </c>
      <c r="Q40" s="176">
        <f ca="1">RANK(P40,$P$14:$P$48)+COUNTIF($P$14:P40,P40)-1</f>
        <v>11</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-0.61671915862505855</v>
      </c>
      <c r="K41" s="208">
        <f t="shared" si="10"/>
        <v>0</v>
      </c>
      <c r="P41" s="1">
        <f t="shared" ca="1" si="0"/>
        <v>2.1371292795267861E-4</v>
      </c>
      <c r="Q41" s="176">
        <f ca="1">RANK(P41,$P$14:$P$48)+COUNTIF($P$14:P41,P41)-1</f>
        <v>26</v>
      </c>
      <c r="R41" s="40">
        <v>22</v>
      </c>
    </row>
    <row r="42" spans="1:18" ht="14.5">
      <c r="C42" s="213" t="s">
        <v>1780</v>
      </c>
      <c r="D42" s="40" t="s">
        <v>26</v>
      </c>
      <c r="E42" s="206">
        <f>'Input Sheet'!B30</f>
        <v>0</v>
      </c>
      <c r="F42" s="207">
        <f t="shared" si="6"/>
        <v>0</v>
      </c>
      <c r="G42" s="206">
        <f>'Input Sheet'!C30</f>
        <v>15264</v>
      </c>
      <c r="H42" s="207">
        <f t="shared" si="7"/>
        <v>4.3814100080084732E-2</v>
      </c>
      <c r="I42" s="207">
        <f t="shared" si="8"/>
        <v>0</v>
      </c>
      <c r="J42" s="190">
        <f t="shared" si="9"/>
        <v>-2.1512776597000123</v>
      </c>
      <c r="K42" s="208">
        <f t="shared" si="10"/>
        <v>0</v>
      </c>
      <c r="P42" s="1">
        <f t="shared" ca="1" si="0"/>
        <v>7.8891582433214893E-4</v>
      </c>
      <c r="Q42" s="176">
        <f ca="1">RANK(P42,$P$14:$P$48)+COUNTIF($P$14:P42,P42)-1</f>
        <v>20</v>
      </c>
      <c r="R42" s="40">
        <v>23</v>
      </c>
    </row>
    <row r="43" spans="1:18" ht="14.5">
      <c r="C43" s="213" t="s">
        <v>1781</v>
      </c>
      <c r="D43" s="40" t="s">
        <v>27</v>
      </c>
      <c r="E43" s="206">
        <f>'Input Sheet'!B31</f>
        <v>3</v>
      </c>
      <c r="F43" s="207">
        <f t="shared" si="6"/>
        <v>2.9702970297029702E-2</v>
      </c>
      <c r="G43" s="206">
        <f>'Input Sheet'!C31</f>
        <v>30382</v>
      </c>
      <c r="H43" s="207">
        <f t="shared" si="7"/>
        <v>8.7209118752170758E-2</v>
      </c>
      <c r="I43" s="207">
        <f t="shared" si="8"/>
        <v>9.874267658481996E-5</v>
      </c>
      <c r="J43" s="190">
        <f t="shared" si="9"/>
        <v>-2.0483698397736614</v>
      </c>
      <c r="K43" s="208">
        <f t="shared" si="10"/>
        <v>34.059477634946695</v>
      </c>
      <c r="P43" s="1">
        <f t="shared" ca="1" si="0"/>
        <v>34.059945460737062</v>
      </c>
      <c r="Q43" s="176">
        <f ca="1">RANK(P43,$P$14:$P$48)+COUNTIF($P$14:P43,P43)-1</f>
        <v>17</v>
      </c>
      <c r="R43" s="40">
        <v>24</v>
      </c>
    </row>
    <row r="44" spans="1:18" ht="14.5">
      <c r="C44" s="213" t="s">
        <v>1782</v>
      </c>
      <c r="D44" s="40" t="s">
        <v>28</v>
      </c>
      <c r="E44" s="206">
        <f>'Input Sheet'!B32</f>
        <v>8</v>
      </c>
      <c r="F44" s="207">
        <f t="shared" si="6"/>
        <v>7.9207920792079209E-2</v>
      </c>
      <c r="G44" s="206">
        <f>'Input Sheet'!C32</f>
        <v>23245</v>
      </c>
      <c r="H44" s="207">
        <f t="shared" si="7"/>
        <v>6.6722926910480193E-2</v>
      </c>
      <c r="I44" s="207">
        <f t="shared" si="8"/>
        <v>3.4416003441600345E-4</v>
      </c>
      <c r="J44" s="190">
        <f t="shared" si="9"/>
        <v>0.50281262954430894</v>
      </c>
      <c r="K44" s="208">
        <f t="shared" si="10"/>
        <v>118.71169995037792</v>
      </c>
      <c r="P44" s="1">
        <f t="shared" ca="1" si="0"/>
        <v>118.71200429314058</v>
      </c>
      <c r="Q44" s="176">
        <f ca="1">RANK(P44,$P$14:$P$48)+COUNTIF($P$14:P44,P44)-1</f>
        <v>9</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-0.26221371433768315</v>
      </c>
      <c r="K47" s="208">
        <f>IF(AND(I47&gt;0,$I$51&gt;0),F47/H47*100,0)</f>
        <v>0</v>
      </c>
      <c r="P47" s="1">
        <f t="shared" ca="1" si="0"/>
        <v>3.6948117923160819E-4</v>
      </c>
      <c r="Q47" s="176">
        <f ca="1">RANK(P47,$P$14:$P$48)+COUNTIF($P$14:P47,P47)-1</f>
        <v>22</v>
      </c>
      <c r="R47" s="40">
        <v>60</v>
      </c>
    </row>
    <row r="48" spans="1:18" ht="14.5">
      <c r="C48" s="205" t="s">
        <v>1785</v>
      </c>
      <c r="D48" s="40" t="s">
        <v>1786</v>
      </c>
      <c r="E48" s="206">
        <f>'Input Sheet'!B34</f>
        <v>3</v>
      </c>
      <c r="F48" s="207">
        <f>IF($E$51=0,0,E48/$E$51)</f>
        <v>2.9702970297029702E-2</v>
      </c>
      <c r="G48" s="206">
        <f>'Input Sheet'!C34</f>
        <v>3786</v>
      </c>
      <c r="H48" s="207">
        <f>IF($G$51=0,0,G48/$G$51)</f>
        <v>1.0867412401939256E-2</v>
      </c>
      <c r="I48" s="207">
        <f>IF(G48&gt;0,E48/G48,0)</f>
        <v>7.9239302694136295E-4</v>
      </c>
      <c r="J48" s="190">
        <f>IF(AND((SQRT((H48*(1-H48))/$E$51))&gt;0, $E$51&gt;0),(F48-H48)/(SQRT((H48*(1-H48))/$E$51)),0)</f>
        <v>1.8257816836594318</v>
      </c>
      <c r="K48" s="208">
        <f>IF(AND(I48&gt;0,$I$51&gt;0),F48/H48*100,0)</f>
        <v>273.32146051372177</v>
      </c>
      <c r="P48" s="1">
        <f t="shared" ca="1" si="0"/>
        <v>273.32234955937537</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101</v>
      </c>
      <c r="F51" s="42"/>
      <c r="G51" s="220">
        <f>SUM(G14:G48)</f>
        <v>348381</v>
      </c>
      <c r="H51" s="17"/>
      <c r="I51" s="221">
        <f>IF(G51&gt;0,E51/G51,0)</f>
        <v>2.8991248087582275E-4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2A2C7-1B71-4A5B-B3CE-EC541295E2B0}">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v>
      </c>
      <c r="C13" s="226" t="str">
        <f ca="1">INDEX('Wellbeing Acorn Type'!$C$14:$C$48,'Type Sorted'!B13)</f>
        <v>1.2</v>
      </c>
      <c r="D13" s="40" t="str">
        <f ca="1">INDEX('Wellbeing Acorn Type'!D$14:D$48,'Type Sorted'!$B13)</f>
        <v>Poorly Pensioners</v>
      </c>
      <c r="E13" s="40"/>
      <c r="F13" s="40"/>
      <c r="G13" s="40"/>
      <c r="H13" s="40"/>
      <c r="I13" s="40"/>
      <c r="J13" s="40"/>
      <c r="K13" s="40"/>
      <c r="L13" s="40"/>
      <c r="M13" s="40"/>
      <c r="N13" s="40"/>
      <c r="O13" s="40"/>
      <c r="P13" s="206">
        <f ca="1">INDEX('Wellbeing Acorn Type'!E$14:E$48,'Type Sorted'!$B13)</f>
        <v>10</v>
      </c>
      <c r="Q13" s="207">
        <f ca="1">INDEX('Wellbeing Acorn Type'!F$14:F$48,'Type Sorted'!$B13)</f>
        <v>9.9009900990099015E-2</v>
      </c>
      <c r="R13" s="206">
        <f ca="1">INDEX('Wellbeing Acorn Type'!G$14:G$48,'Type Sorted'!$B13)</f>
        <v>11136</v>
      </c>
      <c r="S13" s="207">
        <f ca="1">INDEX('Wellbeing Acorn Type'!H$14:H$48,'Type Sorted'!$B13)</f>
        <v>3.1965003832011507E-2</v>
      </c>
      <c r="T13" s="207">
        <f ca="1">INDEX('Wellbeing Acorn Type'!I$14:I$48,'Type Sorted'!$B13)</f>
        <v>8.9798850574712642E-4</v>
      </c>
      <c r="U13" s="227">
        <f ca="1">INDEX('Wellbeing Acorn Type'!J$14:J$48,'Type Sorted'!$B13)</f>
        <v>3.8303945108538193</v>
      </c>
      <c r="V13" s="208">
        <f ca="1">INDEX('Wellbeing Acorn Type'!K$14:K$48,'Type Sorted'!$B13)</f>
        <v>309.74468675315802</v>
      </c>
      <c r="W13" s="208"/>
    </row>
    <row r="14" spans="1:28" ht="20.149999999999999" customHeight="1">
      <c r="A14" s="225">
        <v>2</v>
      </c>
      <c r="B14" s="225">
        <f ca="1">MATCH(A14,'Wellbeing Acorn Type'!$Q$14:$Q$48,0)</f>
        <v>4</v>
      </c>
      <c r="C14" s="226" t="str">
        <f ca="1">INDEX('Wellbeing Acorn Type'!$C$14:$C$48,'Type Sorted'!B14)</f>
        <v>1.4</v>
      </c>
      <c r="D14" s="40" t="str">
        <f ca="1">INDEX('Wellbeing Acorn Type'!D$14:D$48,'Type Sorted'!$B14)</f>
        <v>Elderly Ailments</v>
      </c>
      <c r="E14" s="40"/>
      <c r="F14" s="40"/>
      <c r="G14" s="40"/>
      <c r="H14" s="40"/>
      <c r="I14" s="40"/>
      <c r="J14" s="40"/>
      <c r="K14" s="40"/>
      <c r="L14" s="40"/>
      <c r="M14" s="40"/>
      <c r="N14" s="40"/>
      <c r="O14" s="40"/>
      <c r="P14" s="206">
        <f ca="1">INDEX('Wellbeing Acorn Type'!E$14:E$48,'Type Sorted'!$B14)</f>
        <v>12</v>
      </c>
      <c r="Q14" s="207">
        <f ca="1">INDEX('Wellbeing Acorn Type'!F$14:F$48,'Type Sorted'!$B14)</f>
        <v>0.11881188118811881</v>
      </c>
      <c r="R14" s="206">
        <f ca="1">INDEX('Wellbeing Acorn Type'!G$14:G$48,'Type Sorted'!$B14)</f>
        <v>14210</v>
      </c>
      <c r="S14" s="207">
        <f ca="1">INDEX('Wellbeing Acorn Type'!H$14:H$48,'Type Sorted'!$B14)</f>
        <v>4.0788676764806346E-2</v>
      </c>
      <c r="T14" s="207">
        <f ca="1">INDEX('Wellbeing Acorn Type'!I$14:I$48,'Type Sorted'!$B14)</f>
        <v>8.4447572132301198E-4</v>
      </c>
      <c r="U14" s="227">
        <f ca="1">INDEX('Wellbeing Acorn Type'!J$14:J$48,'Type Sorted'!$B14)</f>
        <v>3.9642178533123569</v>
      </c>
      <c r="V14" s="208">
        <f ca="1">INDEX('Wellbeing Acorn Type'!K$14:K$48,'Type Sorted'!$B14)</f>
        <v>291.28643195072499</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3</v>
      </c>
      <c r="Q15" s="207">
        <f ca="1">INDEX('Wellbeing Acorn Type'!F$14:F$48,'Type Sorted'!$B15)</f>
        <v>2.9702970297029702E-2</v>
      </c>
      <c r="R15" s="206">
        <f ca="1">INDEX('Wellbeing Acorn Type'!G$14:G$48,'Type Sorted'!$B15)</f>
        <v>3786</v>
      </c>
      <c r="S15" s="207">
        <f ca="1">INDEX('Wellbeing Acorn Type'!H$14:H$48,'Type Sorted'!$B15)</f>
        <v>1.0867412401939256E-2</v>
      </c>
      <c r="T15" s="207">
        <f ca="1">INDEX('Wellbeing Acorn Type'!I$14:I$48,'Type Sorted'!$B15)</f>
        <v>7.9239302694136295E-4</v>
      </c>
      <c r="U15" s="227">
        <f ca="1">INDEX('Wellbeing Acorn Type'!J$14:J$48,'Type Sorted'!$B15)</f>
        <v>1.8257816836594318</v>
      </c>
      <c r="V15" s="208">
        <f ca="1">INDEX('Wellbeing Acorn Type'!K$14:K$48,'Type Sorted'!$B15)</f>
        <v>273.32146051372177</v>
      </c>
      <c r="W15" s="208"/>
    </row>
    <row r="16" spans="1:28" ht="20.149999999999999" customHeight="1">
      <c r="A16" s="225">
        <v>4</v>
      </c>
      <c r="B16" s="225">
        <f ca="1">MATCH(A16,'Wellbeing Acorn Type'!$Q$14:$Q$48,0)</f>
        <v>5</v>
      </c>
      <c r="C16" s="226" t="str">
        <f ca="1">INDEX('Wellbeing Acorn Type'!$C$14:$C$48,'Type Sorted'!B16)</f>
        <v>1.5</v>
      </c>
      <c r="D16" s="40" t="str">
        <f ca="1">INDEX('Wellbeing Acorn Type'!D$14:D$48,'Type Sorted'!$B16)</f>
        <v>Countryside Complacency</v>
      </c>
      <c r="E16" s="40"/>
      <c r="F16" s="40"/>
      <c r="G16" s="40"/>
      <c r="H16" s="40"/>
      <c r="I16" s="40"/>
      <c r="J16" s="40"/>
      <c r="K16" s="40"/>
      <c r="L16" s="40"/>
      <c r="M16" s="40"/>
      <c r="N16" s="40"/>
      <c r="O16" s="40"/>
      <c r="P16" s="206">
        <f ca="1">INDEX('Wellbeing Acorn Type'!E$14:E$48,'Type Sorted'!$B16)</f>
        <v>8</v>
      </c>
      <c r="Q16" s="207">
        <f ca="1">INDEX('Wellbeing Acorn Type'!F$14:F$48,'Type Sorted'!$B16)</f>
        <v>7.9207920792079209E-2</v>
      </c>
      <c r="R16" s="206">
        <f ca="1">INDEX('Wellbeing Acorn Type'!G$14:G$48,'Type Sorted'!$B16)</f>
        <v>12098</v>
      </c>
      <c r="S16" s="207">
        <f ca="1">INDEX('Wellbeing Acorn Type'!H$14:H$48,'Type Sorted'!$B16)</f>
        <v>3.4726348451838647E-2</v>
      </c>
      <c r="T16" s="207">
        <f ca="1">INDEX('Wellbeing Acorn Type'!I$14:I$48,'Type Sorted'!$B16)</f>
        <v>6.612663250123987E-4</v>
      </c>
      <c r="U16" s="227">
        <f ca="1">INDEX('Wellbeing Acorn Type'!J$14:J$48,'Type Sorted'!$B16)</f>
        <v>2.4416647422590207</v>
      </c>
      <c r="V16" s="208">
        <f ca="1">INDEX('Wellbeing Acorn Type'!K$14:K$48,'Type Sorted'!$B16)</f>
        <v>228.09170650905398</v>
      </c>
      <c r="W16" s="208"/>
    </row>
    <row r="17" spans="1:23" ht="20.149999999999999" customHeight="1">
      <c r="A17" s="225">
        <v>5</v>
      </c>
      <c r="B17" s="225">
        <f ca="1">MATCH(A17,'Wellbeing Acorn Type'!$Q$14:$Q$48,0)</f>
        <v>12</v>
      </c>
      <c r="C17" s="226" t="str">
        <f ca="1">INDEX('Wellbeing Acorn Type'!$C$14:$C$48,'Type Sorted'!B17)</f>
        <v>2.10</v>
      </c>
      <c r="D17" s="40" t="str">
        <f ca="1">INDEX('Wellbeing Acorn Type'!D$14:D$48,'Type Sorted'!$B17)</f>
        <v>Respiratory Risks</v>
      </c>
      <c r="E17" s="40"/>
      <c r="F17" s="40"/>
      <c r="G17" s="40"/>
      <c r="H17" s="40"/>
      <c r="I17" s="40"/>
      <c r="J17" s="40"/>
      <c r="K17" s="40"/>
      <c r="L17" s="40"/>
      <c r="M17" s="40"/>
      <c r="N17" s="40"/>
      <c r="O17" s="40"/>
      <c r="P17" s="206">
        <f ca="1">INDEX('Wellbeing Acorn Type'!E$14:E$48,'Type Sorted'!$B17)</f>
        <v>7</v>
      </c>
      <c r="Q17" s="207">
        <f ca="1">INDEX('Wellbeing Acorn Type'!F$14:F$48,'Type Sorted'!$B17)</f>
        <v>6.9306930693069313E-2</v>
      </c>
      <c r="R17" s="206">
        <f ca="1">INDEX('Wellbeing Acorn Type'!G$14:G$48,'Type Sorted'!$B17)</f>
        <v>12048</v>
      </c>
      <c r="S17" s="207">
        <f ca="1">INDEX('Wellbeing Acorn Type'!H$14:H$48,'Type Sorted'!$B17)</f>
        <v>3.45828274217021E-2</v>
      </c>
      <c r="T17" s="207">
        <f ca="1">INDEX('Wellbeing Acorn Type'!I$14:I$48,'Type Sorted'!$B17)</f>
        <v>5.8100929614873841E-4</v>
      </c>
      <c r="U17" s="227">
        <f ca="1">INDEX('Wellbeing Acorn Type'!J$14:J$48,'Type Sorted'!$B17)</f>
        <v>1.9098707061835496</v>
      </c>
      <c r="V17" s="208">
        <f ca="1">INDEX('Wellbeing Acorn Type'!K$14:K$48,'Type Sorted'!$B17)</f>
        <v>200.40851445702344</v>
      </c>
      <c r="W17" s="208"/>
    </row>
    <row r="18" spans="1:23" ht="20.149999999999999" customHeight="1">
      <c r="A18" s="225">
        <v>6</v>
      </c>
      <c r="B18" s="225">
        <f ca="1">MATCH(A18,'Wellbeing Acorn Type'!$Q$14:$Q$48,0)</f>
        <v>26</v>
      </c>
      <c r="C18" s="226" t="str">
        <f ca="1">INDEX('Wellbeing Acorn Type'!$C$14:$C$48,'Type Sorted'!B18)</f>
        <v>4.20</v>
      </c>
      <c r="D18" s="40" t="str">
        <f ca="1">INDEX('Wellbeing Acorn Type'!D$14:D$48,'Type Sorted'!$B18)</f>
        <v>Perky Pensioners</v>
      </c>
      <c r="E18" s="40"/>
      <c r="F18" s="40"/>
      <c r="G18" s="40"/>
      <c r="H18" s="40"/>
      <c r="I18" s="40"/>
      <c r="J18" s="40"/>
      <c r="K18" s="40"/>
      <c r="L18" s="40"/>
      <c r="M18" s="40"/>
      <c r="N18" s="40"/>
      <c r="O18" s="40"/>
      <c r="P18" s="206">
        <f ca="1">INDEX('Wellbeing Acorn Type'!E$14:E$48,'Type Sorted'!$B18)</f>
        <v>13</v>
      </c>
      <c r="Q18" s="207">
        <f ca="1">INDEX('Wellbeing Acorn Type'!F$14:F$48,'Type Sorted'!$B18)</f>
        <v>0.12871287128712872</v>
      </c>
      <c r="R18" s="206">
        <f ca="1">INDEX('Wellbeing Acorn Type'!G$14:G$48,'Type Sorted'!$B18)</f>
        <v>25084</v>
      </c>
      <c r="S18" s="207">
        <f ca="1">INDEX('Wellbeing Acorn Type'!H$14:H$48,'Type Sorted'!$B18)</f>
        <v>7.2001630398902353E-2</v>
      </c>
      <c r="T18" s="207">
        <f ca="1">INDEX('Wellbeing Acorn Type'!I$14:I$48,'Type Sorted'!$B18)</f>
        <v>5.1825865093286562E-4</v>
      </c>
      <c r="U18" s="227">
        <f ca="1">INDEX('Wellbeing Acorn Type'!J$14:J$48,'Type Sorted'!$B18)</f>
        <v>2.2048805430921719</v>
      </c>
      <c r="V18" s="208">
        <f ca="1">INDEX('Wellbeing Acorn Type'!K$14:K$48,'Type Sorted'!$B18)</f>
        <v>178.7638287828145</v>
      </c>
      <c r="W18" s="208"/>
    </row>
    <row r="19" spans="1:23" ht="20.149999999999999" customHeight="1">
      <c r="A19" s="225">
        <v>7</v>
      </c>
      <c r="B19" s="225">
        <f ca="1">MATCH(A19,'Wellbeing Acorn Type'!$Q$14:$Q$48,0)</f>
        <v>18</v>
      </c>
      <c r="C19" s="226" t="str">
        <f ca="1">INDEX('Wellbeing Acorn Type'!$C$14:$C$48,'Type Sorted'!B19)</f>
        <v>3.14</v>
      </c>
      <c r="D19" s="40" t="str">
        <f ca="1">INDEX('Wellbeing Acorn Type'!D$14:D$48,'Type Sorted'!$B19)</f>
        <v>Rooted Routines</v>
      </c>
      <c r="E19" s="40"/>
      <c r="F19" s="40"/>
      <c r="G19" s="40"/>
      <c r="H19" s="40"/>
      <c r="I19" s="40"/>
      <c r="J19" s="40"/>
      <c r="K19" s="40"/>
      <c r="L19" s="40"/>
      <c r="M19" s="40"/>
      <c r="N19" s="40"/>
      <c r="O19" s="40"/>
      <c r="P19" s="206">
        <f ca="1">INDEX('Wellbeing Acorn Type'!E$14:E$48,'Type Sorted'!$B19)</f>
        <v>6</v>
      </c>
      <c r="Q19" s="207">
        <f ca="1">INDEX('Wellbeing Acorn Type'!F$14:F$48,'Type Sorted'!$B19)</f>
        <v>5.9405940594059403E-2</v>
      </c>
      <c r="R19" s="206">
        <f ca="1">INDEX('Wellbeing Acorn Type'!G$14:G$48,'Type Sorted'!$B19)</f>
        <v>13105</v>
      </c>
      <c r="S19" s="207">
        <f ca="1">INDEX('Wellbeing Acorn Type'!H$14:H$48,'Type Sorted'!$B19)</f>
        <v>3.7616861998788685E-2</v>
      </c>
      <c r="T19" s="207">
        <f ca="1">INDEX('Wellbeing Acorn Type'!I$14:I$48,'Type Sorted'!$B19)</f>
        <v>4.5784051888592142E-4</v>
      </c>
      <c r="U19" s="227">
        <f ca="1">INDEX('Wellbeing Acorn Type'!J$14:J$48,'Type Sorted'!$B19)</f>
        <v>1.1508911960129815</v>
      </c>
      <c r="V19" s="208">
        <f ca="1">INDEX('Wellbeing Acorn Type'!K$14:K$48,'Type Sorted'!$B19)</f>
        <v>157.92370080197639</v>
      </c>
      <c r="W19" s="208"/>
    </row>
    <row r="20" spans="1:23" ht="20.149999999999999" customHeight="1">
      <c r="A20" s="225">
        <v>8</v>
      </c>
      <c r="B20" s="225">
        <f ca="1">MATCH(A20,'Wellbeing Acorn Type'!$Q$14:$Q$48,0)</f>
        <v>20</v>
      </c>
      <c r="C20" s="226" t="str">
        <f ca="1">INDEX('Wellbeing Acorn Type'!$C$14:$C$48,'Type Sorted'!B20)</f>
        <v>3.16</v>
      </c>
      <c r="D20" s="40" t="str">
        <f ca="1">INDEX('Wellbeing Acorn Type'!D$14:D$48,'Type Sorted'!$B20)</f>
        <v>Countryside Concerns</v>
      </c>
      <c r="E20" s="40"/>
      <c r="F20" s="40"/>
      <c r="G20" s="40"/>
      <c r="H20" s="40"/>
      <c r="I20" s="40"/>
      <c r="J20" s="40"/>
      <c r="K20" s="40"/>
      <c r="L20" s="40"/>
      <c r="M20" s="40"/>
      <c r="N20" s="40"/>
      <c r="O20" s="40"/>
      <c r="P20" s="206">
        <f ca="1">INDEX('Wellbeing Acorn Type'!E$14:E$48,'Type Sorted'!$B20)</f>
        <v>10</v>
      </c>
      <c r="Q20" s="207">
        <f ca="1">INDEX('Wellbeing Acorn Type'!F$14:F$48,'Type Sorted'!$B20)</f>
        <v>9.9009900990099015E-2</v>
      </c>
      <c r="R20" s="206">
        <f ca="1">INDEX('Wellbeing Acorn Type'!G$14:G$48,'Type Sorted'!$B20)</f>
        <v>22417</v>
      </c>
      <c r="S20" s="207">
        <f ca="1">INDEX('Wellbeing Acorn Type'!H$14:H$48,'Type Sorted'!$B20)</f>
        <v>6.4346218651418999E-2</v>
      </c>
      <c r="T20" s="207">
        <f ca="1">INDEX('Wellbeing Acorn Type'!I$14:I$48,'Type Sorted'!$B20)</f>
        <v>4.4609002096623098E-4</v>
      </c>
      <c r="U20" s="227">
        <f ca="1">INDEX('Wellbeing Acorn Type'!J$14:J$48,'Type Sorted'!$B20)</f>
        <v>1.4197643903949924</v>
      </c>
      <c r="V20" s="208">
        <f ca="1">INDEX('Wellbeing Acorn Type'!K$14:K$48,'Type Sorted'!$B20)</f>
        <v>153.87058177647179</v>
      </c>
      <c r="W20" s="208"/>
    </row>
    <row r="21" spans="1:23" ht="20.149999999999999" customHeight="1">
      <c r="A21" s="225">
        <v>9</v>
      </c>
      <c r="B21" s="225">
        <f ca="1">MATCH(A21,'Wellbeing Acorn Type'!$Q$14:$Q$48,0)</f>
        <v>31</v>
      </c>
      <c r="C21" s="226" t="str">
        <f ca="1">INDEX('Wellbeing Acorn Type'!$C$14:$C$48,'Type Sorted'!B21)</f>
        <v>4.25</v>
      </c>
      <c r="D21" s="40" t="str">
        <f ca="1">INDEX('Wellbeing Acorn Type'!D$14:D$48,'Type Sorted'!$B21)</f>
        <v>Healthy, Wealthy &amp; Wine</v>
      </c>
      <c r="E21" s="40"/>
      <c r="F21" s="40"/>
      <c r="G21" s="40"/>
      <c r="H21" s="40"/>
      <c r="I21" s="40"/>
      <c r="J21" s="40"/>
      <c r="K21" s="40"/>
      <c r="L21" s="40"/>
      <c r="M21" s="40"/>
      <c r="N21" s="40"/>
      <c r="O21" s="40"/>
      <c r="P21" s="206">
        <f ca="1">INDEX('Wellbeing Acorn Type'!E$14:E$48,'Type Sorted'!$B21)</f>
        <v>8</v>
      </c>
      <c r="Q21" s="207">
        <f ca="1">INDEX('Wellbeing Acorn Type'!F$14:F$48,'Type Sorted'!$B21)</f>
        <v>7.9207920792079209E-2</v>
      </c>
      <c r="R21" s="206">
        <f ca="1">INDEX('Wellbeing Acorn Type'!G$14:G$48,'Type Sorted'!$B21)</f>
        <v>23245</v>
      </c>
      <c r="S21" s="207">
        <f ca="1">INDEX('Wellbeing Acorn Type'!H$14:H$48,'Type Sorted'!$B21)</f>
        <v>6.6722926910480193E-2</v>
      </c>
      <c r="T21" s="207">
        <f ca="1">INDEX('Wellbeing Acorn Type'!I$14:I$48,'Type Sorted'!$B21)</f>
        <v>3.4416003441600345E-4</v>
      </c>
      <c r="U21" s="227">
        <f ca="1">INDEX('Wellbeing Acorn Type'!J$14:J$48,'Type Sorted'!$B21)</f>
        <v>0.50281262954430894</v>
      </c>
      <c r="V21" s="208">
        <f ca="1">INDEX('Wellbeing Acorn Type'!K$14:K$48,'Type Sorted'!$B21)</f>
        <v>118.71169995037792</v>
      </c>
      <c r="W21" s="208"/>
    </row>
    <row r="22" spans="1:23" ht="20.149999999999999" customHeight="1">
      <c r="A22" s="225">
        <v>10</v>
      </c>
      <c r="B22" s="225">
        <f ca="1">MATCH(A22,'Wellbeing Acorn Type'!$Q$14:$Q$48,0)</f>
        <v>11</v>
      </c>
      <c r="C22" s="226" t="str">
        <f ca="1">INDEX('Wellbeing Acorn Type'!$C$14:$C$48,'Type Sorted'!B22)</f>
        <v>2.9</v>
      </c>
      <c r="D22" s="40" t="str">
        <f ca="1">INDEX('Wellbeing Acorn Type'!D$14:D$48,'Type Sorted'!$B22)</f>
        <v>Everyday Excesses</v>
      </c>
      <c r="E22" s="40"/>
      <c r="F22" s="40"/>
      <c r="G22" s="40"/>
      <c r="H22" s="40"/>
      <c r="I22" s="40"/>
      <c r="J22" s="40"/>
      <c r="K22" s="40"/>
      <c r="L22" s="40"/>
      <c r="M22" s="40"/>
      <c r="N22" s="40"/>
      <c r="O22" s="40"/>
      <c r="P22" s="206">
        <f ca="1">INDEX('Wellbeing Acorn Type'!E$14:E$48,'Type Sorted'!$B22)</f>
        <v>4</v>
      </c>
      <c r="Q22" s="207">
        <f ca="1">INDEX('Wellbeing Acorn Type'!F$14:F$48,'Type Sorted'!$B22)</f>
        <v>3.9603960396039604E-2</v>
      </c>
      <c r="R22" s="206">
        <f ca="1">INDEX('Wellbeing Acorn Type'!G$14:G$48,'Type Sorted'!$B22)</f>
        <v>16337</v>
      </c>
      <c r="S22" s="207">
        <f ca="1">INDEX('Wellbeing Acorn Type'!H$14:H$48,'Type Sorted'!$B22)</f>
        <v>4.6894061386815011E-2</v>
      </c>
      <c r="T22" s="207">
        <f ca="1">INDEX('Wellbeing Acorn Type'!I$14:I$48,'Type Sorted'!$B22)</f>
        <v>2.4484299442982185E-4</v>
      </c>
      <c r="U22" s="227">
        <f ca="1">INDEX('Wellbeing Acorn Type'!J$14:J$48,'Type Sorted'!$B22)</f>
        <v>-0.3465490558726797</v>
      </c>
      <c r="V22" s="208">
        <f ca="1">INDEX('Wellbeing Acorn Type'!K$14:K$48,'Type Sorted'!$B22)</f>
        <v>84.454106180649276</v>
      </c>
      <c r="W22" s="208"/>
    </row>
    <row r="23" spans="1:23" ht="20.149999999999999" customHeight="1">
      <c r="A23" s="225">
        <v>11</v>
      </c>
      <c r="B23" s="225">
        <f ca="1">MATCH(A23,'Wellbeing Acorn Type'!$Q$14:$Q$48,0)</f>
        <v>27</v>
      </c>
      <c r="C23" s="226" t="str">
        <f ca="1">INDEX('Wellbeing Acorn Type'!$C$14:$C$48,'Type Sorted'!B23)</f>
        <v>4.21</v>
      </c>
      <c r="D23" s="40" t="str">
        <f ca="1">INDEX('Wellbeing Acorn Type'!D$14:D$48,'Type Sorted'!$B23)</f>
        <v>Sensible Seniors</v>
      </c>
      <c r="E23" s="40"/>
      <c r="F23" s="40"/>
      <c r="G23" s="40"/>
      <c r="H23" s="40"/>
      <c r="I23" s="40"/>
      <c r="J23" s="40"/>
      <c r="K23" s="40"/>
      <c r="L23" s="40"/>
      <c r="M23" s="40"/>
      <c r="N23" s="40"/>
      <c r="O23" s="40"/>
      <c r="P23" s="206">
        <f ca="1">INDEX('Wellbeing Acorn Type'!E$14:E$48,'Type Sorted'!$B23)</f>
        <v>1</v>
      </c>
      <c r="Q23" s="207">
        <f ca="1">INDEX('Wellbeing Acorn Type'!F$14:F$48,'Type Sorted'!$B23)</f>
        <v>9.9009900990099011E-3</v>
      </c>
      <c r="R23" s="206">
        <f ca="1">INDEX('Wellbeing Acorn Type'!G$14:G$48,'Type Sorted'!$B23)</f>
        <v>5253</v>
      </c>
      <c r="S23" s="207">
        <f ca="1">INDEX('Wellbeing Acorn Type'!H$14:H$48,'Type Sorted'!$B23)</f>
        <v>1.5078319426145513E-2</v>
      </c>
      <c r="T23" s="207">
        <f ca="1">INDEX('Wellbeing Acorn Type'!I$14:I$48,'Type Sorted'!$B23)</f>
        <v>1.9036740909956216E-4</v>
      </c>
      <c r="U23" s="227">
        <f ca="1">INDEX('Wellbeing Acorn Type'!J$14:J$48,'Type Sorted'!$B23)</f>
        <v>-0.42696193652032399</v>
      </c>
      <c r="V23" s="208">
        <f ca="1">INDEX('Wellbeing Acorn Type'!K$14:K$48,'Type Sorted'!$B23)</f>
        <v>65.663750841103536</v>
      </c>
      <c r="W23" s="208"/>
    </row>
    <row r="24" spans="1:23" ht="20.149999999999999" customHeight="1">
      <c r="A24" s="225">
        <v>12</v>
      </c>
      <c r="B24" s="225">
        <f ca="1">MATCH(A24,'Wellbeing Acorn Type'!$Q$14:$Q$48,0)</f>
        <v>25</v>
      </c>
      <c r="C24" s="226" t="str">
        <f ca="1">INDEX('Wellbeing Acorn Type'!$C$14:$C$48,'Type Sorted'!B24)</f>
        <v>4.19</v>
      </c>
      <c r="D24" s="40" t="str">
        <f ca="1">INDEX('Wellbeing Acorn Type'!D$14:D$48,'Type Sorted'!$B24)</f>
        <v>Relishing Retirement</v>
      </c>
      <c r="E24" s="40"/>
      <c r="F24" s="40"/>
      <c r="G24" s="40"/>
      <c r="H24" s="40"/>
      <c r="I24" s="40"/>
      <c r="J24" s="40"/>
      <c r="K24" s="40"/>
      <c r="L24" s="40"/>
      <c r="M24" s="40"/>
      <c r="N24" s="40"/>
      <c r="O24" s="40"/>
      <c r="P24" s="206">
        <f ca="1">INDEX('Wellbeing Acorn Type'!E$14:E$48,'Type Sorted'!$B24)</f>
        <v>8</v>
      </c>
      <c r="Q24" s="207">
        <f ca="1">INDEX('Wellbeing Acorn Type'!F$14:F$48,'Type Sorted'!$B24)</f>
        <v>7.9207920792079209E-2</v>
      </c>
      <c r="R24" s="206">
        <f ca="1">INDEX('Wellbeing Acorn Type'!G$14:G$48,'Type Sorted'!$B24)</f>
        <v>48853</v>
      </c>
      <c r="S24" s="207">
        <f ca="1">INDEX('Wellbeing Acorn Type'!H$14:H$48,'Type Sorted'!$B24)</f>
        <v>0.14022865770521353</v>
      </c>
      <c r="T24" s="207">
        <f ca="1">INDEX('Wellbeing Acorn Type'!I$14:I$48,'Type Sorted'!$B24)</f>
        <v>1.6375657584999899E-4</v>
      </c>
      <c r="U24" s="227">
        <f ca="1">INDEX('Wellbeing Acorn Type'!J$14:J$48,'Type Sorted'!$B24)</f>
        <v>-1.7661527582204848</v>
      </c>
      <c r="V24" s="208">
        <f ca="1">INDEX('Wellbeing Acorn Type'!K$14:K$48,'Type Sorted'!$B24)</f>
        <v>56.484831337820296</v>
      </c>
      <c r="W24" s="208"/>
    </row>
    <row r="25" spans="1:23" ht="20.149999999999999" customHeight="1">
      <c r="A25" s="225">
        <v>13</v>
      </c>
      <c r="B25" s="225">
        <f ca="1">MATCH(A25,'Wellbeing Acorn Type'!$Q$14:$Q$48,0)</f>
        <v>14</v>
      </c>
      <c r="C25" s="226" t="str">
        <f ca="1">INDEX('Wellbeing Acorn Type'!$C$14:$C$48,'Type Sorted'!B25)</f>
        <v>2.12</v>
      </c>
      <c r="D25" s="40" t="str">
        <f ca="1">INDEX('Wellbeing Acorn Type'!D$14:D$48,'Type Sorted'!$B25)</f>
        <v>Perilous Futures</v>
      </c>
      <c r="E25" s="40"/>
      <c r="F25" s="40"/>
      <c r="G25" s="40"/>
      <c r="H25" s="40"/>
      <c r="I25" s="40"/>
      <c r="J25" s="40"/>
      <c r="K25" s="40"/>
      <c r="L25" s="40"/>
      <c r="M25" s="40"/>
      <c r="N25" s="40"/>
      <c r="O25" s="40"/>
      <c r="P25" s="206">
        <f ca="1">INDEX('Wellbeing Acorn Type'!E$14:E$48,'Type Sorted'!$B25)</f>
        <v>1</v>
      </c>
      <c r="Q25" s="207">
        <f ca="1">INDEX('Wellbeing Acorn Type'!F$14:F$48,'Type Sorted'!$B25)</f>
        <v>9.9009900990099011E-3</v>
      </c>
      <c r="R25" s="206">
        <f ca="1">INDEX('Wellbeing Acorn Type'!G$14:G$48,'Type Sorted'!$B25)</f>
        <v>6282</v>
      </c>
      <c r="S25" s="207">
        <f ca="1">INDEX('Wellbeing Acorn Type'!H$14:H$48,'Type Sorted'!$B25)</f>
        <v>1.8031982226355627E-2</v>
      </c>
      <c r="T25" s="207">
        <f ca="1">INDEX('Wellbeing Acorn Type'!I$14:I$48,'Type Sorted'!$B25)</f>
        <v>1.591849729385546E-4</v>
      </c>
      <c r="U25" s="227">
        <f ca="1">INDEX('Wellbeing Acorn Type'!J$14:J$48,'Type Sorted'!$B25)</f>
        <v>-0.61409253846660916</v>
      </c>
      <c r="V25" s="208">
        <f ca="1">INDEX('Wellbeing Acorn Type'!K$14:K$48,'Type Sorted'!$B25)</f>
        <v>54.907940650798601</v>
      </c>
      <c r="W25" s="208"/>
    </row>
    <row r="26" spans="1:23" ht="20.149999999999999" customHeight="1">
      <c r="A26" s="225">
        <v>14</v>
      </c>
      <c r="B26" s="225">
        <f ca="1">MATCH(A26,'Wellbeing Acorn Type'!$Q$14:$Q$48,0)</f>
        <v>21</v>
      </c>
      <c r="C26" s="226" t="str">
        <f ca="1">INDEX('Wellbeing Acorn Type'!$C$14:$C$48,'Type Sorted'!B26)</f>
        <v>3.17</v>
      </c>
      <c r="D26" s="40" t="str">
        <f ca="1">INDEX('Wellbeing Acorn Type'!D$14:D$48,'Type Sorted'!$B26)</f>
        <v>Everthing in Moderation</v>
      </c>
      <c r="E26" s="40"/>
      <c r="F26" s="40"/>
      <c r="G26" s="40"/>
      <c r="H26" s="40"/>
      <c r="I26" s="40"/>
      <c r="J26" s="40"/>
      <c r="K26" s="40"/>
      <c r="L26" s="40"/>
      <c r="M26" s="40"/>
      <c r="N26" s="40"/>
      <c r="O26" s="40"/>
      <c r="P26" s="206">
        <f ca="1">INDEX('Wellbeing Acorn Type'!E$14:E$48,'Type Sorted'!$B26)</f>
        <v>4</v>
      </c>
      <c r="Q26" s="207">
        <f ca="1">INDEX('Wellbeing Acorn Type'!F$14:F$48,'Type Sorted'!$B26)</f>
        <v>3.9603960396039604E-2</v>
      </c>
      <c r="R26" s="206">
        <f ca="1">INDEX('Wellbeing Acorn Type'!G$14:G$48,'Type Sorted'!$B26)</f>
        <v>26453</v>
      </c>
      <c r="S26" s="207">
        <f ca="1">INDEX('Wellbeing Acorn Type'!H$14:H$48,'Type Sorted'!$B26)</f>
        <v>7.5931236204040978E-2</v>
      </c>
      <c r="T26" s="207">
        <f ca="1">INDEX('Wellbeing Acorn Type'!I$14:I$48,'Type Sorted'!$B26)</f>
        <v>1.5121158280724303E-4</v>
      </c>
      <c r="U26" s="227">
        <f ca="1">INDEX('Wellbeing Acorn Type'!J$14:J$48,'Type Sorted'!$B26)</f>
        <v>-1.3782599543994674</v>
      </c>
      <c r="V26" s="208">
        <f ca="1">INDEX('Wellbeing Acorn Type'!K$14:K$48,'Type Sorted'!$B26)</f>
        <v>52.157665772247661</v>
      </c>
      <c r="W26" s="208"/>
    </row>
    <row r="27" spans="1:23" ht="20.149999999999999" customHeight="1">
      <c r="A27" s="225">
        <v>15</v>
      </c>
      <c r="B27" s="225">
        <f ca="1">MATCH(A27,'Wellbeing Acorn Type'!$Q$14:$Q$48,0)</f>
        <v>13</v>
      </c>
      <c r="C27" s="226" t="str">
        <f ca="1">INDEX('Wellbeing Acorn Type'!$C$14:$C$48,'Type Sorted'!B27)</f>
        <v>2.11</v>
      </c>
      <c r="D27" s="40" t="str">
        <f ca="1">INDEX('Wellbeing Acorn Type'!D$14:D$48,'Type Sorted'!$B27)</f>
        <v>Anxious Adversity</v>
      </c>
      <c r="E27" s="40"/>
      <c r="F27" s="40"/>
      <c r="G27" s="40"/>
      <c r="H27" s="40"/>
      <c r="I27" s="40"/>
      <c r="J27" s="40"/>
      <c r="K27" s="40"/>
      <c r="L27" s="40"/>
      <c r="M27" s="40"/>
      <c r="N27" s="40"/>
      <c r="O27" s="40"/>
      <c r="P27" s="206">
        <f ca="1">INDEX('Wellbeing Acorn Type'!E$14:E$48,'Type Sorted'!$B27)</f>
        <v>1</v>
      </c>
      <c r="Q27" s="207">
        <f ca="1">INDEX('Wellbeing Acorn Type'!F$14:F$48,'Type Sorted'!$B27)</f>
        <v>9.9009900990099011E-3</v>
      </c>
      <c r="R27" s="206">
        <f ca="1">INDEX('Wellbeing Acorn Type'!G$14:G$48,'Type Sorted'!$B27)</f>
        <v>6926</v>
      </c>
      <c r="S27" s="207">
        <f ca="1">INDEX('Wellbeing Acorn Type'!H$14:H$48,'Type Sorted'!$B27)</f>
        <v>1.988053309451434E-2</v>
      </c>
      <c r="T27" s="207">
        <f ca="1">INDEX('Wellbeing Acorn Type'!I$14:I$48,'Type Sorted'!$B27)</f>
        <v>1.4438348252959862E-4</v>
      </c>
      <c r="U27" s="227">
        <f ca="1">INDEX('Wellbeing Acorn Type'!J$14:J$48,'Type Sorted'!$B27)</f>
        <v>-0.71848518918088233</v>
      </c>
      <c r="V27" s="208">
        <f ca="1">INDEX('Wellbeing Acorn Type'!K$14:K$48,'Type Sorted'!$B27)</f>
        <v>49.802437650637714</v>
      </c>
      <c r="W27" s="208"/>
    </row>
    <row r="28" spans="1:23" ht="20.149999999999999" customHeight="1">
      <c r="A28" s="225">
        <v>16</v>
      </c>
      <c r="B28" s="225">
        <f ca="1">MATCH(A28,'Wellbeing Acorn Type'!$Q$14:$Q$48,0)</f>
        <v>9</v>
      </c>
      <c r="C28" s="226" t="str">
        <f ca="1">INDEX('Wellbeing Acorn Type'!$C$14:$C$48,'Type Sorted'!B28)</f>
        <v>2.7</v>
      </c>
      <c r="D28" s="40" t="str">
        <f ca="1">INDEX('Wellbeing Acorn Type'!D$14:D$48,'Type Sorted'!$B28)</f>
        <v>Struggling Smokers</v>
      </c>
      <c r="E28" s="40"/>
      <c r="F28" s="40"/>
      <c r="G28" s="40"/>
      <c r="H28" s="40"/>
      <c r="I28" s="40"/>
      <c r="J28" s="40"/>
      <c r="K28" s="40"/>
      <c r="L28" s="40"/>
      <c r="M28" s="40"/>
      <c r="N28" s="40"/>
      <c r="O28" s="40"/>
      <c r="P28" s="206">
        <f ca="1">INDEX('Wellbeing Acorn Type'!E$14:E$48,'Type Sorted'!$B28)</f>
        <v>1</v>
      </c>
      <c r="Q28" s="207">
        <f ca="1">INDEX('Wellbeing Acorn Type'!F$14:F$48,'Type Sorted'!$B28)</f>
        <v>9.9009900990099011E-3</v>
      </c>
      <c r="R28" s="206">
        <f ca="1">INDEX('Wellbeing Acorn Type'!G$14:G$48,'Type Sorted'!$B28)</f>
        <v>7077</v>
      </c>
      <c r="S28" s="207">
        <f ca="1">INDEX('Wellbeing Acorn Type'!H$14:H$48,'Type Sorted'!$B28)</f>
        <v>2.0313966605526708E-2</v>
      </c>
      <c r="T28" s="207">
        <f ca="1">INDEX('Wellbeing Acorn Type'!I$14:I$48,'Type Sorted'!$B28)</f>
        <v>1.4130281192595732E-4</v>
      </c>
      <c r="U28" s="227">
        <f ca="1">INDEX('Wellbeing Acorn Type'!J$14:J$48,'Type Sorted'!$B28)</f>
        <v>-0.74181352966504177</v>
      </c>
      <c r="V28" s="208">
        <f ca="1">INDEX('Wellbeing Acorn Type'!K$14:K$48,'Type Sorted'!$B28)</f>
        <v>48.739816754036575</v>
      </c>
      <c r="W28" s="208"/>
    </row>
    <row r="29" spans="1:23" ht="20.149999999999999" customHeight="1">
      <c r="A29" s="225">
        <v>17</v>
      </c>
      <c r="B29" s="225">
        <f ca="1">MATCH(A29,'Wellbeing Acorn Type'!$Q$14:$Q$48,0)</f>
        <v>30</v>
      </c>
      <c r="C29" s="226" t="str">
        <f ca="1">INDEX('Wellbeing Acorn Type'!$C$14:$C$48,'Type Sorted'!B29)</f>
        <v>4.24</v>
      </c>
      <c r="D29" s="40" t="str">
        <f ca="1">INDEX('Wellbeing Acorn Type'!D$14:D$48,'Type Sorted'!$B29)</f>
        <v>Five-A-Day Greys</v>
      </c>
      <c r="E29" s="40"/>
      <c r="F29" s="40"/>
      <c r="G29" s="40"/>
      <c r="H29" s="40"/>
      <c r="I29" s="40"/>
      <c r="J29" s="40"/>
      <c r="K29" s="40"/>
      <c r="L29" s="40"/>
      <c r="M29" s="40"/>
      <c r="N29" s="40"/>
      <c r="O29" s="40"/>
      <c r="P29" s="206">
        <f ca="1">INDEX('Wellbeing Acorn Type'!E$14:E$48,'Type Sorted'!$B29)</f>
        <v>3</v>
      </c>
      <c r="Q29" s="207">
        <f ca="1">INDEX('Wellbeing Acorn Type'!F$14:F$48,'Type Sorted'!$B29)</f>
        <v>2.9702970297029702E-2</v>
      </c>
      <c r="R29" s="206">
        <f ca="1">INDEX('Wellbeing Acorn Type'!G$14:G$48,'Type Sorted'!$B29)</f>
        <v>30382</v>
      </c>
      <c r="S29" s="207">
        <f ca="1">INDEX('Wellbeing Acorn Type'!H$14:H$48,'Type Sorted'!$B29)</f>
        <v>8.7209118752170758E-2</v>
      </c>
      <c r="T29" s="207">
        <f ca="1">INDEX('Wellbeing Acorn Type'!I$14:I$48,'Type Sorted'!$B29)</f>
        <v>9.874267658481996E-5</v>
      </c>
      <c r="U29" s="227">
        <f ca="1">INDEX('Wellbeing Acorn Type'!J$14:J$48,'Type Sorted'!$B29)</f>
        <v>-2.0483698397736614</v>
      </c>
      <c r="V29" s="208">
        <f ca="1">INDEX('Wellbeing Acorn Type'!K$14:K$48,'Type Sorted'!$B29)</f>
        <v>34.059477634946695</v>
      </c>
      <c r="W29" s="208"/>
    </row>
    <row r="30" spans="1:23" ht="20.149999999999999" customHeight="1">
      <c r="A30" s="225">
        <v>18</v>
      </c>
      <c r="B30" s="225">
        <f ca="1">MATCH(A30,'Wellbeing Acorn Type'!$Q$14:$Q$48,0)</f>
        <v>3</v>
      </c>
      <c r="C30" s="226" t="str">
        <f ca="1">INDEX('Wellbeing Acorn Type'!$C$14:$C$48,'Type Sorted'!B30)</f>
        <v>1.3</v>
      </c>
      <c r="D30" s="40" t="str">
        <f ca="1">INDEX('Wellbeing Acorn Type'!D$14:D$48,'Type Sorted'!$B30)</f>
        <v>Hardship Heartlands</v>
      </c>
      <c r="E30" s="40"/>
      <c r="F30" s="40"/>
      <c r="G30" s="40"/>
      <c r="H30" s="40"/>
      <c r="I30" s="40"/>
      <c r="J30" s="40"/>
      <c r="K30" s="40"/>
      <c r="L30" s="40"/>
      <c r="M30" s="40"/>
      <c r="N30" s="40"/>
      <c r="O30" s="40"/>
      <c r="P30" s="206">
        <f ca="1">INDEX('Wellbeing Acorn Type'!E$14:E$48,'Type Sorted'!$B30)</f>
        <v>1</v>
      </c>
      <c r="Q30" s="207">
        <f ca="1">INDEX('Wellbeing Acorn Type'!F$14:F$48,'Type Sorted'!$B30)</f>
        <v>9.9009900990099011E-3</v>
      </c>
      <c r="R30" s="206">
        <f ca="1">INDEX('Wellbeing Acorn Type'!G$14:G$48,'Type Sorted'!$B30)</f>
        <v>17099</v>
      </c>
      <c r="S30" s="207">
        <f ca="1">INDEX('Wellbeing Acorn Type'!H$14:H$48,'Type Sorted'!$B30)</f>
        <v>4.9081321886095972E-2</v>
      </c>
      <c r="T30" s="207">
        <f ca="1">INDEX('Wellbeing Acorn Type'!I$14:I$48,'Type Sorted'!$B30)</f>
        <v>5.8482952219428036E-5</v>
      </c>
      <c r="U30" s="227">
        <f ca="1">INDEX('Wellbeing Acorn Type'!J$14:J$48,'Type Sorted'!$B30)</f>
        <v>-1.8226319618544022</v>
      </c>
      <c r="V30" s="208">
        <f ca="1">INDEX('Wellbeing Acorn Type'!K$14:K$48,'Type Sorted'!$B30)</f>
        <v>20.172623145699561</v>
      </c>
      <c r="W30" s="208"/>
    </row>
    <row r="31" spans="1:23" ht="20.149999999999999" customHeight="1">
      <c r="A31" s="225">
        <v>19</v>
      </c>
      <c r="B31" s="225">
        <f ca="1">MATCH(A31,'Wellbeing Acorn Type'!$Q$14:$Q$48,0)</f>
        <v>15</v>
      </c>
      <c r="C31" s="226" t="str">
        <f ca="1">INDEX('Wellbeing Acorn Type'!$C$14:$C$48,'Type Sorted'!B31)</f>
        <v>2.13</v>
      </c>
      <c r="D31" s="40" t="str">
        <f ca="1">INDEX('Wellbeing Acorn Type'!D$14:D$48,'Type Sorted'!$B31)</f>
        <v>Regular Revellers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7412</v>
      </c>
      <c r="S31" s="207">
        <f ca="1">INDEX('Wellbeing Acorn Type'!H$14:H$48,'Type Sorted'!$B31)</f>
        <v>2.1275557507441565E-2</v>
      </c>
      <c r="T31" s="207">
        <f ca="1">INDEX('Wellbeing Acorn Type'!I$14:I$48,'Type Sorted'!$B31)</f>
        <v>0</v>
      </c>
      <c r="U31" s="227">
        <f ca="1">INDEX('Wellbeing Acorn Type'!J$14:J$48,'Type Sorted'!$B31)</f>
        <v>-1.4817363811743327</v>
      </c>
      <c r="V31" s="208">
        <f ca="1">INDEX('Wellbeing Acorn Type'!K$14:K$48,'Type Sorted'!$B31)</f>
        <v>0</v>
      </c>
      <c r="W31" s="208"/>
    </row>
    <row r="32" spans="1:23" ht="20.149999999999999" customHeight="1">
      <c r="A32" s="225">
        <v>20</v>
      </c>
      <c r="B32" s="225">
        <f ca="1">MATCH(A32,'Wellbeing Acorn Type'!$Q$14:$Q$48,0)</f>
        <v>29</v>
      </c>
      <c r="C32" s="226" t="str">
        <f ca="1">INDEX('Wellbeing Acorn Type'!$C$14:$C$48,'Type Sorted'!B32)</f>
        <v>4.23</v>
      </c>
      <c r="D32" s="40" t="str">
        <f ca="1">INDEX('Wellbeing Acorn Type'!D$14:D$48,'Type Sorted'!$B32)</f>
        <v>Happy Families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15264</v>
      </c>
      <c r="S32" s="207">
        <f ca="1">INDEX('Wellbeing Acorn Type'!H$14:H$48,'Type Sorted'!$B32)</f>
        <v>4.3814100080084732E-2</v>
      </c>
      <c r="T32" s="207">
        <f ca="1">INDEX('Wellbeing Acorn Type'!I$14:I$48,'Type Sorted'!$B32)</f>
        <v>0</v>
      </c>
      <c r="U32" s="227">
        <f ca="1">INDEX('Wellbeing Acorn Type'!J$14:J$48,'Type Sorted'!$B32)</f>
        <v>-2.1512776597000123</v>
      </c>
      <c r="V32" s="208">
        <f ca="1">INDEX('Wellbeing Acorn Type'!K$14:K$48,'Type Sorted'!$B32)</f>
        <v>0</v>
      </c>
      <c r="W32" s="208"/>
    </row>
    <row r="33" spans="1:28" ht="20.149999999999999" customHeight="1">
      <c r="A33" s="225">
        <v>21</v>
      </c>
      <c r="B33" s="225">
        <f ca="1">MATCH(A33,'Wellbeing Acorn Type'!$Q$14:$Q$48,0)</f>
        <v>22</v>
      </c>
      <c r="C33" s="226" t="str">
        <f ca="1">INDEX('Wellbeing Acorn Type'!$C$14:$C$48,'Type Sorted'!B33)</f>
        <v>3.18</v>
      </c>
      <c r="D33" s="40" t="str">
        <f ca="1">INDEX('Wellbeing Acorn Type'!D$14:D$48,'Type Sorted'!$B33)</f>
        <v>Cultural Concerns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106</v>
      </c>
      <c r="S33" s="207">
        <f ca="1">INDEX('Wellbeing Acorn Type'!H$14:H$48,'Type Sorted'!$B33)</f>
        <v>3.0426458388947735E-4</v>
      </c>
      <c r="T33" s="207">
        <f ca="1">INDEX('Wellbeing Acorn Type'!I$14:I$48,'Type Sorted'!$B33)</f>
        <v>0</v>
      </c>
      <c r="U33" s="227">
        <f ca="1">INDEX('Wellbeing Acorn Type'!J$14:J$48,'Type Sorted'!$B33)</f>
        <v>-0.17532848054237296</v>
      </c>
      <c r="V33" s="208">
        <f ca="1">INDEX('Wellbeing Acorn Type'!K$14:K$48,'Type Sorted'!$B33)</f>
        <v>0</v>
      </c>
      <c r="W33" s="208"/>
    </row>
    <row r="34" spans="1:28" ht="20.149999999999999" customHeight="1">
      <c r="A34" s="225">
        <v>22</v>
      </c>
      <c r="B34" s="225">
        <f ca="1">MATCH(A34,'Wellbeing Acorn Type'!$Q$14:$Q$48,0)</f>
        <v>34</v>
      </c>
      <c r="C34" s="226" t="str">
        <f ca="1">INDEX('Wellbeing Acorn Type'!$C$14:$C$48,'Type Sorted'!B34)</f>
        <v>60</v>
      </c>
      <c r="D34" s="40" t="str">
        <f ca="1">INDEX('Wellbeing Acorn Type'!D$14:D$48,'Type Sorted'!$B34)</f>
        <v>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237</v>
      </c>
      <c r="S34" s="207">
        <f ca="1">INDEX('Wellbeing Acorn Type'!H$14:H$48,'Type Sorted'!$B34)</f>
        <v>6.8028968284722759E-4</v>
      </c>
      <c r="T34" s="207">
        <f ca="1">INDEX('Wellbeing Acorn Type'!I$14:I$48,'Type Sorted'!$B34)</f>
        <v>0</v>
      </c>
      <c r="U34" s="227">
        <f ca="1">INDEX('Wellbeing Acorn Type'!J$14:J$48,'Type Sorted'!$B34)</f>
        <v>-0.26221371433768315</v>
      </c>
      <c r="V34" s="208">
        <f ca="1">INDEX('Wellbeing Acorn Type'!K$14:K$48,'Type Sorted'!$B34)</f>
        <v>0</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19</v>
      </c>
      <c r="C36" s="226" t="str">
        <f ca="1">INDEX('Wellbeing Acorn Type'!$C$14:$C$48,'Type Sorted'!B36)</f>
        <v>3.15</v>
      </c>
      <c r="D36" s="40" t="str">
        <f ca="1">INDEX('Wellbeing Acorn Type'!D$14:D$48,'Type Sorted'!$B36)</f>
        <v>Borderline Behaviours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15117</v>
      </c>
      <c r="S36" s="207">
        <f ca="1">INDEX('Wellbeing Acorn Type'!H$14:H$48,'Type Sorted'!$B36)</f>
        <v>4.3392148251483291E-2</v>
      </c>
      <c r="T36" s="207">
        <f ca="1">INDEX('Wellbeing Acorn Type'!I$14:I$48,'Type Sorted'!$B36)</f>
        <v>0</v>
      </c>
      <c r="U36" s="227">
        <f ca="1">INDEX('Wellbeing Acorn Type'!J$14:J$48,'Type Sorted'!$B36)</f>
        <v>-2.1404214379457751</v>
      </c>
      <c r="V36" s="208">
        <f ca="1">INDEX('Wellbeing Acorn Type'!K$14:K$48,'Type Sorted'!$B36)</f>
        <v>0</v>
      </c>
      <c r="W36" s="208"/>
    </row>
    <row r="37" spans="1:28" ht="20.149999999999999" customHeight="1">
      <c r="A37" s="225">
        <v>25</v>
      </c>
      <c r="B37" s="225">
        <f ca="1">MATCH(A37,'Wellbeing Acorn Type'!$Q$14:$Q$48,0)</f>
        <v>1</v>
      </c>
      <c r="C37" s="226" t="str">
        <f ca="1">INDEX('Wellbeing Acorn Type'!$C$14:$C$48,'Type Sorted'!B37)</f>
        <v>1.1</v>
      </c>
      <c r="D37" s="40" t="str">
        <f ca="1">INDEX('Wellbeing Acorn Type'!D$14:D$48,'Type Sorted'!$B37)</f>
        <v>Limited Living</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3787</v>
      </c>
      <c r="S37" s="207">
        <f ca="1">INDEX('Wellbeing Acorn Type'!H$14:H$48,'Type Sorted'!$B37)</f>
        <v>1.0870282822541988E-2</v>
      </c>
      <c r="T37" s="207">
        <f ca="1">INDEX('Wellbeing Acorn Type'!I$14:I$48,'Type Sorted'!$B37)</f>
        <v>0</v>
      </c>
      <c r="U37" s="227">
        <f ca="1">INDEX('Wellbeing Acorn Type'!J$14:J$48,'Type Sorted'!$B37)</f>
        <v>-1.0535483803519095</v>
      </c>
      <c r="V37" s="208">
        <f ca="1">INDEX('Wellbeing Acorn Type'!K$14:K$48,'Type Sorted'!$B37)</f>
        <v>0</v>
      </c>
      <c r="W37" s="208"/>
    </row>
    <row r="38" spans="1:28" ht="20.149999999999999" customHeight="1">
      <c r="A38" s="225">
        <v>26</v>
      </c>
      <c r="B38" s="225">
        <f ca="1">MATCH(A38,'Wellbeing Acorn Type'!$Q$14:$Q$48,0)</f>
        <v>28</v>
      </c>
      <c r="C38" s="226" t="str">
        <f ca="1">INDEX('Wellbeing Acorn Type'!$C$14:$C$48,'Type Sorted'!B38)</f>
        <v>4.22</v>
      </c>
      <c r="D38" s="40" t="str">
        <f ca="1">INDEX('Wellbeing Acorn Type'!D$14:D$48,'Type Sorted'!$B38)</f>
        <v>Gym &amp; Juices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1307</v>
      </c>
      <c r="S38" s="207">
        <f ca="1">INDEX('Wellbeing Acorn Type'!H$14:H$48,'Type Sorted'!$B38)</f>
        <v>3.7516397277693098E-3</v>
      </c>
      <c r="T38" s="207">
        <f ca="1">INDEX('Wellbeing Acorn Type'!I$14:I$48,'Type Sorted'!$B38)</f>
        <v>0</v>
      </c>
      <c r="U38" s="227">
        <f ca="1">INDEX('Wellbeing Acorn Type'!J$14:J$48,'Type Sorted'!$B38)</f>
        <v>-0.61671915862505855</v>
      </c>
      <c r="V38" s="208">
        <f ca="1">INDEX('Wellbeing Acorn Type'!K$14:K$48,'Type Sorted'!$B38)</f>
        <v>0</v>
      </c>
      <c r="W38" s="208"/>
    </row>
    <row r="39" spans="1:28" ht="20.149999999999999" customHeight="1">
      <c r="A39" s="225">
        <v>27</v>
      </c>
      <c r="B39" s="225">
        <f ca="1">MATCH(A39,'Wellbeing Acorn Type'!$Q$14:$Q$48,0)</f>
        <v>8</v>
      </c>
      <c r="C39" s="226" t="str">
        <f ca="1">INDEX('Wellbeing Acorn Type'!$C$14:$C$48,'Type Sorted'!B39)</f>
        <v>2.6</v>
      </c>
      <c r="D39" s="40" t="str">
        <f ca="1">INDEX('Wellbeing Acorn Type'!D$14:D$48,'Type Sorted'!$B39)</f>
        <v>Dangerous Dependencies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3360</v>
      </c>
      <c r="S39" s="207">
        <f ca="1">INDEX('Wellbeing Acorn Type'!H$14:H$48,'Type Sorted'!$B39)</f>
        <v>9.6446132251758847E-3</v>
      </c>
      <c r="T39" s="207">
        <f ca="1">INDEX('Wellbeing Acorn Type'!I$14:I$48,'Type Sorted'!$B39)</f>
        <v>0</v>
      </c>
      <c r="U39" s="227">
        <f ca="1">INDEX('Wellbeing Acorn Type'!J$14:J$48,'Type Sorted'!$B39)</f>
        <v>-0.99176222103748435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101</v>
      </c>
      <c r="Q41" s="230"/>
      <c r="R41" s="229">
        <f ca="1">SUM(R13:R40)</f>
        <v>348381</v>
      </c>
      <c r="S41" s="17"/>
      <c r="T41" s="221">
        <f ca="1">IF(R41&gt;0,P41/R41,0)</f>
        <v>2.8991248087582275E-4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v>
      </c>
      <c r="B53" s="231">
        <f ca="1">IF($A53=B$52,$V13,100)</f>
        <v>100</v>
      </c>
      <c r="C53" s="231">
        <f t="shared" ref="C53:AB53" ca="1" si="0">IF($A53=C$52,$V13,100)</f>
        <v>309.74468675315802</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4</v>
      </c>
      <c r="B54" s="231">
        <f t="shared" ref="B54:AB63" ca="1" si="1">IF($A54=B$52,$V14,100)</f>
        <v>100</v>
      </c>
      <c r="C54" s="231">
        <f t="shared" ca="1" si="1"/>
        <v>100</v>
      </c>
      <c r="D54" s="231">
        <f t="shared" ca="1" si="1"/>
        <v>100</v>
      </c>
      <c r="E54" s="231">
        <f t="shared" ca="1" si="1"/>
        <v>291.28643195072499</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273.32146051372177</v>
      </c>
    </row>
    <row r="56" spans="1:28" ht="15" hidden="1" customHeight="1">
      <c r="A56" s="231">
        <f ca="1">INDEX('Wellbeing Acorn Type'!$R$14:$R$48,'Type Sorted'!B16)</f>
        <v>5</v>
      </c>
      <c r="B56" s="231">
        <f t="shared" ca="1" si="1"/>
        <v>100</v>
      </c>
      <c r="C56" s="231">
        <f t="shared" ca="1" si="1"/>
        <v>100</v>
      </c>
      <c r="D56" s="231">
        <f t="shared" ca="1" si="1"/>
        <v>100</v>
      </c>
      <c r="E56" s="231">
        <f t="shared" ca="1" si="1"/>
        <v>100</v>
      </c>
      <c r="F56" s="231">
        <f t="shared" ca="1" si="1"/>
        <v>228.09170650905398</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200.40851445702344</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20</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178.7638287828145</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14</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157.92370080197639</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16</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153.87058177647179</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25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118.71169995037792</v>
      </c>
      <c r="AA61" s="231">
        <f t="shared" ca="1" si="1"/>
        <v>100</v>
      </c>
      <c r="AB61" s="231">
        <f t="shared" ca="1" si="1"/>
        <v>100</v>
      </c>
    </row>
    <row r="62" spans="1:28" ht="15" hidden="1" customHeight="1">
      <c r="A62" s="231">
        <f ca="1">INDEX('Wellbeing Acorn Type'!$R$14:$R$48,'Type Sorted'!B22)</f>
        <v>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84.454106180649276</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21</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65.663750841103536</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19</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56.484831337820296</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12</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54.907940650798601</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17</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52.157665772247661</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11</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49.802437650637714</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7</v>
      </c>
      <c r="B68" s="231">
        <f t="shared" ca="1" si="3"/>
        <v>100</v>
      </c>
      <c r="C68" s="231">
        <f t="shared" ca="1" si="3"/>
        <v>100</v>
      </c>
      <c r="D68" s="231">
        <f t="shared" ca="1" si="3"/>
        <v>100</v>
      </c>
      <c r="E68" s="231">
        <f t="shared" ca="1" si="3"/>
        <v>100</v>
      </c>
      <c r="F68" s="231">
        <f t="shared" ca="1" si="3"/>
        <v>100</v>
      </c>
      <c r="G68" s="231">
        <f t="shared" ca="1" si="3"/>
        <v>100</v>
      </c>
      <c r="H68" s="231">
        <f t="shared" ca="1" si="3"/>
        <v>48.739816754036575</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24</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34.059477634946695</v>
      </c>
      <c r="Z69" s="231">
        <f t="shared" ca="1" si="3"/>
        <v>100</v>
      </c>
      <c r="AA69" s="231">
        <f t="shared" ca="1" si="3"/>
        <v>100</v>
      </c>
      <c r="AB69" s="231">
        <f t="shared" ca="1" si="3"/>
        <v>100</v>
      </c>
    </row>
    <row r="70" spans="1:28" ht="15" hidden="1" customHeight="1">
      <c r="A70" s="231">
        <f ca="1">INDEX('Wellbeing Acorn Type'!$R$14:$R$48,'Type Sorted'!B30)</f>
        <v>3</v>
      </c>
      <c r="B70" s="231">
        <f t="shared" ca="1" si="3"/>
        <v>100</v>
      </c>
      <c r="C70" s="231">
        <f t="shared" ca="1" si="3"/>
        <v>100</v>
      </c>
      <c r="D70" s="231">
        <f t="shared" ca="1" si="3"/>
        <v>20.172623145699561</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13</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23</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0</v>
      </c>
      <c r="Y72" s="231">
        <f t="shared" ca="1" si="3"/>
        <v>100</v>
      </c>
      <c r="Z72" s="231">
        <f t="shared" ca="1" si="3"/>
        <v>100</v>
      </c>
      <c r="AA72" s="231">
        <f t="shared" ca="1" si="3"/>
        <v>100</v>
      </c>
      <c r="AB72" s="231">
        <f t="shared" ca="1" si="3"/>
        <v>100</v>
      </c>
    </row>
    <row r="73" spans="1:28" ht="15" hidden="1" customHeight="1">
      <c r="A73" s="231">
        <f ca="1">INDEX('Wellbeing Acorn Type'!$R$14:$R$48,'Type Sorted'!B33)</f>
        <v>18</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60</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15</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v>
      </c>
      <c r="B77" s="231">
        <f t="shared" ca="1" si="5"/>
        <v>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22</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v>
      </c>
      <c r="B79" s="231">
        <f t="shared" ca="1" si="5"/>
        <v>100</v>
      </c>
      <c r="C79" s="231">
        <f t="shared" ca="1" si="5"/>
        <v>100</v>
      </c>
      <c r="D79" s="231">
        <f t="shared" ca="1" si="5"/>
        <v>100</v>
      </c>
      <c r="E79" s="231">
        <f t="shared" ca="1" si="5"/>
        <v>100</v>
      </c>
      <c r="F79" s="231">
        <f t="shared" ca="1" si="5"/>
        <v>100</v>
      </c>
      <c r="G79" s="231">
        <f t="shared" ca="1" si="5"/>
        <v>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71ED9-8C7C-48A8-B00D-5482AE1124C1}">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29997-3D78-4B4F-B69E-7696CB82A69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0.13128571428571428</v>
      </c>
      <c r="H2" s="245" cm="1">
        <f t="array" ref="H2:H797">INDEX('Data - Knowledge'!J:J,MATCH(_xlfn.ANCHORARRAY('Features Data'!A2),'Data - Knowledge'!A:A,0))</f>
        <v>101.12442247055495</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7.3571428571428581E-3</v>
      </c>
      <c r="H3" s="245">
        <v>104.07322739064264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1.9612244897959184E-2</v>
      </c>
      <c r="H4" s="245">
        <v>105.69061436389666</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2.2704081632653066E-2</v>
      </c>
      <c r="H5" s="245">
        <v>112.13936909808298</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2.1163265306122451E-2</v>
      </c>
      <c r="H6" s="245">
        <v>109.9141606451883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2.1020408163265301E-2</v>
      </c>
      <c r="H7" s="245">
        <v>109.28531635375262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5.438775510204082E-3</v>
      </c>
      <c r="H8" s="245">
        <v>107.63520058796982</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4.0183673469387754E-2</v>
      </c>
      <c r="H9" s="245">
        <v>103.18739840107074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9.6020408163265316E-3</v>
      </c>
      <c r="H10" s="245">
        <v>109.05318860677673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1.4908163265306126E-2</v>
      </c>
      <c r="H11" s="245">
        <v>103.94244222018401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1.1581632653061226E-2</v>
      </c>
      <c r="H12" s="245">
        <v>105.66289097454822</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0.18463265306122451</v>
      </c>
      <c r="H13" s="245">
        <v>105.66793033202644</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3.0816326530612248E-3</v>
      </c>
      <c r="H14" s="245">
        <v>101.16552287962229</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2.891836734693878E-2</v>
      </c>
      <c r="H15" s="245">
        <v>108.21084940006057</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9.3979591836734683E-2</v>
      </c>
      <c r="H16" s="245">
        <v>105.07575826974869</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2.6806122448979595E-2</v>
      </c>
      <c r="H17" s="245">
        <v>107.56787433438792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1.1295918367346941E-2</v>
      </c>
      <c r="H18" s="245">
        <v>103.70486505529661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101.12442247055495</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5.4285714285714284E-3</v>
      </c>
      <c r="H19" s="245">
        <v>107.73354480022543</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104.07322739064264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1E-3</v>
      </c>
      <c r="H20" s="245">
        <v>97.84787970403373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105.69061436389666</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1.1255102040816329E-2</v>
      </c>
      <c r="H21" s="245">
        <v>97.491821238235858</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112.13936909808298</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7.5102040816326533E-3</v>
      </c>
      <c r="H22" s="245">
        <v>99.708218091403623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109.9141606451883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109.28531635375262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9.8265306122448989E-3</v>
      </c>
      <c r="H24" s="245">
        <v>102.8039807559183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107.63520058796982</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1.5989795918367345E-2</v>
      </c>
      <c r="H25" s="245">
        <v>98.885278732269299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103.18739840107074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7.9693877551020396E-3</v>
      </c>
      <c r="H26" s="245">
        <v>99.681790508002408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109.05318860677673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6.4571428571428571E-2</v>
      </c>
      <c r="H27" s="245">
        <v>110.64176657911963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103.94244222018401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95.794700605049016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105.66289097454822</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105.66793033202644</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4.4846938775510201E-2</v>
      </c>
      <c r="H30" s="245">
        <v>101.11642341775966</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101.16552287962229</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4.7775510204081634E-2</v>
      </c>
      <c r="H31" s="245">
        <v>100.00508869199373</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108.21084940006057</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2.5816326530612253E-3</v>
      </c>
      <c r="H32" s="245">
        <v>99.38611947752284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105.07575826974869</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3.1122448979591841E-3</v>
      </c>
      <c r="H33" s="245">
        <v>108.07474273474982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107.56787433438792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2.9183673469387757E-3</v>
      </c>
      <c r="H34" s="245">
        <v>96.388894331563378</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103.70486505529661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6.714285714285716E-3</v>
      </c>
      <c r="H35" s="245">
        <v>105.83703576212054</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107.73354480022543</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5.8673469387755112E-3</v>
      </c>
      <c r="H36" s="245">
        <v>102.22934128157091</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0.18832653061224494</v>
      </c>
      <c r="H37" s="245">
        <v>100.95898869711904</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97.491821238235858</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0.22943877551020408</v>
      </c>
      <c r="H38" s="245">
        <v>106.61887306050212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99.708218091403623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0.28330612244897962</v>
      </c>
      <c r="H39" s="245">
        <v>101.40260959031278</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0.29132653061224489</v>
      </c>
      <c r="H40" s="245">
        <v>96.427730760113704</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102.8039807559183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0.4005408163265306</v>
      </c>
      <c r="H41" s="245">
        <v>95.285293911931717</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98.885278732269299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4.5081632653061234E-2</v>
      </c>
      <c r="H42" s="245">
        <v>116.22321590201197</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99.681790508002408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2.0142857142857146E-2</v>
      </c>
      <c r="H43" s="245">
        <v>141.73636991141115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110.64176657911963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0.22672448979591839</v>
      </c>
      <c r="H44" s="245">
        <v>113.18596846234219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95.794700605049016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0.1700204081632653</v>
      </c>
      <c r="H45" s="245">
        <v>104.88937133740282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8.2122448979591825E-2</v>
      </c>
      <c r="H46" s="245">
        <v>119.32301478028806</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101.11642341775966</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3.317346938775511E-2</v>
      </c>
      <c r="H47" s="245">
        <v>99.341986196524815</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100.00508869199373</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0.18173469387755101</v>
      </c>
      <c r="H48" s="245">
        <v>106.37500057670954</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99.38611947752284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0.2261224489795918</v>
      </c>
      <c r="H49" s="245">
        <v>106.60211744062104</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108.07474273474982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0.2731632653061225</v>
      </c>
      <c r="H50" s="245">
        <v>105.93892514847711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96.388894331563378</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0.31961224489795914</v>
      </c>
      <c r="H51" s="245">
        <v>107.32279324241681</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105.83703576212054</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0.11979591836734692</v>
      </c>
      <c r="H52" s="245">
        <v>104.41950506739035</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102.22934128157091</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0.1058265306122449</v>
      </c>
      <c r="H53" s="245">
        <v>106.82065463769719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8.872448979591839E-2</v>
      </c>
      <c r="H54" s="245">
        <v>104.8095570421185</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6.2326530612244906E-2</v>
      </c>
      <c r="H55" s="245">
        <v>107.22718485652449</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0.10833673469387756</v>
      </c>
      <c r="H56" s="245">
        <v>107.91715402249902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0.16121428571428575</v>
      </c>
      <c r="H57" s="245">
        <v>99.830143510813912</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0.24657142857142858</v>
      </c>
      <c r="H58" s="245">
        <v>105.13861937455377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8.7571428571428564E-2</v>
      </c>
      <c r="H59" s="245">
        <v>102.40887306785361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8.8581632653061237E-2</v>
      </c>
      <c r="H60" s="245">
        <v>106.38902743485079</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0.14222448979591837</v>
      </c>
      <c r="H61" s="245">
        <v>110.06796447383917</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0.14208163265306123</v>
      </c>
      <c r="H62" s="245">
        <v>107.55082210433018</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6.1408163265306126E-2</v>
      </c>
      <c r="H63" s="245">
        <v>108.48230795811821</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4.8346938775510218E-2</v>
      </c>
      <c r="H64" s="245">
        <v>107.3091223722346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3.5418367346938782E-2</v>
      </c>
      <c r="H65" s="245">
        <v>108.70450956186586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3.3693877551020414E-2</v>
      </c>
      <c r="H66" s="245">
        <v>107.03808687300878</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1.6785714285714289E-2</v>
      </c>
      <c r="H67" s="245">
        <v>110.29257715411593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5.9112244897959194E-2</v>
      </c>
      <c r="H68" s="245">
        <v>108.78753055646339</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1.0326530612244898E-2</v>
      </c>
      <c r="H69" s="245">
        <v>105.35788197006768</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5.7724489795918377E-2</v>
      </c>
      <c r="H70" s="245">
        <v>111.85571881226812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4.003061224489797E-2</v>
      </c>
      <c r="H71" s="245">
        <v>109.45006661894729</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8.8653061224489807E-2</v>
      </c>
      <c r="H72" s="245">
        <v>105.56171824373408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8.2887755102040828E-2</v>
      </c>
      <c r="H73" s="245">
        <v>107.60646155908948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0.3775612244897959</v>
      </c>
      <c r="H74" s="245">
        <v>102.94720387920715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0.24235714285714288</v>
      </c>
      <c r="H75" s="245">
        <v>105.59976225331265</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0.14046938775510207</v>
      </c>
      <c r="H76" s="245">
        <v>105.46970257615254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3.2306122448979596E-2</v>
      </c>
      <c r="H77" s="245">
        <v>107.14272918923</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0.1349591836734694</v>
      </c>
      <c r="H78" s="245">
        <v>101.73117436914157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0.31085714285714289</v>
      </c>
      <c r="H79" s="245">
        <v>104.60183652654361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0.40279591836734696</v>
      </c>
      <c r="H80" s="245">
        <v>105.40134676363229</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0.41771428571428565</v>
      </c>
      <c r="H81" s="245">
        <v>103.13657363034319</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4.1224489795918372E-3</v>
      </c>
      <c r="H82" s="245">
        <v>103.00626017850418</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2.3571428571428577E-2</v>
      </c>
      <c r="H83" s="245">
        <v>98.798534857387438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2.3734693877551023E-2</v>
      </c>
      <c r="H84" s="245">
        <v>94.937198544442651</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1.2428571428571428E-2</v>
      </c>
      <c r="H85" s="245">
        <v>94.740323317210027</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0.93668367346938775</v>
      </c>
      <c r="H86" s="245">
        <v>100.23771105699933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0.95422448979591834</v>
      </c>
      <c r="H87" s="245">
        <v>100.18367128037494</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1.4795918367346936E-2</v>
      </c>
      <c r="H88" s="245">
        <v>95.260860561822327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1.401020408163265E-2</v>
      </c>
      <c r="H89" s="245">
        <v>97.162943006226016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1.1948979591836734E-2</v>
      </c>
      <c r="H90" s="245">
        <v>98.886978118107834</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3.7653061224489797E-3</v>
      </c>
      <c r="H91" s="245">
        <v>93.793481811461959</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1.8775510204081633E-3</v>
      </c>
      <c r="H92" s="245">
        <v>103.69250268404436</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0.96701020408163263</v>
      </c>
      <c r="H93" s="245">
        <v>100.07032914895511</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2.4183673469387757E-2</v>
      </c>
      <c r="H94" s="245">
        <v>98.659265523834989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5.7244897959183669E-3</v>
      </c>
      <c r="H95" s="245">
        <v>96.164438206119257</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1.6836734693877556E-3</v>
      </c>
      <c r="H96" s="245">
        <v>91.973239978589092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0.17105102040816325</v>
      </c>
      <c r="H100" s="245">
        <v>99.888656188431455</v>
      </c>
    </row>
    <row r="101" spans="1:35">
      <c r="A101" s="86" t="str">
        <v>scghqb_sleeploss</v>
      </c>
      <c r="B101" s="239">
        <v>100</v>
      </c>
      <c r="C101" s="86" t="s">
        <v>373</v>
      </c>
      <c r="D101" s="241">
        <f>COUNTIF($C$1:$C101,C101)</f>
        <v>2</v>
      </c>
      <c r="E101" s="241" t="str">
        <f t="shared" si="13"/>
        <v>Wellbeing (GHQ)2</v>
      </c>
      <c r="F101" s="86" t="s">
        <v>376</v>
      </c>
      <c r="G101" s="242">
        <v>0.14503061224489799</v>
      </c>
      <c r="H101" s="245">
        <v>98.378546578218916</v>
      </c>
    </row>
    <row r="102" spans="1:35">
      <c r="A102" s="86" t="str">
        <v>scghqc_usefulrole</v>
      </c>
      <c r="B102" s="239">
        <v>101</v>
      </c>
      <c r="C102" s="86" t="s">
        <v>373</v>
      </c>
      <c r="D102" s="241">
        <f>COUNTIF($C$1:$C102,C102)</f>
        <v>3</v>
      </c>
      <c r="E102" s="241" t="str">
        <f t="shared" si="13"/>
        <v>Wellbeing (GHQ)3</v>
      </c>
      <c r="F102" s="86" t="s">
        <v>378</v>
      </c>
      <c r="G102" s="242">
        <v>0.14987755102040815</v>
      </c>
      <c r="H102" s="245">
        <v>101.13871978036188</v>
      </c>
    </row>
    <row r="103" spans="1:35">
      <c r="A103" s="86" t="str">
        <v>scghqd_decisions</v>
      </c>
      <c r="B103" s="239">
        <v>102</v>
      </c>
      <c r="C103" s="86" t="s">
        <v>373</v>
      </c>
      <c r="D103" s="241">
        <f>COUNTIF($C$1:$C103,C103)</f>
        <v>4</v>
      </c>
      <c r="E103" s="241" t="str">
        <f t="shared" si="13"/>
        <v>Wellbeing (GHQ)4</v>
      </c>
      <c r="F103" s="86" t="s">
        <v>380</v>
      </c>
      <c r="G103" s="242">
        <v>9.8632653061224498E-2</v>
      </c>
      <c r="H103" s="245">
        <v>98.84695091309284</v>
      </c>
    </row>
    <row r="104" spans="1:35">
      <c r="A104" s="86" t="str">
        <v>scghqe_strain</v>
      </c>
      <c r="B104" s="239">
        <v>103</v>
      </c>
      <c r="C104" s="86" t="s">
        <v>373</v>
      </c>
      <c r="D104" s="241">
        <f>COUNTIF($C$1:$C104,C104)</f>
        <v>5</v>
      </c>
      <c r="E104" s="241" t="str">
        <f t="shared" si="13"/>
        <v>Wellbeing (GHQ)5</v>
      </c>
      <c r="F104" s="86" t="s">
        <v>382</v>
      </c>
      <c r="G104" s="242">
        <v>0.21284693877551022</v>
      </c>
      <c r="H104" s="245">
        <v>99.068517074708666</v>
      </c>
    </row>
    <row r="105" spans="1:35">
      <c r="A105" s="86" t="str">
        <v>scghqf_difficulties</v>
      </c>
      <c r="B105" s="239">
        <v>104</v>
      </c>
      <c r="C105" s="86" t="s">
        <v>373</v>
      </c>
      <c r="D105" s="241">
        <f>COUNTIF($C$1:$C105,C105)</f>
        <v>6</v>
      </c>
      <c r="E105" s="241" t="str">
        <f t="shared" si="13"/>
        <v>Wellbeing (GHQ)6</v>
      </c>
      <c r="F105" s="86" t="s">
        <v>384</v>
      </c>
      <c r="G105" s="242">
        <v>0.13992857142857146</v>
      </c>
      <c r="H105" s="245">
        <v>99.576754307518442</v>
      </c>
    </row>
    <row r="106" spans="1:35">
      <c r="A106" s="86" t="str">
        <v>scghqg_enjoyactivs</v>
      </c>
      <c r="B106" s="239">
        <v>105</v>
      </c>
      <c r="C106" s="86" t="s">
        <v>373</v>
      </c>
      <c r="D106" s="241">
        <f>COUNTIF($C$1:$C106,C106)</f>
        <v>7</v>
      </c>
      <c r="E106" s="241" t="str">
        <f t="shared" si="13"/>
        <v>Wellbeing (GHQ)7</v>
      </c>
      <c r="F106" s="86" t="s">
        <v>386</v>
      </c>
      <c r="G106" s="242">
        <v>0.17351020408163262</v>
      </c>
      <c r="H106" s="245">
        <v>100.64371762855515</v>
      </c>
    </row>
    <row r="107" spans="1:35">
      <c r="A107" s="86" t="str">
        <v>scghqh_faceproblems</v>
      </c>
      <c r="B107" s="239">
        <v>106</v>
      </c>
      <c r="C107" s="86" t="s">
        <v>373</v>
      </c>
      <c r="D107" s="241">
        <f>COUNTIF($C$1:$C107,C107)</f>
        <v>8</v>
      </c>
      <c r="E107" s="241" t="str">
        <f t="shared" si="13"/>
        <v>Wellbeing (GHQ)8</v>
      </c>
      <c r="F107" s="86" t="s">
        <v>388</v>
      </c>
      <c r="G107" s="242">
        <v>0.11069387755102043</v>
      </c>
      <c r="H107" s="245">
        <v>101.21551397748803</v>
      </c>
    </row>
    <row r="108" spans="1:35">
      <c r="A108" s="86" t="str">
        <v>scghqi_depressed</v>
      </c>
      <c r="B108" s="239">
        <v>107</v>
      </c>
      <c r="C108" s="86" t="s">
        <v>373</v>
      </c>
      <c r="D108" s="241">
        <f>COUNTIF($C$1:$C108,C108)</f>
        <v>9</v>
      </c>
      <c r="E108" s="241" t="str">
        <f t="shared" si="13"/>
        <v>Wellbeing (GHQ)9</v>
      </c>
      <c r="F108" s="86" t="s">
        <v>390</v>
      </c>
      <c r="G108" s="242">
        <v>0.19836734693877547</v>
      </c>
      <c r="H108" s="245">
        <v>98.990354268887614</v>
      </c>
    </row>
    <row r="109" spans="1:35">
      <c r="A109" s="86" t="str">
        <v>scghqj_confidence</v>
      </c>
      <c r="B109" s="239">
        <v>108</v>
      </c>
      <c r="C109" s="86" t="s">
        <v>373</v>
      </c>
      <c r="D109" s="241">
        <f>COUNTIF($C$1:$C109,C109)</f>
        <v>10</v>
      </c>
      <c r="E109" s="241" t="str">
        <f t="shared" si="13"/>
        <v>Wellbeing (GHQ)10</v>
      </c>
      <c r="F109" s="86" t="s">
        <v>392</v>
      </c>
      <c r="G109" s="242">
        <v>0.16888775510204079</v>
      </c>
      <c r="H109" s="245">
        <v>99.639333004151425</v>
      </c>
    </row>
    <row r="110" spans="1:35">
      <c r="A110" s="86" t="str">
        <v>scghqk_selfworth</v>
      </c>
      <c r="B110" s="239">
        <v>109</v>
      </c>
      <c r="C110" s="86" t="s">
        <v>373</v>
      </c>
      <c r="D110" s="241">
        <f>COUNTIF($C$1:$C110,C110)</f>
        <v>11</v>
      </c>
      <c r="E110" s="241" t="str">
        <f t="shared" si="13"/>
        <v>Wellbeing (GHQ)11</v>
      </c>
      <c r="F110" s="86" t="s">
        <v>111</v>
      </c>
      <c r="G110" s="242">
        <v>9.6112244897959206E-2</v>
      </c>
      <c r="H110" s="245">
        <v>100.60778478456139</v>
      </c>
    </row>
    <row r="111" spans="1:35">
      <c r="A111" s="86" t="str">
        <v>scghql_happiness</v>
      </c>
      <c r="B111" s="239">
        <v>110</v>
      </c>
      <c r="C111" s="86" t="s">
        <v>373</v>
      </c>
      <c r="D111" s="241">
        <f>COUNTIF($C$1:$C111,C111)</f>
        <v>12</v>
      </c>
      <c r="E111" s="241" t="str">
        <f t="shared" si="13"/>
        <v>Wellbeing (GHQ)12</v>
      </c>
      <c r="F111" s="86" t="s">
        <v>109</v>
      </c>
      <c r="G111" s="242">
        <v>0.14782653061224488</v>
      </c>
      <c r="H111" s="245">
        <v>99.258286405295053</v>
      </c>
    </row>
    <row r="112" spans="1:35">
      <c r="A112" s="86" t="str">
        <v>SCOPNGBHA</v>
      </c>
      <c r="B112" s="239">
        <v>111</v>
      </c>
      <c r="C112" s="86" t="s">
        <v>395</v>
      </c>
      <c r="D112" s="241">
        <f>COUNTIF($C$1:$C112,C112)</f>
        <v>1</v>
      </c>
      <c r="E112" s="241" t="str">
        <f t="shared" si="13"/>
        <v>Isolation1</v>
      </c>
      <c r="F112" s="86" t="s">
        <v>396</v>
      </c>
      <c r="G112" s="242">
        <v>7.9051020408163267E-2</v>
      </c>
      <c r="H112" s="245">
        <v>98.778718987067663</v>
      </c>
    </row>
    <row r="113" spans="1:8">
      <c r="A113" s="86" t="str">
        <v>SCOPNGBHD</v>
      </c>
      <c r="B113" s="239">
        <v>112</v>
      </c>
      <c r="C113" s="86" t="s">
        <v>395</v>
      </c>
      <c r="D113" s="241">
        <f>COUNTIF($C$1:$C113,C113)</f>
        <v>2</v>
      </c>
      <c r="E113" s="241" t="str">
        <f t="shared" si="13"/>
        <v>Isolation2</v>
      </c>
      <c r="F113" s="86" t="s">
        <v>398</v>
      </c>
      <c r="G113" s="242">
        <v>0.37134693877551017</v>
      </c>
      <c r="H113" s="245">
        <v>101.80349969386585</v>
      </c>
    </row>
    <row r="114" spans="1:8">
      <c r="A114" s="86" t="str">
        <v>SCOPNGBHH</v>
      </c>
      <c r="B114" s="239">
        <v>113</v>
      </c>
      <c r="C114" s="86" t="s">
        <v>395</v>
      </c>
      <c r="D114" s="241">
        <f>COUNTIF($C$1:$C114,C114)</f>
        <v>3</v>
      </c>
      <c r="E114" s="241" t="str">
        <f t="shared" si="13"/>
        <v>Isolation3</v>
      </c>
      <c r="F114" s="86" t="s">
        <v>400</v>
      </c>
      <c r="G114" s="242">
        <v>0.14405102040816326</v>
      </c>
      <c r="H114" s="245">
        <v>97.131724680264568</v>
      </c>
    </row>
    <row r="115" spans="1:8">
      <c r="A115" s="86" t="str">
        <v>SCOPNGBHC</v>
      </c>
      <c r="B115" s="239">
        <v>114</v>
      </c>
      <c r="C115" s="86" t="s">
        <v>395</v>
      </c>
      <c r="D115" s="241">
        <f>COUNTIF($C$1:$C115,C115)</f>
        <v>4</v>
      </c>
      <c r="E115" s="241" t="str">
        <f t="shared" si="13"/>
        <v>Isolation4</v>
      </c>
      <c r="F115" s="86" t="s">
        <v>402</v>
      </c>
      <c r="G115" s="242">
        <v>0.2620408163265307</v>
      </c>
      <c r="H115" s="245">
        <v>99.117507635190577</v>
      </c>
    </row>
    <row r="116" spans="1:8">
      <c r="A116" s="86" t="str">
        <v>SCOPNGBHA_x</v>
      </c>
      <c r="B116" s="239">
        <v>115</v>
      </c>
      <c r="C116" s="86" t="s">
        <v>395</v>
      </c>
      <c r="D116" s="241">
        <f>COUNTIF($C$1:$C116,C116)</f>
        <v>5</v>
      </c>
      <c r="E116" s="241" t="str">
        <f t="shared" si="13"/>
        <v>Isolation5</v>
      </c>
      <c r="F116" s="86" t="s">
        <v>404</v>
      </c>
      <c r="G116" s="242">
        <v>0.64211224489795926</v>
      </c>
      <c r="H116" s="245">
        <v>100.39157167979047</v>
      </c>
    </row>
    <row r="117" spans="1:8">
      <c r="A117" s="86" t="str">
        <v>SCOPNGBHD_x</v>
      </c>
      <c r="B117" s="239">
        <v>116</v>
      </c>
      <c r="C117" s="86" t="s">
        <v>395</v>
      </c>
      <c r="D117" s="241">
        <f>COUNTIF($C$1:$C117,C117)</f>
        <v>6</v>
      </c>
      <c r="E117" s="241" t="str">
        <f t="shared" si="13"/>
        <v>Isolation6</v>
      </c>
      <c r="F117" s="86" t="s">
        <v>406</v>
      </c>
      <c r="G117" s="242">
        <v>0.38894897959183672</v>
      </c>
      <c r="H117" s="245">
        <v>97.997695466487841</v>
      </c>
    </row>
    <row r="118" spans="1:8">
      <c r="A118" s="86" t="str">
        <v>SCOPNGBHH_x</v>
      </c>
      <c r="B118" s="239">
        <v>117</v>
      </c>
      <c r="C118" s="86" t="s">
        <v>395</v>
      </c>
      <c r="D118" s="241">
        <f>COUNTIF($C$1:$C118,C118)</f>
        <v>7</v>
      </c>
      <c r="E118" s="241" t="str">
        <f t="shared" si="13"/>
        <v>Isolation7</v>
      </c>
      <c r="F118" s="86" t="s">
        <v>408</v>
      </c>
      <c r="G118" s="242">
        <v>0.65358163265306113</v>
      </c>
      <c r="H118" s="245">
        <v>101.30721672675038</v>
      </c>
    </row>
    <row r="119" spans="1:8">
      <c r="A119" s="86" t="str">
        <v>SCOPNGBHC_x</v>
      </c>
      <c r="B119" s="239">
        <v>118</v>
      </c>
      <c r="C119" s="86" t="s">
        <v>395</v>
      </c>
      <c r="D119" s="241">
        <f>COUNTIF($C$1:$C119,C119)</f>
        <v>8</v>
      </c>
      <c r="E119" s="241" t="str">
        <f t="shared" si="13"/>
        <v>Isolation8</v>
      </c>
      <c r="F119" s="86" t="s">
        <v>410</v>
      </c>
      <c r="G119" s="242">
        <v>0.49027551020408167</v>
      </c>
      <c r="H119" s="245">
        <v>100.87995462438968</v>
      </c>
    </row>
    <row r="120" spans="1:8">
      <c r="A120" s="86" t="str">
        <v>ORGM5</v>
      </c>
      <c r="B120" s="239">
        <v>119</v>
      </c>
      <c r="C120" s="86" t="s">
        <v>412</v>
      </c>
      <c r="D120" s="241">
        <f>COUNTIF($C$1:$C120,C120)</f>
        <v>1</v>
      </c>
      <c r="E120" s="241" t="str">
        <f t="shared" si="13"/>
        <v>Community1</v>
      </c>
      <c r="F120" s="86" t="s">
        <v>413</v>
      </c>
      <c r="G120" s="242">
        <v>5.9173469387755098E-2</v>
      </c>
      <c r="H120" s="245">
        <v>90.869889486995916</v>
      </c>
    </row>
    <row r="121" spans="1:8">
      <c r="A121" s="86" t="str">
        <v>ORGM3</v>
      </c>
      <c r="B121" s="239">
        <v>120</v>
      </c>
      <c r="C121" s="86" t="s">
        <v>412</v>
      </c>
      <c r="D121" s="241">
        <f>COUNTIF($C$1:$C121,C121)</f>
        <v>2</v>
      </c>
      <c r="E121" s="241" t="str">
        <f t="shared" si="13"/>
        <v>Community2</v>
      </c>
      <c r="F121" s="86" t="s">
        <v>415</v>
      </c>
      <c r="G121" s="242">
        <v>4.2112244897959179E-2</v>
      </c>
      <c r="H121" s="245">
        <v>96.095163348532026</v>
      </c>
    </row>
    <row r="122" spans="1:8">
      <c r="A122" s="86" t="str">
        <v>ORGM11</v>
      </c>
      <c r="B122" s="239">
        <v>121</v>
      </c>
      <c r="C122" s="86" t="s">
        <v>412</v>
      </c>
      <c r="D122" s="241">
        <f>COUNTIF($C$1:$C122,C122)</f>
        <v>3</v>
      </c>
      <c r="E122" s="241" t="str">
        <f t="shared" si="13"/>
        <v>Community3</v>
      </c>
      <c r="F122" s="86" t="s">
        <v>417</v>
      </c>
      <c r="G122" s="242">
        <v>6.1122448979591841E-2</v>
      </c>
      <c r="H122" s="245">
        <v>95.703506730341758</v>
      </c>
    </row>
    <row r="123" spans="1:8">
      <c r="A123" s="86" t="str">
        <v>ORGM12</v>
      </c>
      <c r="B123" s="239">
        <v>122</v>
      </c>
      <c r="C123" s="86" t="s">
        <v>412</v>
      </c>
      <c r="D123" s="241">
        <f>COUNTIF($C$1:$C123,C123)</f>
        <v>4</v>
      </c>
      <c r="E123" s="241" t="str">
        <f t="shared" si="13"/>
        <v>Community4</v>
      </c>
      <c r="F123" s="86" t="s">
        <v>419</v>
      </c>
      <c r="G123" s="242">
        <v>0.1180204081632653</v>
      </c>
      <c r="H123" s="245">
        <v>113.32627533392687</v>
      </c>
    </row>
    <row r="124" spans="1:8">
      <c r="A124" s="86" t="str">
        <v>ORGM7</v>
      </c>
      <c r="B124" s="239">
        <v>123</v>
      </c>
      <c r="C124" s="86" t="s">
        <v>412</v>
      </c>
      <c r="D124" s="241">
        <f>COUNTIF($C$1:$C124,C124)</f>
        <v>5</v>
      </c>
      <c r="E124" s="241" t="str">
        <f t="shared" si="13"/>
        <v>Community5</v>
      </c>
      <c r="F124" s="86" t="s">
        <v>421</v>
      </c>
      <c r="G124" s="242">
        <v>0.10538775510204081</v>
      </c>
      <c r="H124" s="245">
        <v>97.109988546588013</v>
      </c>
    </row>
    <row r="125" spans="1:8">
      <c r="A125" s="86" t="str">
        <v>ORGM5_x</v>
      </c>
      <c r="B125" s="239">
        <v>124</v>
      </c>
      <c r="C125" s="86" t="s">
        <v>412</v>
      </c>
      <c r="D125" s="241">
        <f>COUNTIF($C$1:$C125,C125)</f>
        <v>6</v>
      </c>
      <c r="E125" s="241" t="str">
        <f t="shared" si="13"/>
        <v>Community6</v>
      </c>
      <c r="F125" s="86" t="s">
        <v>423</v>
      </c>
      <c r="G125" s="242">
        <v>0.94094897959183676</v>
      </c>
      <c r="H125" s="245">
        <v>100.65103604766774</v>
      </c>
    </row>
    <row r="126" spans="1:8">
      <c r="A126" s="86" t="str">
        <v>ORGM3_x</v>
      </c>
      <c r="B126" s="239">
        <v>125</v>
      </c>
      <c r="C126" s="86" t="s">
        <v>412</v>
      </c>
      <c r="D126" s="241">
        <f>COUNTIF($C$1:$C126,C126)</f>
        <v>7</v>
      </c>
      <c r="E126" s="241" t="str">
        <f t="shared" si="13"/>
        <v>Community7</v>
      </c>
      <c r="F126" s="86" t="s">
        <v>425</v>
      </c>
      <c r="G126" s="242">
        <v>0.95788775510204061</v>
      </c>
      <c r="H126" s="245">
        <v>100.17794420090758</v>
      </c>
    </row>
    <row r="127" spans="1:8">
      <c r="A127" s="86" t="str">
        <v>ORGM11_x</v>
      </c>
      <c r="B127" s="239">
        <v>126</v>
      </c>
      <c r="C127" s="86" t="s">
        <v>412</v>
      </c>
      <c r="D127" s="241">
        <f>COUNTIF($C$1:$C127,C127)</f>
        <v>8</v>
      </c>
      <c r="E127" s="241" t="str">
        <f t="shared" si="13"/>
        <v>Community8</v>
      </c>
      <c r="F127" s="86" t="s">
        <v>427</v>
      </c>
      <c r="G127" s="242">
        <v>0.93871428571428583</v>
      </c>
      <c r="H127" s="245">
        <v>100.31071381229448</v>
      </c>
    </row>
    <row r="128" spans="1:8">
      <c r="A128" s="86" t="str">
        <v>ORGM12_x</v>
      </c>
      <c r="B128" s="239">
        <v>127</v>
      </c>
      <c r="C128" s="86" t="s">
        <v>412</v>
      </c>
      <c r="D128" s="241">
        <f>COUNTIF($C$1:$C128,C128)</f>
        <v>9</v>
      </c>
      <c r="E128" s="241" t="str">
        <f t="shared" si="13"/>
        <v>Community9</v>
      </c>
      <c r="F128" s="86" t="s">
        <v>429</v>
      </c>
      <c r="G128" s="242">
        <v>0.88169387755102036</v>
      </c>
      <c r="H128" s="245">
        <v>98.427543572625439</v>
      </c>
    </row>
    <row r="129" spans="1:8">
      <c r="A129" s="86" t="str">
        <v>ORGM7_x</v>
      </c>
      <c r="B129" s="239">
        <v>128</v>
      </c>
      <c r="C129" s="86" t="s">
        <v>412</v>
      </c>
      <c r="D129" s="241">
        <f>COUNTIF($C$1:$C129,C129)</f>
        <v>10</v>
      </c>
      <c r="E129" s="241" t="str">
        <f t="shared" si="13"/>
        <v>Community10</v>
      </c>
      <c r="F129" s="86" t="s">
        <v>431</v>
      </c>
      <c r="G129" s="242">
        <v>0.89461224489795932</v>
      </c>
      <c r="H129" s="245">
        <v>100.35185115941552</v>
      </c>
    </row>
    <row r="130" spans="1:8">
      <c r="A130" s="86" t="str">
        <v>NOISYN</v>
      </c>
      <c r="B130" s="239">
        <v>129</v>
      </c>
      <c r="C130" s="86" t="s">
        <v>433</v>
      </c>
      <c r="D130" s="241">
        <f>COUNTIF($C$1:$C130,C130)</f>
        <v>1</v>
      </c>
      <c r="E130" s="241" t="str">
        <f t="shared" si="13"/>
        <v>Accommodation &amp; Neighbourhood1</v>
      </c>
      <c r="F130" s="86" t="s">
        <v>434</v>
      </c>
      <c r="G130" s="242">
        <v>0.176234693877551</v>
      </c>
      <c r="H130" s="245">
        <v>94.707615875009481</v>
      </c>
    </row>
    <row r="131" spans="1:8">
      <c r="A131" s="86" t="str">
        <v>NOHEATCH</v>
      </c>
      <c r="B131" s="239">
        <v>130</v>
      </c>
      <c r="C131" s="86" t="s">
        <v>433</v>
      </c>
      <c r="D131" s="241">
        <f>COUNTIF($C$1:$C131,C131)</f>
        <v>2</v>
      </c>
      <c r="E131" s="241" t="str">
        <f t="shared" ref="E131:E194" si="22">C131&amp;D131</f>
        <v>Accommodation &amp; Neighbourhood2</v>
      </c>
      <c r="F131" s="86" t="s">
        <v>436</v>
      </c>
      <c r="G131" s="242">
        <v>0.10529591836734695</v>
      </c>
      <c r="H131" s="245">
        <v>97.404184696994065</v>
      </c>
    </row>
    <row r="132" spans="1:8">
      <c r="A132" s="86" t="str">
        <v>GRIMYN</v>
      </c>
      <c r="B132" s="239">
        <v>131</v>
      </c>
      <c r="C132" s="86" t="s">
        <v>433</v>
      </c>
      <c r="D132" s="241">
        <f>COUNTIF($C$1:$C132,C132)</f>
        <v>3</v>
      </c>
      <c r="E132" s="241" t="str">
        <f t="shared" si="22"/>
        <v>Accommodation &amp; Neighbourhood3</v>
      </c>
      <c r="F132" s="86" t="s">
        <v>438</v>
      </c>
      <c r="G132" s="242">
        <v>0.10873469387755103</v>
      </c>
      <c r="H132" s="245">
        <v>95.643972630122192</v>
      </c>
    </row>
    <row r="133" spans="1:8">
      <c r="A133" s="86" t="str">
        <v>CRVAND</v>
      </c>
      <c r="B133" s="239">
        <v>132</v>
      </c>
      <c r="C133" s="86" t="s">
        <v>433</v>
      </c>
      <c r="D133" s="241">
        <f>COUNTIF($C$1:$C133,C133)</f>
        <v>4</v>
      </c>
      <c r="E133" s="241" t="str">
        <f t="shared" si="22"/>
        <v>Accommodation &amp; Neighbourhood4</v>
      </c>
      <c r="F133" s="86" t="s">
        <v>440</v>
      </c>
      <c r="G133" s="242">
        <v>5.7989795918367351E-2</v>
      </c>
      <c r="H133" s="245">
        <v>93.261159513054537</v>
      </c>
    </row>
    <row r="134" spans="1:8">
      <c r="A134" s="86" t="str">
        <v>NOISYN_x</v>
      </c>
      <c r="B134" s="239">
        <v>133</v>
      </c>
      <c r="C134" s="86" t="s">
        <v>433</v>
      </c>
      <c r="D134" s="241">
        <f>COUNTIF($C$1:$C134,C134)</f>
        <v>5</v>
      </c>
      <c r="E134" s="241" t="str">
        <f t="shared" si="22"/>
        <v>Accommodation &amp; Neighbourhood5</v>
      </c>
      <c r="F134" s="86" t="s">
        <v>442</v>
      </c>
      <c r="G134" s="242">
        <v>0.82377551020408168</v>
      </c>
      <c r="H134" s="245">
        <v>101.20873134642099</v>
      </c>
    </row>
    <row r="135" spans="1:8">
      <c r="A135" s="86" t="str">
        <v>HEATCH</v>
      </c>
      <c r="B135" s="239">
        <v>134</v>
      </c>
      <c r="C135" s="86" t="s">
        <v>433</v>
      </c>
      <c r="D135" s="241">
        <f>COUNTIF($C$1:$C135,C135)</f>
        <v>6</v>
      </c>
      <c r="E135" s="241" t="str">
        <f t="shared" si="22"/>
        <v>Accommodation &amp; Neighbourhood6</v>
      </c>
      <c r="F135" s="86" t="s">
        <v>444</v>
      </c>
      <c r="G135" s="242">
        <v>0.89470408163265314</v>
      </c>
      <c r="H135" s="245">
        <v>100.31458988185588</v>
      </c>
    </row>
    <row r="136" spans="1:8">
      <c r="A136" s="86" t="str">
        <v>GRIMYN_x</v>
      </c>
      <c r="B136" s="239">
        <v>135</v>
      </c>
      <c r="C136" s="86" t="s">
        <v>433</v>
      </c>
      <c r="D136" s="241">
        <f>COUNTIF($C$1:$C136,C136)</f>
        <v>7</v>
      </c>
      <c r="E136" s="241" t="str">
        <f t="shared" si="22"/>
        <v>Accommodation &amp; Neighbourhood7</v>
      </c>
      <c r="F136" s="86" t="s">
        <v>446</v>
      </c>
      <c r="G136" s="242">
        <v>0.89123469387755128</v>
      </c>
      <c r="H136" s="245">
        <v>100.55412063125996</v>
      </c>
    </row>
    <row r="137" spans="1:8">
      <c r="A137" s="86" t="str">
        <v>CRVAND_x</v>
      </c>
      <c r="B137" s="239">
        <v>136</v>
      </c>
      <c r="C137" s="86" t="s">
        <v>433</v>
      </c>
      <c r="D137" s="241">
        <f>COUNTIF($C$1:$C137,C137)</f>
        <v>8</v>
      </c>
      <c r="E137" s="241" t="str">
        <f t="shared" si="22"/>
        <v>Accommodation &amp; Neighbourhood8</v>
      </c>
      <c r="F137" s="86" t="s">
        <v>448</v>
      </c>
      <c r="G137" s="242">
        <v>0.94225510204081631</v>
      </c>
      <c r="H137" s="245">
        <v>100.46168106087872</v>
      </c>
    </row>
    <row r="138" spans="1:8">
      <c r="A138" s="86" t="str">
        <v>SCLFSATO_lo</v>
      </c>
      <c r="B138" s="239">
        <v>137</v>
      </c>
      <c r="C138" s="86" t="s">
        <v>450</v>
      </c>
      <c r="D138" s="241">
        <f>COUNTIF($C$1:$C138,C138)</f>
        <v>1</v>
      </c>
      <c r="E138" s="241" t="str">
        <f t="shared" si="22"/>
        <v>Contentment1</v>
      </c>
      <c r="F138" s="86" t="s">
        <v>451</v>
      </c>
      <c r="G138" s="242">
        <v>6.6214285714285726E-2</v>
      </c>
      <c r="H138" s="245">
        <v>102.98827167572856</v>
      </c>
    </row>
    <row r="139" spans="1:8">
      <c r="A139" s="86" t="str">
        <v>SCLFSAT1_lo</v>
      </c>
      <c r="B139" s="239">
        <v>138</v>
      </c>
      <c r="C139" s="86" t="s">
        <v>450</v>
      </c>
      <c r="D139" s="241">
        <f>COUNTIF($C$1:$C139,C139)</f>
        <v>2</v>
      </c>
      <c r="E139" s="241" t="str">
        <f t="shared" si="22"/>
        <v>Contentment2</v>
      </c>
      <c r="F139" s="86" t="s">
        <v>453</v>
      </c>
      <c r="G139" s="242">
        <v>0.11009183673469387</v>
      </c>
      <c r="H139" s="245">
        <v>104.97111215146373</v>
      </c>
    </row>
    <row r="140" spans="1:8">
      <c r="A140" s="86" t="str">
        <v>SCLFSAT2_lo</v>
      </c>
      <c r="B140" s="239">
        <v>139</v>
      </c>
      <c r="C140" s="86" t="s">
        <v>450</v>
      </c>
      <c r="D140" s="241">
        <f>COUNTIF($C$1:$C140,C140)</f>
        <v>3</v>
      </c>
      <c r="E140" s="241" t="str">
        <f t="shared" si="22"/>
        <v>Contentment3</v>
      </c>
      <c r="F140" s="86" t="s">
        <v>455</v>
      </c>
      <c r="G140" s="242">
        <v>9.5571428571428571E-2</v>
      </c>
      <c r="H140" s="245">
        <v>98.244768232812888</v>
      </c>
    </row>
    <row r="141" spans="1:8">
      <c r="A141" s="86" t="str">
        <v>JBSAT_lo</v>
      </c>
      <c r="B141" s="239">
        <v>140</v>
      </c>
      <c r="C141" s="86" t="s">
        <v>450</v>
      </c>
      <c r="D141" s="241">
        <f>COUNTIF($C$1:$C141,C141)</f>
        <v>4</v>
      </c>
      <c r="E141" s="241" t="str">
        <f t="shared" si="22"/>
        <v>Contentment4</v>
      </c>
      <c r="F141" s="86" t="s">
        <v>457</v>
      </c>
      <c r="G141" s="242">
        <v>4.2693877551020408E-2</v>
      </c>
      <c r="H141" s="245">
        <v>100.12231179309563</v>
      </c>
    </row>
    <row r="142" spans="1:8">
      <c r="A142" s="86" t="str">
        <v>SCLFSAT7_lo</v>
      </c>
      <c r="B142" s="239">
        <v>141</v>
      </c>
      <c r="C142" s="86" t="s">
        <v>450</v>
      </c>
      <c r="D142" s="241">
        <f>COUNTIF($C$1:$C142,C142)</f>
        <v>5</v>
      </c>
      <c r="E142" s="241" t="str">
        <f t="shared" si="22"/>
        <v>Contentment5</v>
      </c>
      <c r="F142" s="86" t="s">
        <v>459</v>
      </c>
      <c r="G142" s="242">
        <v>8.4663265306122434E-2</v>
      </c>
      <c r="H142" s="245">
        <v>100.29324380872195</v>
      </c>
    </row>
    <row r="143" spans="1:8">
      <c r="A143" s="86" t="str">
        <v>SCLFSATO_med</v>
      </c>
      <c r="B143" s="239">
        <v>142</v>
      </c>
      <c r="C143" s="86" t="s">
        <v>450</v>
      </c>
      <c r="D143" s="241">
        <f>COUNTIF($C$1:$C143,C143)</f>
        <v>6</v>
      </c>
      <c r="E143" s="241" t="str">
        <f t="shared" si="22"/>
        <v>Contentment6</v>
      </c>
      <c r="F143" s="86" t="s">
        <v>461</v>
      </c>
      <c r="G143" s="242">
        <v>0.38696938775510203</v>
      </c>
      <c r="H143" s="245">
        <v>100.51624205810108</v>
      </c>
    </row>
    <row r="144" spans="1:8">
      <c r="A144" s="86" t="str">
        <v>SCLFSAT1_med</v>
      </c>
      <c r="B144" s="239">
        <v>143</v>
      </c>
      <c r="C144" s="86" t="s">
        <v>450</v>
      </c>
      <c r="D144" s="241">
        <f>COUNTIF($C$1:$C144,C144)</f>
        <v>7</v>
      </c>
      <c r="E144" s="241" t="str">
        <f t="shared" si="22"/>
        <v>Contentment7</v>
      </c>
      <c r="F144" s="86" t="s">
        <v>463</v>
      </c>
      <c r="G144" s="242">
        <v>0.40876530612244905</v>
      </c>
      <c r="H144" s="245">
        <v>101.70202813160091</v>
      </c>
    </row>
    <row r="145" spans="1:8">
      <c r="A145" s="86" t="str">
        <v>SCLFSAT2_med</v>
      </c>
      <c r="B145" s="239">
        <v>144</v>
      </c>
      <c r="C145" s="86" t="s">
        <v>450</v>
      </c>
      <c r="D145" s="241">
        <f>COUNTIF($C$1:$C145,C145)</f>
        <v>8</v>
      </c>
      <c r="E145" s="241" t="str">
        <f t="shared" si="22"/>
        <v>Contentment8</v>
      </c>
      <c r="F145" s="86" t="s">
        <v>465</v>
      </c>
      <c r="G145" s="242">
        <v>0.45331632653061238</v>
      </c>
      <c r="H145" s="245">
        <v>102.31296944697823</v>
      </c>
    </row>
    <row r="146" spans="1:8">
      <c r="A146" s="86" t="str">
        <v>JBSAT_med</v>
      </c>
      <c r="B146" s="239">
        <v>145</v>
      </c>
      <c r="C146" s="86" t="s">
        <v>450</v>
      </c>
      <c r="D146" s="241">
        <f>COUNTIF($C$1:$C146,C146)</f>
        <v>9</v>
      </c>
      <c r="E146" s="241" t="str">
        <f t="shared" si="22"/>
        <v>Contentment9</v>
      </c>
      <c r="F146" s="86" t="s">
        <v>467</v>
      </c>
      <c r="G146" s="242">
        <v>0.37660204081632648</v>
      </c>
      <c r="H146" s="245">
        <v>100.14727615903982</v>
      </c>
    </row>
    <row r="147" spans="1:8">
      <c r="A147" s="86" t="str">
        <v>SCLFSAT7_med</v>
      </c>
      <c r="B147" s="239">
        <v>146</v>
      </c>
      <c r="C147" s="86" t="s">
        <v>450</v>
      </c>
      <c r="D147" s="241">
        <f>COUNTIF($C$1:$C147,C147)</f>
        <v>10</v>
      </c>
      <c r="E147" s="241" t="str">
        <f t="shared" si="22"/>
        <v>Contentment10</v>
      </c>
      <c r="F147" s="86" t="s">
        <v>469</v>
      </c>
      <c r="G147" s="242">
        <v>0.46195918367346939</v>
      </c>
      <c r="H147" s="245">
        <v>99.597282074463806</v>
      </c>
    </row>
    <row r="148" spans="1:8">
      <c r="A148" s="86" t="str">
        <v>SCLFSATO_hi</v>
      </c>
      <c r="B148" s="239">
        <v>147</v>
      </c>
      <c r="C148" s="86" t="s">
        <v>450</v>
      </c>
      <c r="D148" s="241">
        <f>COUNTIF($C$1:$C148,C148)</f>
        <v>11</v>
      </c>
      <c r="E148" s="241" t="str">
        <f t="shared" si="22"/>
        <v>Contentment11</v>
      </c>
      <c r="F148" s="86" t="s">
        <v>471</v>
      </c>
      <c r="G148" s="242">
        <v>0.54730612244897958</v>
      </c>
      <c r="H148" s="245">
        <v>99.300162973306456</v>
      </c>
    </row>
    <row r="149" spans="1:8">
      <c r="A149" s="86" t="str">
        <v>SCLFSAT1_hi</v>
      </c>
      <c r="B149" s="239">
        <v>148</v>
      </c>
      <c r="C149" s="86" t="s">
        <v>450</v>
      </c>
      <c r="D149" s="241">
        <f>COUNTIF($C$1:$C149,C149)</f>
        <v>12</v>
      </c>
      <c r="E149" s="241" t="str">
        <f t="shared" si="22"/>
        <v>Contentment12</v>
      </c>
      <c r="F149" s="86" t="s">
        <v>473</v>
      </c>
      <c r="G149" s="242">
        <v>0.48108163265306125</v>
      </c>
      <c r="H149" s="245">
        <v>97.538735817313409</v>
      </c>
    </row>
    <row r="150" spans="1:8">
      <c r="A150" s="86" t="str">
        <v>SCLFSAT2_hi</v>
      </c>
      <c r="B150" s="239">
        <v>149</v>
      </c>
      <c r="C150" s="86" t="s">
        <v>450</v>
      </c>
      <c r="D150" s="241">
        <f>COUNTIF($C$1:$C150,C150)</f>
        <v>13</v>
      </c>
      <c r="E150" s="241" t="str">
        <f t="shared" si="22"/>
        <v>Contentment13</v>
      </c>
      <c r="F150" s="86" t="s">
        <v>475</v>
      </c>
      <c r="G150" s="242">
        <v>0.4511020408163266</v>
      </c>
      <c r="H150" s="245">
        <v>98.142492452539358</v>
      </c>
    </row>
    <row r="151" spans="1:8">
      <c r="A151" s="86" t="str">
        <v>JBSAT_hi</v>
      </c>
      <c r="B151" s="239">
        <v>150</v>
      </c>
      <c r="C151" s="86" t="s">
        <v>450</v>
      </c>
      <c r="D151" s="241">
        <f>COUNTIF($C$1:$C151,C151)</f>
        <v>14</v>
      </c>
      <c r="E151" s="241" t="str">
        <f t="shared" si="22"/>
        <v>Contentment14</v>
      </c>
      <c r="F151" s="86" t="s">
        <v>477</v>
      </c>
      <c r="G151" s="242">
        <v>0.58052040816326533</v>
      </c>
      <c r="H151" s="245">
        <v>99.873613852944885</v>
      </c>
    </row>
    <row r="152" spans="1:8">
      <c r="A152" s="86" t="str">
        <v>SCLFSAT7_hi</v>
      </c>
      <c r="B152" s="239">
        <v>151</v>
      </c>
      <c r="C152" s="86" t="s">
        <v>450</v>
      </c>
      <c r="D152" s="241">
        <f>COUNTIF($C$1:$C152,C152)</f>
        <v>15</v>
      </c>
      <c r="E152" s="241" t="str">
        <f t="shared" si="22"/>
        <v>Contentment15</v>
      </c>
      <c r="F152" s="86" t="s">
        <v>479</v>
      </c>
      <c r="G152" s="242">
        <v>0.45337755102040822</v>
      </c>
      <c r="H152" s="245">
        <v>100.37263577046309</v>
      </c>
    </row>
    <row r="153" spans="1:8">
      <c r="A153" s="86" t="str">
        <v>age0004</v>
      </c>
      <c r="B153" s="239">
        <v>152</v>
      </c>
      <c r="C153" s="86" t="s">
        <v>52</v>
      </c>
      <c r="D153" s="241">
        <f>COUNTIF($C$1:$C153,C153)</f>
        <v>1</v>
      </c>
      <c r="E153" s="241" t="str">
        <f t="shared" si="22"/>
        <v>Age1</v>
      </c>
      <c r="F153" s="86" t="s">
        <v>481</v>
      </c>
      <c r="G153" s="242">
        <v>5.0724489795918357E-2</v>
      </c>
      <c r="H153" s="245">
        <v>96.284742222480261</v>
      </c>
    </row>
    <row r="154" spans="1:8">
      <c r="A154" s="86" t="str">
        <v>age0517</v>
      </c>
      <c r="B154" s="239">
        <v>153</v>
      </c>
      <c r="C154" s="86" t="s">
        <v>52</v>
      </c>
      <c r="D154" s="241">
        <f>COUNTIF($C$1:$C154,C154)</f>
        <v>2</v>
      </c>
      <c r="E154" s="241" t="str">
        <f t="shared" si="22"/>
        <v>Age2</v>
      </c>
      <c r="F154" s="86" t="s">
        <v>482</v>
      </c>
      <c r="G154" s="242">
        <v>0.15133673469387754</v>
      </c>
      <c r="H154" s="245">
        <v>97.015785856051025</v>
      </c>
    </row>
    <row r="155" spans="1:8">
      <c r="A155" s="86" t="str">
        <v>age1824</v>
      </c>
      <c r="B155" s="239">
        <v>154</v>
      </c>
      <c r="C155" s="86" t="s">
        <v>52</v>
      </c>
      <c r="D155" s="241">
        <f>COUNTIF($C$1:$C155,C155)</f>
        <v>3</v>
      </c>
      <c r="E155" s="241" t="str">
        <f t="shared" si="22"/>
        <v>Age3</v>
      </c>
      <c r="F155" s="86" t="s">
        <v>483</v>
      </c>
      <c r="G155" s="242">
        <v>6.3918367346938773E-2</v>
      </c>
      <c r="H155" s="245">
        <v>88.356569982528583</v>
      </c>
    </row>
    <row r="156" spans="1:8">
      <c r="A156" s="86" t="str">
        <v>age2534</v>
      </c>
      <c r="B156" s="239">
        <v>155</v>
      </c>
      <c r="C156" s="86" t="s">
        <v>52</v>
      </c>
      <c r="D156" s="241">
        <f>COUNTIF($C$1:$C156,C156)</f>
        <v>4</v>
      </c>
      <c r="E156" s="241" t="str">
        <f t="shared" si="22"/>
        <v>Age4</v>
      </c>
      <c r="F156" s="86" t="s">
        <v>484</v>
      </c>
      <c r="G156" s="242">
        <v>0.11068367346938775</v>
      </c>
      <c r="H156" s="245">
        <v>94.034945768520714</v>
      </c>
    </row>
    <row r="157" spans="1:8">
      <c r="A157" s="86" t="str">
        <v>age3549</v>
      </c>
      <c r="B157" s="239">
        <v>156</v>
      </c>
      <c r="C157" s="86" t="s">
        <v>52</v>
      </c>
      <c r="D157" s="241">
        <f>COUNTIF($C$1:$C157,C157)</f>
        <v>5</v>
      </c>
      <c r="E157" s="241" t="str">
        <f t="shared" si="22"/>
        <v>Age5</v>
      </c>
      <c r="F157" s="86" t="s">
        <v>485</v>
      </c>
      <c r="G157" s="242">
        <v>0.17861224489795921</v>
      </c>
      <c r="H157" s="245">
        <v>96.474447197314362</v>
      </c>
    </row>
    <row r="158" spans="1:8">
      <c r="A158" s="86" t="str">
        <v>age5064</v>
      </c>
      <c r="B158" s="239">
        <v>157</v>
      </c>
      <c r="C158" s="86" t="s">
        <v>52</v>
      </c>
      <c r="D158" s="241">
        <f>COUNTIF($C$1:$C158,C158)</f>
        <v>6</v>
      </c>
      <c r="E158" s="241" t="str">
        <f t="shared" si="22"/>
        <v>Age6</v>
      </c>
      <c r="F158" s="86" t="s">
        <v>486</v>
      </c>
      <c r="G158" s="242">
        <v>0.21410204081632653</v>
      </c>
      <c r="H158" s="245">
        <v>102.05938192213451</v>
      </c>
    </row>
    <row r="159" spans="1:8">
      <c r="A159" s="86" t="str">
        <v>age6574</v>
      </c>
      <c r="B159" s="239">
        <v>158</v>
      </c>
      <c r="C159" s="86" t="s">
        <v>52</v>
      </c>
      <c r="D159" s="241">
        <f>COUNTIF($C$1:$C159,C159)</f>
        <v>7</v>
      </c>
      <c r="E159" s="241" t="str">
        <f t="shared" si="22"/>
        <v>Age7</v>
      </c>
      <c r="F159" s="86" t="s">
        <v>487</v>
      </c>
      <c r="G159" s="242">
        <v>0.12279591836734693</v>
      </c>
      <c r="H159" s="245">
        <v>109.19155630660747</v>
      </c>
    </row>
    <row r="160" spans="1:8">
      <c r="A160" s="86" t="str">
        <v>age75p</v>
      </c>
      <c r="B160" s="239">
        <v>159</v>
      </c>
      <c r="C160" s="86" t="s">
        <v>52</v>
      </c>
      <c r="D160" s="241">
        <f>COUNTIF($C$1:$C160,C160)</f>
        <v>8</v>
      </c>
      <c r="E160" s="241" t="str">
        <f t="shared" si="22"/>
        <v>Age8</v>
      </c>
      <c r="F160" s="86" t="s">
        <v>488</v>
      </c>
      <c r="G160" s="242">
        <v>0.10794897959183675</v>
      </c>
      <c r="H160" s="245">
        <v>114.83695240713747</v>
      </c>
    </row>
    <row r="161" spans="1:8">
      <c r="A161" s="86" t="str">
        <v>rcd_gor_dv_101</v>
      </c>
      <c r="B161" s="239">
        <v>160</v>
      </c>
      <c r="C161" s="86" t="s">
        <v>491</v>
      </c>
      <c r="D161" s="241">
        <f>COUNTIF($C$1:$C161,C161)</f>
        <v>1</v>
      </c>
      <c r="E161" s="241" t="str">
        <f t="shared" si="22"/>
        <v>Geography1</v>
      </c>
      <c r="F161" s="86" t="s">
        <v>492</v>
      </c>
      <c r="G161" s="242">
        <v>0.83045918367346927</v>
      </c>
      <c r="H161" s="245">
        <v>98.936645096426261</v>
      </c>
    </row>
    <row r="162" spans="1:8">
      <c r="A162" s="86" t="str">
        <v>rcd_gor_dv_102</v>
      </c>
      <c r="B162" s="239">
        <v>161</v>
      </c>
      <c r="C162" s="86" t="s">
        <v>491</v>
      </c>
      <c r="D162" s="241">
        <f>COUNTIF($C$1:$C162,C162)</f>
        <v>2</v>
      </c>
      <c r="E162" s="241" t="str">
        <f t="shared" si="22"/>
        <v>Geography2</v>
      </c>
      <c r="F162" s="86" t="s">
        <v>494</v>
      </c>
      <c r="G162" s="242">
        <v>5.5948979591836742E-2</v>
      </c>
      <c r="H162" s="245">
        <v>114.179689536187</v>
      </c>
    </row>
    <row r="163" spans="1:8">
      <c r="A163" s="86" t="str">
        <v>rcd_gor_dv_103</v>
      </c>
      <c r="B163" s="239">
        <v>162</v>
      </c>
      <c r="C163" s="86" t="s">
        <v>491</v>
      </c>
      <c r="D163" s="241">
        <f>COUNTIF($C$1:$C163,C163)</f>
        <v>3</v>
      </c>
      <c r="E163" s="241" t="str">
        <f t="shared" si="22"/>
        <v>Geography3</v>
      </c>
      <c r="F163" s="86" t="s">
        <v>496</v>
      </c>
      <c r="G163" s="242">
        <v>8.3081632653061219E-2</v>
      </c>
      <c r="H163" s="245">
        <v>99.73734112266466</v>
      </c>
    </row>
    <row r="164" spans="1:8">
      <c r="A164" s="86" t="str">
        <v>rcd_gor_dv_104</v>
      </c>
      <c r="B164" s="239">
        <v>163</v>
      </c>
      <c r="C164" s="86" t="s">
        <v>491</v>
      </c>
      <c r="D164" s="241">
        <f>COUNTIF($C$1:$C164,C164)</f>
        <v>4</v>
      </c>
      <c r="E164" s="241" t="str">
        <f t="shared" si="22"/>
        <v>Geography4</v>
      </c>
      <c r="F164" s="86" t="s">
        <v>498</v>
      </c>
      <c r="G164" s="242">
        <v>3.0459183673469382E-2</v>
      </c>
      <c r="H164" s="245">
        <v>106.76504200401038</v>
      </c>
    </row>
    <row r="165" spans="1:8">
      <c r="A165" s="86" t="str">
        <v>rcd_RACEL_DV_101</v>
      </c>
      <c r="B165" s="239">
        <v>164</v>
      </c>
      <c r="C165" s="86" t="s">
        <v>500</v>
      </c>
      <c r="D165" s="241">
        <f>COUNTIF($C$1:$C165,C165)</f>
        <v>1</v>
      </c>
      <c r="E165" s="241" t="str">
        <f t="shared" si="22"/>
        <v>Ethnicity1</v>
      </c>
      <c r="F165" s="86" t="s">
        <v>501</v>
      </c>
      <c r="G165" s="242">
        <v>0.94917346938775526</v>
      </c>
      <c r="H165" s="245">
        <v>101.21571446631094</v>
      </c>
    </row>
    <row r="166" spans="1:8">
      <c r="A166" s="86" t="str">
        <v>rcd_RACEL_DV_102</v>
      </c>
      <c r="B166" s="239">
        <v>165</v>
      </c>
      <c r="C166" s="86" t="s">
        <v>500</v>
      </c>
      <c r="D166" s="241">
        <f>COUNTIF($C$1:$C166,C166)</f>
        <v>2</v>
      </c>
      <c r="E166" s="241" t="str">
        <f t="shared" si="22"/>
        <v>Ethnicity2</v>
      </c>
      <c r="F166" s="86" t="s">
        <v>503</v>
      </c>
      <c r="G166" s="242">
        <v>1.1040816326530613E-2</v>
      </c>
      <c r="H166" s="245">
        <v>93.611495092194147</v>
      </c>
    </row>
    <row r="167" spans="1:8">
      <c r="A167" s="86" t="str">
        <v>rcd_RACEL_DV_103</v>
      </c>
      <c r="B167" s="239">
        <v>166</v>
      </c>
      <c r="C167" s="86" t="s">
        <v>500</v>
      </c>
      <c r="D167" s="241">
        <f>COUNTIF($C$1:$C167,C167)</f>
        <v>3</v>
      </c>
      <c r="E167" s="241" t="str">
        <f t="shared" si="22"/>
        <v>Ethnicity3</v>
      </c>
      <c r="F167" s="86" t="s">
        <v>505</v>
      </c>
      <c r="G167" s="242">
        <v>2.5316326530612249E-2</v>
      </c>
      <c r="H167" s="245">
        <v>77.698595794864772</v>
      </c>
    </row>
    <row r="168" spans="1:8">
      <c r="A168" s="86" t="str">
        <v>rcd_RACEL_DV_104</v>
      </c>
      <c r="B168" s="239">
        <v>167</v>
      </c>
      <c r="C168" s="86" t="s">
        <v>500</v>
      </c>
      <c r="D168" s="241">
        <f>COUNTIF($C$1:$C168,C168)</f>
        <v>4</v>
      </c>
      <c r="E168" s="241" t="str">
        <f t="shared" si="22"/>
        <v>Ethnicity4</v>
      </c>
      <c r="F168" s="86" t="s">
        <v>507</v>
      </c>
      <c r="G168" s="242">
        <v>9.8265306122448989E-3</v>
      </c>
      <c r="H168" s="245">
        <v>77.271594249108446</v>
      </c>
    </row>
    <row r="169" spans="1:8">
      <c r="A169" s="86" t="str">
        <v>rcd_RACEL_DV_105</v>
      </c>
      <c r="B169" s="239">
        <v>168</v>
      </c>
      <c r="C169" s="86" t="s">
        <v>500</v>
      </c>
      <c r="D169" s="241">
        <f>COUNTIF($C$1:$C169,C169)</f>
        <v>5</v>
      </c>
      <c r="E169" s="241" t="str">
        <f t="shared" si="22"/>
        <v>Ethnicity5</v>
      </c>
      <c r="F169" s="86" t="s">
        <v>509</v>
      </c>
      <c r="G169" s="242">
        <v>4.3163265306122457E-3</v>
      </c>
      <c r="H169" s="245">
        <v>88.200010528529674</v>
      </c>
    </row>
    <row r="170" spans="1:8">
      <c r="A170" s="86" t="str">
        <v>rcd_plbornc_101</v>
      </c>
      <c r="B170" s="239">
        <v>169</v>
      </c>
      <c r="C170" s="86" t="s">
        <v>511</v>
      </c>
      <c r="D170" s="241">
        <f>COUNTIF($C$1:$C170,C170)</f>
        <v>1</v>
      </c>
      <c r="E170" s="241" t="str">
        <f t="shared" si="22"/>
        <v>Country of Birth1</v>
      </c>
      <c r="F170" s="86" t="s">
        <v>512</v>
      </c>
      <c r="G170" s="242">
        <v>0.92777551020408178</v>
      </c>
      <c r="H170" s="245">
        <v>101.07966140061002</v>
      </c>
    </row>
    <row r="171" spans="1:8">
      <c r="A171" s="86" t="str">
        <v>rcd_plbornc_102</v>
      </c>
      <c r="B171" s="239">
        <v>170</v>
      </c>
      <c r="C171" s="86" t="s">
        <v>511</v>
      </c>
      <c r="D171" s="241">
        <f>COUNTIF($C$1:$C171,C171)</f>
        <v>2</v>
      </c>
      <c r="E171" s="241" t="str">
        <f t="shared" si="22"/>
        <v>Country of Birth2</v>
      </c>
      <c r="F171" s="86" t="s">
        <v>514</v>
      </c>
      <c r="G171" s="242">
        <v>1.5000000000000001E-2</v>
      </c>
      <c r="H171" s="245">
        <v>93.699644583614273</v>
      </c>
    </row>
    <row r="172" spans="1:8">
      <c r="A172" s="86" t="str">
        <v>rcd_plbornc_103</v>
      </c>
      <c r="B172" s="239">
        <v>171</v>
      </c>
      <c r="C172" s="86" t="s">
        <v>511</v>
      </c>
      <c r="D172" s="241">
        <f>COUNTIF($C$1:$C172,C172)</f>
        <v>3</v>
      </c>
      <c r="E172" s="241" t="str">
        <f t="shared" si="22"/>
        <v>Country of Birth3</v>
      </c>
      <c r="F172" s="86" t="s">
        <v>516</v>
      </c>
      <c r="G172" s="242">
        <v>1.9183673469387755E-3</v>
      </c>
      <c r="H172" s="245">
        <v>85.480151556855361</v>
      </c>
    </row>
    <row r="173" spans="1:8">
      <c r="A173" s="86" t="str">
        <v>rcd_plbornc_104</v>
      </c>
      <c r="B173" s="239">
        <v>172</v>
      </c>
      <c r="C173" s="86" t="s">
        <v>511</v>
      </c>
      <c r="D173" s="241">
        <f>COUNTIF($C$1:$C173,C173)</f>
        <v>4</v>
      </c>
      <c r="E173" s="241" t="str">
        <f t="shared" si="22"/>
        <v>Country of Birth4</v>
      </c>
      <c r="F173" s="86" t="s">
        <v>518</v>
      </c>
      <c r="G173" s="242">
        <v>4.3265306122448983E-3</v>
      </c>
      <c r="H173" s="245">
        <v>101.83986212678748</v>
      </c>
    </row>
    <row r="174" spans="1:8">
      <c r="A174" s="86" t="str">
        <v>rcd_plbornc_105</v>
      </c>
      <c r="B174" s="239">
        <v>173</v>
      </c>
      <c r="C174" s="86" t="s">
        <v>511</v>
      </c>
      <c r="D174" s="241">
        <f>COUNTIF($C$1:$C174,C174)</f>
        <v>5</v>
      </c>
      <c r="E174" s="241" t="str">
        <f t="shared" si="22"/>
        <v>Country of Birth5</v>
      </c>
      <c r="F174" s="86" t="s">
        <v>520</v>
      </c>
      <c r="G174" s="242">
        <v>1.4857142857142857E-2</v>
      </c>
      <c r="H174" s="245">
        <v>81.198148885555639</v>
      </c>
    </row>
    <row r="175" spans="1:8">
      <c r="A175" s="86" t="str">
        <v>rcd_plbornc_106</v>
      </c>
      <c r="B175" s="239">
        <v>174</v>
      </c>
      <c r="C175" s="86" t="s">
        <v>511</v>
      </c>
      <c r="D175" s="241">
        <f>COUNTIF($C$1:$C175,C175)</f>
        <v>6</v>
      </c>
      <c r="E175" s="241" t="str">
        <f t="shared" si="22"/>
        <v>Country of Birth6</v>
      </c>
      <c r="F175" s="86" t="s">
        <v>522</v>
      </c>
      <c r="G175" s="242">
        <v>7.2755102040816333E-3</v>
      </c>
      <c r="H175" s="245">
        <v>88.258507916243701</v>
      </c>
    </row>
    <row r="176" spans="1:8">
      <c r="A176" s="86" t="str">
        <v>rcd_plbornc_107</v>
      </c>
      <c r="B176" s="239">
        <v>175</v>
      </c>
      <c r="C176" s="86" t="s">
        <v>511</v>
      </c>
      <c r="D176" s="241">
        <f>COUNTIF($C$1:$C176,C176)</f>
        <v>7</v>
      </c>
      <c r="E176" s="241" t="str">
        <f t="shared" si="22"/>
        <v>Country of Birth7</v>
      </c>
      <c r="F176" s="86" t="s">
        <v>49</v>
      </c>
      <c r="G176" s="242">
        <v>2.8795918367346934E-2</v>
      </c>
      <c r="H176" s="245">
        <v>86.754519040629546</v>
      </c>
    </row>
    <row r="177" spans="1:8">
      <c r="A177" s="86" t="str">
        <v>rcd_religion_101</v>
      </c>
      <c r="B177" s="239">
        <v>176</v>
      </c>
      <c r="C177" s="86" t="s">
        <v>525</v>
      </c>
      <c r="D177" s="241">
        <f>COUNTIF($C$1:$C177,C177)</f>
        <v>1</v>
      </c>
      <c r="E177" s="241" t="str">
        <f t="shared" si="22"/>
        <v>Religion1</v>
      </c>
      <c r="F177" s="86" t="s">
        <v>526</v>
      </c>
      <c r="G177" s="242">
        <v>0.44521428571428578</v>
      </c>
      <c r="H177" s="245">
        <v>101.9594668939865</v>
      </c>
    </row>
    <row r="178" spans="1:8">
      <c r="A178" s="86" t="str">
        <v>rcd_religion_102</v>
      </c>
      <c r="B178" s="239">
        <v>177</v>
      </c>
      <c r="C178" s="86" t="s">
        <v>525</v>
      </c>
      <c r="D178" s="241">
        <f>COUNTIF($C$1:$C178,C178)</f>
        <v>2</v>
      </c>
      <c r="E178" s="241" t="str">
        <f t="shared" si="22"/>
        <v>Religion2</v>
      </c>
      <c r="F178" s="86" t="s">
        <v>528</v>
      </c>
      <c r="G178" s="242">
        <v>3.4081632653061226E-3</v>
      </c>
      <c r="H178" s="245">
        <v>84.177402736007068</v>
      </c>
    </row>
    <row r="179" spans="1:8">
      <c r="A179" s="86" t="str">
        <v>rcd_religion_103</v>
      </c>
      <c r="B179" s="239">
        <v>178</v>
      </c>
      <c r="C179" s="86" t="s">
        <v>525</v>
      </c>
      <c r="D179" s="241">
        <f>COUNTIF($C$1:$C179,C179)</f>
        <v>3</v>
      </c>
      <c r="E179" s="241" t="str">
        <f t="shared" si="22"/>
        <v>Religion3</v>
      </c>
      <c r="F179" s="86" t="s">
        <v>530</v>
      </c>
      <c r="G179" s="242">
        <v>3.39795918367347E-3</v>
      </c>
      <c r="H179" s="245">
        <v>101.21738143988223</v>
      </c>
    </row>
    <row r="180" spans="1:8">
      <c r="A180" s="86" t="str">
        <v>rcd_religion_104</v>
      </c>
      <c r="B180" s="239">
        <v>179</v>
      </c>
      <c r="C180" s="86" t="s">
        <v>525</v>
      </c>
      <c r="D180" s="241">
        <f>COUNTIF($C$1:$C180,C180)</f>
        <v>4</v>
      </c>
      <c r="E180" s="241" t="str">
        <f t="shared" si="22"/>
        <v>Religion4</v>
      </c>
      <c r="F180" s="86" t="s">
        <v>532</v>
      </c>
      <c r="G180" s="242">
        <v>1.2520408163265304E-2</v>
      </c>
      <c r="H180" s="245">
        <v>75.641022202914897</v>
      </c>
    </row>
    <row r="181" spans="1:8">
      <c r="A181" s="86" t="str">
        <v>rcd_religion_105</v>
      </c>
      <c r="B181" s="239">
        <v>180</v>
      </c>
      <c r="C181" s="86" t="s">
        <v>525</v>
      </c>
      <c r="D181" s="241">
        <f>COUNTIF($C$1:$C181,C181)</f>
        <v>5</v>
      </c>
      <c r="E181" s="241" t="str">
        <f t="shared" si="22"/>
        <v>Religion5</v>
      </c>
      <c r="F181" s="86" t="s">
        <v>534</v>
      </c>
      <c r="G181" s="242">
        <v>7.2959183673469395E-3</v>
      </c>
      <c r="H181" s="245">
        <v>75.826314013121902</v>
      </c>
    </row>
    <row r="182" spans="1:8">
      <c r="A182" s="86" t="str">
        <v>rcd_religion_106</v>
      </c>
      <c r="B182" s="239">
        <v>181</v>
      </c>
      <c r="C182" s="86" t="s">
        <v>525</v>
      </c>
      <c r="D182" s="241">
        <f>COUNTIF($C$1:$C182,C182)</f>
        <v>6</v>
      </c>
      <c r="E182" s="241" t="str">
        <f t="shared" si="22"/>
        <v>Religion6</v>
      </c>
      <c r="F182" s="86" t="s">
        <v>536</v>
      </c>
      <c r="G182" s="242">
        <v>2.6020408163265306E-3</v>
      </c>
      <c r="H182" s="245">
        <v>80.005497620780247</v>
      </c>
    </row>
    <row r="183" spans="1:8">
      <c r="A183" s="86" t="str">
        <v>rcd_religion_107</v>
      </c>
      <c r="B183" s="239">
        <v>182</v>
      </c>
      <c r="C183" s="86" t="s">
        <v>525</v>
      </c>
      <c r="D183" s="241">
        <f>COUNTIF($C$1:$C183,C183)</f>
        <v>7</v>
      </c>
      <c r="E183" s="241" t="str">
        <f t="shared" si="22"/>
        <v>Religion7</v>
      </c>
      <c r="F183" s="86" t="s">
        <v>538</v>
      </c>
      <c r="G183" s="242">
        <v>9.9489795918367326E-3</v>
      </c>
      <c r="H183" s="245">
        <v>102.81169955927689</v>
      </c>
    </row>
    <row r="184" spans="1:8">
      <c r="A184" s="86" t="str">
        <v>rcd_religion_108</v>
      </c>
      <c r="B184" s="239">
        <v>183</v>
      </c>
      <c r="C184" s="86" t="s">
        <v>525</v>
      </c>
      <c r="D184" s="241">
        <f>COUNTIF($C$1:$C184,C184)</f>
        <v>8</v>
      </c>
      <c r="E184" s="241" t="str">
        <f t="shared" si="22"/>
        <v>Religion8</v>
      </c>
      <c r="F184" s="86" t="s">
        <v>540</v>
      </c>
      <c r="G184" s="242">
        <v>0.51559183673469389</v>
      </c>
      <c r="H184" s="245">
        <v>99.719673748404674</v>
      </c>
    </row>
    <row r="185" spans="1:8">
      <c r="A185" s="86" t="str">
        <v>A2_HOUSE5</v>
      </c>
      <c r="B185" s="239">
        <v>184</v>
      </c>
      <c r="C185" s="86" t="s">
        <v>543</v>
      </c>
      <c r="D185" s="241">
        <f>COUNTIF($C$1:$C185,C185)</f>
        <v>1</v>
      </c>
      <c r="E185" s="241" t="str">
        <f t="shared" si="22"/>
        <v>House Type1</v>
      </c>
      <c r="F185" s="86" t="s">
        <v>544</v>
      </c>
      <c r="G185" s="242">
        <v>0.2725408163265306</v>
      </c>
      <c r="H185" s="245">
        <v>92.856441940491436</v>
      </c>
    </row>
    <row r="186" spans="1:8">
      <c r="A186" s="86" t="str">
        <v>A2_HOUSE6</v>
      </c>
      <c r="B186" s="239">
        <v>185</v>
      </c>
      <c r="C186" s="86" t="s">
        <v>543</v>
      </c>
      <c r="D186" s="241">
        <f>COUNTIF($C$1:$C186,C186)</f>
        <v>2</v>
      </c>
      <c r="E186" s="241" t="str">
        <f t="shared" si="22"/>
        <v>House Type2</v>
      </c>
      <c r="F186" s="86" t="s">
        <v>546</v>
      </c>
      <c r="G186" s="242">
        <v>0.10504081632653063</v>
      </c>
      <c r="H186" s="245">
        <v>79.686060080228856</v>
      </c>
    </row>
    <row r="187" spans="1:8">
      <c r="A187" s="86" t="str">
        <v>A2_HOUSE7</v>
      </c>
      <c r="B187" s="239">
        <v>186</v>
      </c>
      <c r="C187" s="86" t="s">
        <v>543</v>
      </c>
      <c r="D187" s="241">
        <f>COUNTIF($C$1:$C187,C187)</f>
        <v>3</v>
      </c>
      <c r="E187" s="241" t="str">
        <f t="shared" si="22"/>
        <v>House Type3</v>
      </c>
      <c r="F187" s="86" t="s">
        <v>548</v>
      </c>
      <c r="G187" s="242">
        <v>0.43413265306122456</v>
      </c>
      <c r="H187" s="245">
        <v>122.36629364280505</v>
      </c>
    </row>
    <row r="188" spans="1:8">
      <c r="A188" s="86" t="str">
        <v>A2_HOUSE8</v>
      </c>
      <c r="B188" s="239">
        <v>187</v>
      </c>
      <c r="C188" s="86" t="s">
        <v>543</v>
      </c>
      <c r="D188" s="241">
        <f>COUNTIF($C$1:$C188,C188)</f>
        <v>4</v>
      </c>
      <c r="E188" s="241" t="str">
        <f t="shared" si="22"/>
        <v>House Type4</v>
      </c>
      <c r="F188" s="86" t="s">
        <v>550</v>
      </c>
      <c r="G188" s="242">
        <v>0.1885612244897959</v>
      </c>
      <c r="H188" s="245">
        <v>85.678035673136392</v>
      </c>
    </row>
    <row r="189" spans="1:8">
      <c r="A189" s="86" t="str">
        <v>TENURE2</v>
      </c>
      <c r="B189" s="239">
        <v>188</v>
      </c>
      <c r="C189" s="86" t="s">
        <v>552</v>
      </c>
      <c r="D189" s="241">
        <f>COUNTIF($C$1:$C189,C189)</f>
        <v>1</v>
      </c>
      <c r="E189" s="241" t="str">
        <f t="shared" si="22"/>
        <v>House Tenure1</v>
      </c>
      <c r="F189" s="86" t="s">
        <v>553</v>
      </c>
      <c r="G189" s="242">
        <v>0.40737755102040812</v>
      </c>
      <c r="H189" s="245">
        <v>105.41920431808526</v>
      </c>
    </row>
    <row r="190" spans="1:8">
      <c r="A190" s="86" t="str">
        <v>TENURE1</v>
      </c>
      <c r="B190" s="239">
        <v>189</v>
      </c>
      <c r="C190" s="86" t="s">
        <v>552</v>
      </c>
      <c r="D190" s="241">
        <f>COUNTIF($C$1:$C190,C190)</f>
        <v>2</v>
      </c>
      <c r="E190" s="241" t="str">
        <f t="shared" si="22"/>
        <v>House Tenure2</v>
      </c>
      <c r="F190" s="86" t="s">
        <v>555</v>
      </c>
      <c r="G190" s="242">
        <v>0.26748979591836741</v>
      </c>
      <c r="H190" s="245">
        <v>96.366644814459491</v>
      </c>
    </row>
    <row r="191" spans="1:8">
      <c r="A191" s="86" t="str">
        <v>TENURE7</v>
      </c>
      <c r="B191" s="239">
        <v>190</v>
      </c>
      <c r="C191" s="86" t="s">
        <v>552</v>
      </c>
      <c r="D191" s="241">
        <f>COUNTIF($C$1:$C191,C191)</f>
        <v>3</v>
      </c>
      <c r="E191" s="241" t="str">
        <f t="shared" si="22"/>
        <v>House Tenure3</v>
      </c>
      <c r="F191" s="86" t="s">
        <v>557</v>
      </c>
      <c r="G191" s="242">
        <v>7.4591836734693891E-3</v>
      </c>
      <c r="H191" s="245">
        <v>97.11756933729616</v>
      </c>
    </row>
    <row r="192" spans="1:8">
      <c r="A192" s="86" t="str">
        <v>TENURE4</v>
      </c>
      <c r="B192" s="239">
        <v>191</v>
      </c>
      <c r="C192" s="86" t="s">
        <v>552</v>
      </c>
      <c r="D192" s="241">
        <f>COUNTIF($C$1:$C192,C192)</f>
        <v>4</v>
      </c>
      <c r="E192" s="241" t="str">
        <f t="shared" si="22"/>
        <v>House Tenure4</v>
      </c>
      <c r="F192" s="86" t="s">
        <v>559</v>
      </c>
      <c r="G192" s="242">
        <v>0.14008163265306123</v>
      </c>
      <c r="H192" s="245">
        <v>83.618861059537082</v>
      </c>
    </row>
    <row r="193" spans="1:8">
      <c r="A193" s="86" t="str">
        <v>TENURE9</v>
      </c>
      <c r="B193" s="239">
        <v>192</v>
      </c>
      <c r="C193" s="86" t="s">
        <v>552</v>
      </c>
      <c r="D193" s="241">
        <f>COUNTIF($C$1:$C193,C193)</f>
        <v>5</v>
      </c>
      <c r="E193" s="241" t="str">
        <f t="shared" si="22"/>
        <v>House Tenure5</v>
      </c>
      <c r="F193" s="86" t="s">
        <v>561</v>
      </c>
      <c r="G193" s="242">
        <v>0.17778571428571427</v>
      </c>
      <c r="H193" s="245">
        <v>110.56110553858439</v>
      </c>
    </row>
    <row r="194" spans="1:8">
      <c r="A194" s="86" t="str">
        <v>NBEDS1</v>
      </c>
      <c r="B194" s="239">
        <v>193</v>
      </c>
      <c r="C194" s="86" t="s">
        <v>563</v>
      </c>
      <c r="D194" s="241">
        <f>COUNTIF($C$1:$C194,C194)</f>
        <v>1</v>
      </c>
      <c r="E194" s="241" t="str">
        <f t="shared" si="22"/>
        <v>House Size1</v>
      </c>
      <c r="F194" s="86" t="s">
        <v>564</v>
      </c>
      <c r="G194" s="242">
        <v>6.1163265306122455E-2</v>
      </c>
      <c r="H194" s="245">
        <v>94.075387726156777</v>
      </c>
    </row>
    <row r="195" spans="1:8">
      <c r="A195" s="86" t="str">
        <v>NBEDS2</v>
      </c>
      <c r="B195" s="239">
        <v>194</v>
      </c>
      <c r="C195" s="86" t="s">
        <v>563</v>
      </c>
      <c r="D195" s="241">
        <f>COUNTIF($C$1:$C195,C195)</f>
        <v>2</v>
      </c>
      <c r="E195" s="241" t="str">
        <f t="shared" ref="E195:E258" si="23">C195&amp;D195</f>
        <v>House Size2</v>
      </c>
      <c r="F195" s="86" t="s">
        <v>566</v>
      </c>
      <c r="G195" s="242">
        <v>0.24592857142857139</v>
      </c>
      <c r="H195" s="245">
        <v>105.5456557418146</v>
      </c>
    </row>
    <row r="196" spans="1:8">
      <c r="A196" s="86" t="str">
        <v>NBEDS3</v>
      </c>
      <c r="B196" s="239">
        <v>195</v>
      </c>
      <c r="C196" s="86" t="s">
        <v>563</v>
      </c>
      <c r="D196" s="241">
        <f>COUNTIF($C$1:$C196,C196)</f>
        <v>3</v>
      </c>
      <c r="E196" s="241" t="str">
        <f t="shared" si="23"/>
        <v>House Size3</v>
      </c>
      <c r="F196" s="86" t="s">
        <v>568</v>
      </c>
      <c r="G196" s="242">
        <v>0.48367346938775507</v>
      </c>
      <c r="H196" s="245">
        <v>108.14056495368207</v>
      </c>
    </row>
    <row r="197" spans="1:8">
      <c r="A197" s="86" t="str">
        <v>NBEDS4</v>
      </c>
      <c r="B197" s="239">
        <v>196</v>
      </c>
      <c r="C197" s="86" t="s">
        <v>563</v>
      </c>
      <c r="D197" s="241">
        <f>COUNTIF($C$1:$C197,C197)</f>
        <v>4</v>
      </c>
      <c r="E197" s="241" t="str">
        <f t="shared" si="23"/>
        <v>House Size4</v>
      </c>
      <c r="F197" s="86" t="s">
        <v>570</v>
      </c>
      <c r="G197" s="242">
        <v>0.16772448979591839</v>
      </c>
      <c r="H197" s="245">
        <v>85.671413443030247</v>
      </c>
    </row>
    <row r="198" spans="1:8">
      <c r="A198" s="86" t="str">
        <v>NBEDS5P</v>
      </c>
      <c r="B198" s="239">
        <v>197</v>
      </c>
      <c r="C198" s="86" t="s">
        <v>563</v>
      </c>
      <c r="D198" s="241">
        <f>COUNTIF($C$1:$C198,C198)</f>
        <v>5</v>
      </c>
      <c r="E198" s="241" t="str">
        <f t="shared" si="23"/>
        <v>House Size5</v>
      </c>
      <c r="F198" s="86" t="s">
        <v>572</v>
      </c>
      <c r="G198" s="242">
        <v>4.121428571428571E-2</v>
      </c>
      <c r="H198" s="245">
        <v>70.392758475160306</v>
      </c>
    </row>
    <row r="199" spans="1:8">
      <c r="A199" s="86" t="str">
        <v>hhdval0to100k</v>
      </c>
      <c r="B199" s="239">
        <v>198</v>
      </c>
      <c r="C199" s="86" t="s">
        <v>574</v>
      </c>
      <c r="D199" s="241">
        <f>COUNTIF($C$1:$C199,C199)</f>
        <v>1</v>
      </c>
      <c r="E199" s="241" t="str">
        <f t="shared" si="23"/>
        <v>House Value1</v>
      </c>
      <c r="F199" s="86" t="s">
        <v>575</v>
      </c>
      <c r="G199" s="242">
        <v>0.10615306122448982</v>
      </c>
      <c r="H199" s="245">
        <v>102.84543648977179</v>
      </c>
    </row>
    <row r="200" spans="1:8">
      <c r="A200" s="86" t="str">
        <v>hhdval100to150k</v>
      </c>
      <c r="B200" s="239">
        <v>199</v>
      </c>
      <c r="C200" s="86" t="s">
        <v>574</v>
      </c>
      <c r="D200" s="241">
        <f>COUNTIF($C$1:$C200,C200)</f>
        <v>2</v>
      </c>
      <c r="E200" s="241" t="str">
        <f t="shared" si="23"/>
        <v>House Value2</v>
      </c>
      <c r="F200" s="86" t="s">
        <v>577</v>
      </c>
      <c r="G200" s="242">
        <v>0.1592142857142857</v>
      </c>
      <c r="H200" s="245">
        <v>120.2235819043693</v>
      </c>
    </row>
    <row r="201" spans="1:8">
      <c r="A201" s="86" t="str">
        <v>hhdval150to250k</v>
      </c>
      <c r="B201" s="239">
        <v>200</v>
      </c>
      <c r="C201" s="86" t="s">
        <v>574</v>
      </c>
      <c r="D201" s="241">
        <f>COUNTIF($C$1:$C201,C201)</f>
        <v>3</v>
      </c>
      <c r="E201" s="241" t="str">
        <f t="shared" si="23"/>
        <v>House Value3</v>
      </c>
      <c r="F201" s="86" t="s">
        <v>579</v>
      </c>
      <c r="G201" s="242">
        <v>0.30132653061224485</v>
      </c>
      <c r="H201" s="245">
        <v>118.56474122730015</v>
      </c>
    </row>
    <row r="202" spans="1:8">
      <c r="A202" s="86" t="str">
        <v>hhdval250to500k</v>
      </c>
      <c r="B202" s="239">
        <v>201</v>
      </c>
      <c r="C202" s="86" t="s">
        <v>574</v>
      </c>
      <c r="D202" s="241">
        <f>COUNTIF($C$1:$C202,C202)</f>
        <v>4</v>
      </c>
      <c r="E202" s="241" t="str">
        <f t="shared" si="23"/>
        <v>House Value4</v>
      </c>
      <c r="F202" s="86" t="s">
        <v>581</v>
      </c>
      <c r="G202" s="242">
        <v>0.32057142857142862</v>
      </c>
      <c r="H202" s="245">
        <v>96.810920764110008</v>
      </c>
    </row>
    <row r="203" spans="1:8">
      <c r="A203" s="86" t="str">
        <v>hhdval500to750k</v>
      </c>
      <c r="B203" s="239">
        <v>202</v>
      </c>
      <c r="C203" s="86" t="s">
        <v>574</v>
      </c>
      <c r="D203" s="241">
        <f>COUNTIF($C$1:$C203,C203)</f>
        <v>5</v>
      </c>
      <c r="E203" s="241" t="str">
        <f t="shared" si="23"/>
        <v>House Value5</v>
      </c>
      <c r="F203" s="86" t="s">
        <v>583</v>
      </c>
      <c r="G203" s="242">
        <v>7.3091836734693869E-2</v>
      </c>
      <c r="H203" s="245">
        <v>70.184250381341457</v>
      </c>
    </row>
    <row r="204" spans="1:8">
      <c r="A204" s="86" t="str">
        <v>hhdval750kto1m</v>
      </c>
      <c r="B204" s="239">
        <v>203</v>
      </c>
      <c r="C204" s="86" t="s">
        <v>574</v>
      </c>
      <c r="D204" s="241">
        <f>COUNTIF($C$1:$C204,C204)</f>
        <v>6</v>
      </c>
      <c r="E204" s="241" t="str">
        <f t="shared" si="23"/>
        <v>House Value6</v>
      </c>
      <c r="F204" s="86" t="s">
        <v>585</v>
      </c>
      <c r="G204" s="242">
        <v>2.2612244897959183E-2</v>
      </c>
      <c r="H204" s="245">
        <v>58.553830931296027</v>
      </c>
    </row>
    <row r="205" spans="1:8">
      <c r="A205" s="86" t="str">
        <v>hhdval1mplus</v>
      </c>
      <c r="B205" s="239">
        <v>204</v>
      </c>
      <c r="C205" s="86" t="s">
        <v>574</v>
      </c>
      <c r="D205" s="241">
        <f>COUNTIF($C$1:$C205,C205)</f>
        <v>7</v>
      </c>
      <c r="E205" s="241" t="str">
        <f t="shared" si="23"/>
        <v>House Value7</v>
      </c>
      <c r="F205" s="86" t="s">
        <v>587</v>
      </c>
      <c r="G205" s="242">
        <v>1.7295918367346938E-2</v>
      </c>
      <c r="H205" s="245">
        <v>47.399668895152196</v>
      </c>
    </row>
    <row r="206" spans="1:8">
      <c r="A206" s="86" t="str">
        <v>move_ind</v>
      </c>
      <c r="B206" s="239">
        <v>205</v>
      </c>
      <c r="C206" s="86" t="s">
        <v>589</v>
      </c>
      <c r="D206" s="241">
        <f>COUNTIF($C$1:$C206,C206)</f>
        <v>1</v>
      </c>
      <c r="E206" s="241" t="str">
        <f t="shared" si="23"/>
        <v>House Move1</v>
      </c>
      <c r="F206" s="86" t="s">
        <v>590</v>
      </c>
      <c r="G206" s="242">
        <v>0.1447857142857143</v>
      </c>
      <c r="H206" s="245">
        <v>91.37530799781284</v>
      </c>
    </row>
    <row r="207" spans="1:8">
      <c r="A207" s="86" t="str">
        <v>RCD_HHTYPE_DV_101</v>
      </c>
      <c r="B207" s="239">
        <v>206</v>
      </c>
      <c r="C207" s="86" t="s">
        <v>54</v>
      </c>
      <c r="D207" s="241">
        <f>COUNTIF($C$1:$C207,C207)</f>
        <v>1</v>
      </c>
      <c r="E207" s="241" t="str">
        <f t="shared" si="23"/>
        <v>Structure1</v>
      </c>
      <c r="F207" s="86" t="s">
        <v>591</v>
      </c>
      <c r="G207" s="242">
        <v>0.16683673469387755</v>
      </c>
      <c r="H207" s="245">
        <v>103.92139517523424</v>
      </c>
    </row>
    <row r="208" spans="1:8">
      <c r="A208" s="86" t="str">
        <v>RCD_HHTYPE_DV_102</v>
      </c>
      <c r="B208" s="239">
        <v>207</v>
      </c>
      <c r="C208" s="86" t="s">
        <v>54</v>
      </c>
      <c r="D208" s="241">
        <f>COUNTIF($C$1:$C208,C208)</f>
        <v>2</v>
      </c>
      <c r="E208" s="241" t="str">
        <f t="shared" si="23"/>
        <v>Structure2</v>
      </c>
      <c r="F208" s="86" t="s">
        <v>592</v>
      </c>
      <c r="G208" s="242">
        <v>3.1377551020408172E-2</v>
      </c>
      <c r="H208" s="245">
        <v>103.09451856961536</v>
      </c>
    </row>
    <row r="209" spans="1:8">
      <c r="A209" s="86" t="str">
        <v>RCD_HHTYPE_DV_103</v>
      </c>
      <c r="B209" s="239">
        <v>208</v>
      </c>
      <c r="C209" s="86" t="s">
        <v>54</v>
      </c>
      <c r="D209" s="241">
        <f>COUNTIF($C$1:$C209,C209)</f>
        <v>3</v>
      </c>
      <c r="E209" s="241" t="str">
        <f t="shared" si="23"/>
        <v>Structure3</v>
      </c>
      <c r="F209" s="86" t="s">
        <v>593</v>
      </c>
      <c r="G209" s="242">
        <v>0.31267346938775509</v>
      </c>
      <c r="H209" s="245">
        <v>103.19886445895827</v>
      </c>
    </row>
    <row r="210" spans="1:8">
      <c r="A210" s="86" t="str">
        <v>RCD_HHTYPE_DV_104</v>
      </c>
      <c r="B210" s="239">
        <v>209</v>
      </c>
      <c r="C210" s="86" t="s">
        <v>54</v>
      </c>
      <c r="D210" s="241">
        <f>COUNTIF($C$1:$C210,C210)</f>
        <v>4</v>
      </c>
      <c r="E210" s="241" t="str">
        <f t="shared" si="23"/>
        <v>Structure4</v>
      </c>
      <c r="F210" s="86" t="s">
        <v>160</v>
      </c>
      <c r="G210" s="242">
        <v>0.18158163265306124</v>
      </c>
      <c r="H210" s="245">
        <v>96.133076835037201</v>
      </c>
    </row>
    <row r="211" spans="1:8">
      <c r="A211" s="86" t="str">
        <v>RCD_HHTYPE_DV_105</v>
      </c>
      <c r="B211" s="239">
        <v>210</v>
      </c>
      <c r="C211" s="86" t="s">
        <v>54</v>
      </c>
      <c r="D211" s="241">
        <f>COUNTIF($C$1:$C211,C211)</f>
        <v>5</v>
      </c>
      <c r="E211" s="241" t="str">
        <f t="shared" si="23"/>
        <v>Structure5</v>
      </c>
      <c r="F211" s="86" t="s">
        <v>594</v>
      </c>
      <c r="G211" s="242">
        <v>0.30756122448979595</v>
      </c>
      <c r="H211" s="245">
        <v>96.919058592636915</v>
      </c>
    </row>
    <row r="212" spans="1:8">
      <c r="A212" s="86" t="str">
        <v>RCD_NKIDS05_101</v>
      </c>
      <c r="B212" s="239">
        <v>211</v>
      </c>
      <c r="C212" s="86" t="s">
        <v>596</v>
      </c>
      <c r="D212" s="241">
        <f>COUNTIF($C$1:$C212,C212)</f>
        <v>1</v>
      </c>
      <c r="E212" s="241" t="str">
        <f t="shared" si="23"/>
        <v>Number of Children by Age1</v>
      </c>
      <c r="F212" s="86" t="s">
        <v>597</v>
      </c>
      <c r="G212" s="242">
        <v>0.9039081632653061</v>
      </c>
      <c r="H212" s="245">
        <v>100.42930188934717</v>
      </c>
    </row>
    <row r="213" spans="1:8">
      <c r="A213" s="86" t="str">
        <v>RCD_NKIDS05_102</v>
      </c>
      <c r="B213" s="239">
        <v>212</v>
      </c>
      <c r="C213" s="86" t="s">
        <v>596</v>
      </c>
      <c r="D213" s="241">
        <f>COUNTIF($C$1:$C213,C213)</f>
        <v>2</v>
      </c>
      <c r="E213" s="241" t="str">
        <f t="shared" si="23"/>
        <v>Number of Children by Age2</v>
      </c>
      <c r="F213" s="86" t="s">
        <v>599</v>
      </c>
      <c r="G213" s="242">
        <v>7.0663265306122436E-2</v>
      </c>
      <c r="H213" s="245">
        <v>95.27633142475888</v>
      </c>
    </row>
    <row r="214" spans="1:8">
      <c r="A214" s="86" t="str">
        <v>RCD_NKIDS05_103</v>
      </c>
      <c r="B214" s="239">
        <v>213</v>
      </c>
      <c r="C214" s="86" t="s">
        <v>596</v>
      </c>
      <c r="D214" s="241">
        <f>COUNTIF($C$1:$C214,C214)</f>
        <v>3</v>
      </c>
      <c r="E214" s="241" t="str">
        <f t="shared" si="23"/>
        <v>Number of Children by Age3</v>
      </c>
      <c r="F214" s="86" t="s">
        <v>601</v>
      </c>
      <c r="G214" s="242">
        <v>2.5530612244897961E-2</v>
      </c>
      <c r="H214" s="245">
        <v>99.323795294354028</v>
      </c>
    </row>
    <row r="215" spans="1:8">
      <c r="A215" s="86" t="str">
        <v>RCD_NKIDS615_101</v>
      </c>
      <c r="B215" s="239">
        <v>214</v>
      </c>
      <c r="C215" s="86" t="s">
        <v>596</v>
      </c>
      <c r="D215" s="241">
        <f>COUNTIF($C$1:$C215,C215)</f>
        <v>4</v>
      </c>
      <c r="E215" s="241" t="str">
        <f t="shared" si="23"/>
        <v>Number of Children by Age4</v>
      </c>
      <c r="F215" s="86" t="s">
        <v>603</v>
      </c>
      <c r="G215" s="242">
        <v>0.79075510204081634</v>
      </c>
      <c r="H215" s="245">
        <v>100.88086166921839</v>
      </c>
    </row>
    <row r="216" spans="1:8">
      <c r="A216" s="86" t="str">
        <v>RCD_NKIDS615_102</v>
      </c>
      <c r="B216" s="239">
        <v>215</v>
      </c>
      <c r="C216" s="86" t="s">
        <v>596</v>
      </c>
      <c r="D216" s="241">
        <f>COUNTIF($C$1:$C216,C216)</f>
        <v>5</v>
      </c>
      <c r="E216" s="241" t="str">
        <f t="shared" si="23"/>
        <v>Number of Children by Age5</v>
      </c>
      <c r="F216" s="86" t="s">
        <v>605</v>
      </c>
      <c r="G216" s="242">
        <v>0.11974489795918368</v>
      </c>
      <c r="H216" s="245">
        <v>97.396306573649355</v>
      </c>
    </row>
    <row r="217" spans="1:8">
      <c r="A217" s="86" t="str">
        <v>RCD_NKIDS615_103</v>
      </c>
      <c r="B217" s="239">
        <v>216</v>
      </c>
      <c r="C217" s="86" t="s">
        <v>596</v>
      </c>
      <c r="D217" s="241">
        <f>COUNTIF($C$1:$C217,C217)</f>
        <v>6</v>
      </c>
      <c r="E217" s="241" t="str">
        <f t="shared" si="23"/>
        <v>Number of Children by Age6</v>
      </c>
      <c r="F217" s="86" t="s">
        <v>607</v>
      </c>
      <c r="G217" s="242">
        <v>8.9826530612244909E-2</v>
      </c>
      <c r="H217" s="245">
        <v>96.198799451351462</v>
      </c>
    </row>
    <row r="218" spans="1:8">
      <c r="A218" s="86" t="str">
        <v>A2_CHILDREN1</v>
      </c>
      <c r="B218" s="239">
        <v>217</v>
      </c>
      <c r="C218" s="86" t="s">
        <v>608</v>
      </c>
      <c r="D218" s="241">
        <f>COUNTIF($C$1:$C218,C218)</f>
        <v>1</v>
      </c>
      <c r="E218" s="241" t="str">
        <f t="shared" si="23"/>
        <v>Children in household1</v>
      </c>
      <c r="F218" s="86" t="s">
        <v>609</v>
      </c>
      <c r="G218" s="242">
        <v>0.73557142857142843</v>
      </c>
      <c r="H218" s="245">
        <v>101.45400221027217</v>
      </c>
    </row>
    <row r="219" spans="1:8">
      <c r="A219" s="86" t="str">
        <v>A2_CHILDREN2A</v>
      </c>
      <c r="B219" s="239">
        <v>218</v>
      </c>
      <c r="C219" s="86" t="s">
        <v>608</v>
      </c>
      <c r="D219" s="241">
        <f>COUNTIF($C$1:$C219,C219)</f>
        <v>2</v>
      </c>
      <c r="E219" s="241" t="str">
        <f t="shared" si="23"/>
        <v>Children in household2</v>
      </c>
      <c r="F219" s="86" t="s">
        <v>610</v>
      </c>
      <c r="G219" s="242">
        <v>0.12163265306122448</v>
      </c>
      <c r="H219" s="245">
        <v>95.891577025398249</v>
      </c>
    </row>
    <row r="220" spans="1:8">
      <c r="A220" s="86" t="str">
        <v>A2_CHILDREN2B</v>
      </c>
      <c r="B220" s="239">
        <v>219</v>
      </c>
      <c r="C220" s="86" t="s">
        <v>608</v>
      </c>
      <c r="D220" s="241">
        <f>COUNTIF($C$1:$C220,C220)</f>
        <v>3</v>
      </c>
      <c r="E220" s="241" t="str">
        <f t="shared" si="23"/>
        <v>Children in household3</v>
      </c>
      <c r="F220" s="86" t="s">
        <v>611</v>
      </c>
      <c r="G220" s="242">
        <v>0.1046734693877551</v>
      </c>
      <c r="H220" s="245">
        <v>97.035100643063416</v>
      </c>
    </row>
    <row r="221" spans="1:8">
      <c r="A221" s="86" t="str">
        <v>A2_CHILDREN3</v>
      </c>
      <c r="B221" s="239">
        <v>220</v>
      </c>
      <c r="C221" s="86" t="s">
        <v>608</v>
      </c>
      <c r="D221" s="241">
        <f>COUNTIF($C$1:$C221,C221)</f>
        <v>4</v>
      </c>
      <c r="E221" s="241" t="str">
        <f t="shared" si="23"/>
        <v>Children in household4</v>
      </c>
      <c r="F221" s="86" t="s">
        <v>612</v>
      </c>
      <c r="G221" s="242">
        <v>3.8469387755102037E-2</v>
      </c>
      <c r="H221" s="245">
        <v>95.081909692360142</v>
      </c>
    </row>
    <row r="222" spans="1:8">
      <c r="A222" s="86" t="str">
        <v>A2_HHD1</v>
      </c>
      <c r="B222" s="239">
        <v>221</v>
      </c>
      <c r="C222" s="86" t="s">
        <v>613</v>
      </c>
      <c r="D222" s="241">
        <f>COUNTIF($C$1:$C222,C222)</f>
        <v>1</v>
      </c>
      <c r="E222" s="241" t="str">
        <f t="shared" si="23"/>
        <v>Household Size1</v>
      </c>
      <c r="F222" s="86" t="s">
        <v>614</v>
      </c>
      <c r="G222" s="242">
        <v>0.19801020408163267</v>
      </c>
      <c r="H222" s="245">
        <v>107.82516639681468</v>
      </c>
    </row>
    <row r="223" spans="1:8">
      <c r="A223" s="86" t="str">
        <v>A2_HHD2</v>
      </c>
      <c r="B223" s="239">
        <v>222</v>
      </c>
      <c r="C223" s="86" t="s">
        <v>613</v>
      </c>
      <c r="D223" s="241">
        <f>COUNTIF($C$1:$C223,C223)</f>
        <v>2</v>
      </c>
      <c r="E223" s="241" t="str">
        <f t="shared" si="23"/>
        <v>Household Size2</v>
      </c>
      <c r="F223" s="86" t="s">
        <v>615</v>
      </c>
      <c r="G223" s="242">
        <v>0.39885714285714285</v>
      </c>
      <c r="H223" s="245">
        <v>102.83157788486663</v>
      </c>
    </row>
    <row r="224" spans="1:8">
      <c r="A224" s="86" t="str">
        <v>A2_HHD5</v>
      </c>
      <c r="B224" s="239">
        <v>223</v>
      </c>
      <c r="C224" s="86" t="s">
        <v>613</v>
      </c>
      <c r="D224" s="241">
        <f>COUNTIF($C$1:$C224,C224)</f>
        <v>3</v>
      </c>
      <c r="E224" s="241" t="str">
        <f t="shared" si="23"/>
        <v>Household Size3</v>
      </c>
      <c r="F224" s="86" t="s">
        <v>616</v>
      </c>
      <c r="G224" s="242">
        <v>0.33187755102040817</v>
      </c>
      <c r="H224" s="245">
        <v>95.636145369683504</v>
      </c>
    </row>
    <row r="225" spans="1:8">
      <c r="A225" s="86" t="str">
        <v>A2_HHD6</v>
      </c>
      <c r="B225" s="239">
        <v>224</v>
      </c>
      <c r="C225" s="86" t="s">
        <v>613</v>
      </c>
      <c r="D225" s="241">
        <f>COUNTIF($C$1:$C225,C225)</f>
        <v>4</v>
      </c>
      <c r="E225" s="241" t="str">
        <f t="shared" si="23"/>
        <v>Household Size4</v>
      </c>
      <c r="F225" s="86" t="s">
        <v>617</v>
      </c>
      <c r="G225" s="242">
        <v>7.1285714285714272E-2</v>
      </c>
      <c r="H225" s="245">
        <v>87.330965237141484</v>
      </c>
    </row>
    <row r="226" spans="1:8">
      <c r="A226" s="86" t="str">
        <v>rcd_jbnssec8_dv_101</v>
      </c>
      <c r="B226" s="239">
        <v>225</v>
      </c>
      <c r="C226" s="86" t="s">
        <v>620</v>
      </c>
      <c r="D226" s="241">
        <f>COUNTIF($C$1:$C226,C226)</f>
        <v>1</v>
      </c>
      <c r="E226" s="241" t="str">
        <f t="shared" si="23"/>
        <v>NS SEC (% of people in employment)1</v>
      </c>
      <c r="F226" s="86" t="s">
        <v>621</v>
      </c>
      <c r="G226" s="242">
        <v>0.11799999999999999</v>
      </c>
      <c r="H226" s="245">
        <v>88.393135605293452</v>
      </c>
    </row>
    <row r="227" spans="1:8">
      <c r="A227" s="86" t="str">
        <v>rcd_jbnssec8_dv_102</v>
      </c>
      <c r="B227" s="239">
        <v>226</v>
      </c>
      <c r="C227" s="86" t="s">
        <v>620</v>
      </c>
      <c r="D227" s="241">
        <f>COUNTIF($C$1:$C227,C227)</f>
        <v>2</v>
      </c>
      <c r="E227" s="241" t="str">
        <f t="shared" si="23"/>
        <v>NS SEC (% of people in employment)2</v>
      </c>
      <c r="F227" s="86" t="s">
        <v>623</v>
      </c>
      <c r="G227" s="242">
        <v>0.2793469387755102</v>
      </c>
      <c r="H227" s="245">
        <v>95.751204478300238</v>
      </c>
    </row>
    <row r="228" spans="1:8">
      <c r="A228" s="86" t="str">
        <v>rcd_jbnssec8_dv_103</v>
      </c>
      <c r="B228" s="239">
        <v>227</v>
      </c>
      <c r="C228" s="86" t="s">
        <v>620</v>
      </c>
      <c r="D228" s="241">
        <f>COUNTIF($C$1:$C228,C228)</f>
        <v>3</v>
      </c>
      <c r="E228" s="241" t="str">
        <f t="shared" si="23"/>
        <v>NS SEC (% of people in employment)3</v>
      </c>
      <c r="F228" s="86" t="s">
        <v>625</v>
      </c>
      <c r="G228" s="242">
        <v>0.1343061224489796</v>
      </c>
      <c r="H228" s="245">
        <v>101.27301030286571</v>
      </c>
    </row>
    <row r="229" spans="1:8">
      <c r="A229" s="86" t="str">
        <v>rcd_jbnssec8_dv_104</v>
      </c>
      <c r="B229" s="239">
        <v>228</v>
      </c>
      <c r="C229" s="86" t="s">
        <v>620</v>
      </c>
      <c r="D229" s="241">
        <f>COUNTIF($C$1:$C229,C229)</f>
        <v>4</v>
      </c>
      <c r="E229" s="241" t="str">
        <f t="shared" si="23"/>
        <v>NS SEC (% of people in employment)4</v>
      </c>
      <c r="F229" s="86" t="s">
        <v>627</v>
      </c>
      <c r="G229" s="242">
        <v>0.10519387755102041</v>
      </c>
      <c r="H229" s="245">
        <v>102.41139471066671</v>
      </c>
    </row>
    <row r="230" spans="1:8">
      <c r="A230" s="86" t="str">
        <v>rcd_jbnssec8_dv_105</v>
      </c>
      <c r="B230" s="239">
        <v>229</v>
      </c>
      <c r="C230" s="86" t="s">
        <v>620</v>
      </c>
      <c r="D230" s="241">
        <f>COUNTIF($C$1:$C230,C230)</f>
        <v>5</v>
      </c>
      <c r="E230" s="241" t="str">
        <f t="shared" si="23"/>
        <v>NS SEC (% of people in employment)5</v>
      </c>
      <c r="F230" s="86" t="s">
        <v>629</v>
      </c>
      <c r="G230" s="242">
        <v>7.2989795918367364E-2</v>
      </c>
      <c r="H230" s="245">
        <v>110.4522989711726</v>
      </c>
    </row>
    <row r="231" spans="1:8">
      <c r="A231" s="86" t="str">
        <v>rcd_jbnssec8_dv_106</v>
      </c>
      <c r="B231" s="239">
        <v>230</v>
      </c>
      <c r="C231" s="86" t="s">
        <v>620</v>
      </c>
      <c r="D231" s="241">
        <f>COUNTIF($C$1:$C231,C231)</f>
        <v>6</v>
      </c>
      <c r="E231" s="241" t="str">
        <f t="shared" si="23"/>
        <v>NS SEC (% of people in employment)6</v>
      </c>
      <c r="F231" s="86" t="s">
        <v>631</v>
      </c>
      <c r="G231" s="242">
        <v>0.18453061224489795</v>
      </c>
      <c r="H231" s="245">
        <v>105.68293010314295</v>
      </c>
    </row>
    <row r="232" spans="1:8">
      <c r="A232" s="86" t="str">
        <v>rcd_jbnssec8_dv_107</v>
      </c>
      <c r="B232" s="239">
        <v>231</v>
      </c>
      <c r="C232" s="86" t="s">
        <v>620</v>
      </c>
      <c r="D232" s="241">
        <f>COUNTIF($C$1:$C232,C232)</f>
        <v>7</v>
      </c>
      <c r="E232" s="241" t="str">
        <f t="shared" si="23"/>
        <v>NS SEC (% of people in employment)7</v>
      </c>
      <c r="F232" s="86" t="s">
        <v>633</v>
      </c>
      <c r="G232" s="242">
        <v>0.10589795918367349</v>
      </c>
      <c r="H232" s="245">
        <v>107.06929839007779</v>
      </c>
    </row>
    <row r="233" spans="1:8">
      <c r="A233" s="86" t="str">
        <v>CLASS1</v>
      </c>
      <c r="B233" s="239">
        <v>232</v>
      </c>
      <c r="C233" s="86" t="s">
        <v>635</v>
      </c>
      <c r="D233" s="241">
        <f>COUNTIF($C$1:$C233,C233)</f>
        <v>1</v>
      </c>
      <c r="E233" s="241" t="str">
        <f t="shared" si="23"/>
        <v>Social Grade1</v>
      </c>
      <c r="F233" s="86" t="s">
        <v>636</v>
      </c>
      <c r="G233" s="242">
        <v>4.6285714285714284E-2</v>
      </c>
      <c r="H233" s="245">
        <v>79.50974979718319</v>
      </c>
    </row>
    <row r="234" spans="1:8">
      <c r="A234" s="86" t="str">
        <v>CLASS2</v>
      </c>
      <c r="B234" s="239">
        <v>233</v>
      </c>
      <c r="C234" s="86" t="s">
        <v>635</v>
      </c>
      <c r="D234" s="241">
        <f>COUNTIF($C$1:$C234,C234)</f>
        <v>2</v>
      </c>
      <c r="E234" s="241" t="str">
        <f t="shared" si="23"/>
        <v>Social Grade2</v>
      </c>
      <c r="F234" s="86" t="s">
        <v>638</v>
      </c>
      <c r="G234" s="242">
        <v>0.22673469387755102</v>
      </c>
      <c r="H234" s="245">
        <v>89.506291939830163</v>
      </c>
    </row>
    <row r="235" spans="1:8">
      <c r="A235" s="86" t="str">
        <v>CLASS3</v>
      </c>
      <c r="B235" s="239">
        <v>234</v>
      </c>
      <c r="C235" s="86" t="s">
        <v>635</v>
      </c>
      <c r="D235" s="241">
        <f>COUNTIF($C$1:$C235,C235)</f>
        <v>3</v>
      </c>
      <c r="E235" s="241" t="str">
        <f t="shared" si="23"/>
        <v>Social Grade3</v>
      </c>
      <c r="F235" s="86" t="s">
        <v>640</v>
      </c>
      <c r="G235" s="242">
        <v>0.27232653061224488</v>
      </c>
      <c r="H235" s="245">
        <v>99.634659563221788</v>
      </c>
    </row>
    <row r="236" spans="1:8">
      <c r="A236" s="86" t="str">
        <v>CLASS4</v>
      </c>
      <c r="B236" s="239">
        <v>235</v>
      </c>
      <c r="C236" s="86" t="s">
        <v>635</v>
      </c>
      <c r="D236" s="241">
        <f>COUNTIF($C$1:$C236,C236)</f>
        <v>4</v>
      </c>
      <c r="E236" s="241" t="str">
        <f t="shared" si="23"/>
        <v>Social Grade4</v>
      </c>
      <c r="F236" s="86" t="s">
        <v>642</v>
      </c>
      <c r="G236" s="242">
        <v>0.22568367346938772</v>
      </c>
      <c r="H236" s="245">
        <v>110.29186541290845</v>
      </c>
    </row>
    <row r="237" spans="1:8">
      <c r="A237" s="86" t="str">
        <v>CLASS5</v>
      </c>
      <c r="B237" s="239">
        <v>236</v>
      </c>
      <c r="C237" s="86" t="s">
        <v>635</v>
      </c>
      <c r="D237" s="241">
        <f>COUNTIF($C$1:$C237,C237)</f>
        <v>5</v>
      </c>
      <c r="E237" s="241" t="str">
        <f t="shared" si="23"/>
        <v>Social Grade5</v>
      </c>
      <c r="F237" s="86" t="s">
        <v>644</v>
      </c>
      <c r="G237" s="242">
        <v>0.13160204081632651</v>
      </c>
      <c r="H237" s="245">
        <v>107.32499829409663</v>
      </c>
    </row>
    <row r="238" spans="1:8">
      <c r="A238" s="86" t="str">
        <v>CLASS6</v>
      </c>
      <c r="B238" s="239">
        <v>237</v>
      </c>
      <c r="C238" s="86" t="s">
        <v>635</v>
      </c>
      <c r="D238" s="241">
        <f>COUNTIF($C$1:$C238,C238)</f>
        <v>6</v>
      </c>
      <c r="E238" s="241" t="str">
        <f t="shared" si="23"/>
        <v>Social Grade6</v>
      </c>
      <c r="F238" s="86" t="s">
        <v>646</v>
      </c>
      <c r="G238" s="242">
        <v>9.7132653061224497E-2</v>
      </c>
      <c r="H238" s="245">
        <v>110.78427559001778</v>
      </c>
    </row>
    <row r="239" spans="1:8">
      <c r="A239" s="86" t="str">
        <v>OCCD2</v>
      </c>
      <c r="B239" s="239">
        <v>238</v>
      </c>
      <c r="C239" s="86" t="s">
        <v>648</v>
      </c>
      <c r="D239" s="241">
        <f>COUNTIF($C$1:$C239,C239)</f>
        <v>1</v>
      </c>
      <c r="E239" s="241" t="str">
        <f t="shared" si="23"/>
        <v>Occupation1</v>
      </c>
      <c r="F239" s="86" t="s">
        <v>649</v>
      </c>
      <c r="G239" s="242">
        <v>5.7826530612244895E-2</v>
      </c>
      <c r="H239" s="245">
        <v>88.701564400488564</v>
      </c>
    </row>
    <row r="240" spans="1:8">
      <c r="A240" s="86" t="str">
        <v>OCCD6</v>
      </c>
      <c r="B240" s="239">
        <v>239</v>
      </c>
      <c r="C240" s="86" t="s">
        <v>648</v>
      </c>
      <c r="D240" s="241">
        <f>COUNTIF($C$1:$C240,C240)</f>
        <v>2</v>
      </c>
      <c r="E240" s="241" t="str">
        <f t="shared" si="23"/>
        <v>Occupation2</v>
      </c>
      <c r="F240" s="86" t="s">
        <v>651</v>
      </c>
      <c r="G240" s="242">
        <v>0.19875510204081634</v>
      </c>
      <c r="H240" s="245">
        <v>91.963026346288942</v>
      </c>
    </row>
    <row r="241" spans="1:8">
      <c r="A241" s="86" t="str">
        <v>OCCD3</v>
      </c>
      <c r="B241" s="239">
        <v>240</v>
      </c>
      <c r="C241" s="86" t="s">
        <v>648</v>
      </c>
      <c r="D241" s="241">
        <f>COUNTIF($C$1:$C241,C241)</f>
        <v>3</v>
      </c>
      <c r="E241" s="241" t="str">
        <f t="shared" si="23"/>
        <v>Occupation3</v>
      </c>
      <c r="F241" s="86" t="s">
        <v>653</v>
      </c>
      <c r="G241" s="242">
        <v>0.15359183673469387</v>
      </c>
      <c r="H241" s="245">
        <v>102.42924642835543</v>
      </c>
    </row>
    <row r="242" spans="1:8">
      <c r="A242" s="86" t="str">
        <v>OCCD5</v>
      </c>
      <c r="B242" s="239">
        <v>241</v>
      </c>
      <c r="C242" s="86" t="s">
        <v>648</v>
      </c>
      <c r="D242" s="241">
        <f>COUNTIF($C$1:$C242,C242)</f>
        <v>4</v>
      </c>
      <c r="E242" s="241" t="str">
        <f t="shared" si="23"/>
        <v>Occupation4</v>
      </c>
      <c r="F242" s="86" t="s">
        <v>655</v>
      </c>
      <c r="G242" s="242">
        <v>5.4132653061224487E-2</v>
      </c>
      <c r="H242" s="245">
        <v>98.136038449850346</v>
      </c>
    </row>
    <row r="243" spans="1:8">
      <c r="A243" s="86" t="str">
        <v>OCCD8</v>
      </c>
      <c r="B243" s="239">
        <v>242</v>
      </c>
      <c r="C243" s="86" t="s">
        <v>648</v>
      </c>
      <c r="D243" s="241">
        <f>COUNTIF($C$1:$C243,C243)</f>
        <v>5</v>
      </c>
      <c r="E243" s="241" t="str">
        <f t="shared" si="23"/>
        <v>Occupation5</v>
      </c>
      <c r="F243" s="86" t="s">
        <v>657</v>
      </c>
      <c r="G243" s="242">
        <v>0.17240816326530614</v>
      </c>
      <c r="H243" s="245">
        <v>115.70646934306484</v>
      </c>
    </row>
    <row r="244" spans="1:8">
      <c r="A244" s="86" t="str">
        <v>OCCD9</v>
      </c>
      <c r="B244" s="239">
        <v>243</v>
      </c>
      <c r="C244" s="86" t="s">
        <v>648</v>
      </c>
      <c r="D244" s="241">
        <f>COUNTIF($C$1:$C244,C244)</f>
        <v>6</v>
      </c>
      <c r="E244" s="241" t="str">
        <f t="shared" si="23"/>
        <v>Occupation6</v>
      </c>
      <c r="F244" s="86" t="s">
        <v>659</v>
      </c>
      <c r="G244" s="242">
        <v>7.0948979591836728E-2</v>
      </c>
      <c r="H244" s="245">
        <v>94.324265894948368</v>
      </c>
    </row>
    <row r="245" spans="1:8">
      <c r="A245" s="86" t="str">
        <v>OCCD10</v>
      </c>
      <c r="B245" s="239">
        <v>244</v>
      </c>
      <c r="C245" s="86" t="s">
        <v>648</v>
      </c>
      <c r="D245" s="241">
        <f>COUNTIF($C$1:$C245,C245)</f>
        <v>7</v>
      </c>
      <c r="E245" s="241" t="str">
        <f t="shared" si="23"/>
        <v>Occupation7</v>
      </c>
      <c r="F245" s="86" t="s">
        <v>661</v>
      </c>
      <c r="G245" s="242">
        <v>8.476530612244898E-2</v>
      </c>
      <c r="H245" s="245">
        <v>100.97329062020108</v>
      </c>
    </row>
    <row r="246" spans="1:8">
      <c r="A246" s="86" t="str">
        <v>OCCD11</v>
      </c>
      <c r="B246" s="239">
        <v>245</v>
      </c>
      <c r="C246" s="86" t="s">
        <v>648</v>
      </c>
      <c r="D246" s="241">
        <f>COUNTIF($C$1:$C246,C246)</f>
        <v>8</v>
      </c>
      <c r="E246" s="241" t="str">
        <f t="shared" si="23"/>
        <v>Occupation8</v>
      </c>
      <c r="F246" s="86" t="s">
        <v>663</v>
      </c>
      <c r="G246" s="242">
        <v>0.13974489795918368</v>
      </c>
      <c r="H246" s="245">
        <v>106.77600551070528</v>
      </c>
    </row>
    <row r="247" spans="1:8">
      <c r="A247" s="86" t="str">
        <v>OCCD12</v>
      </c>
      <c r="B247" s="239">
        <v>246</v>
      </c>
      <c r="C247" s="86" t="s">
        <v>648</v>
      </c>
      <c r="D247" s="241">
        <f>COUNTIF($C$1:$C247,C247)</f>
        <v>9</v>
      </c>
      <c r="E247" s="241" t="str">
        <f t="shared" si="23"/>
        <v>Occupation9</v>
      </c>
      <c r="F247" s="86" t="s">
        <v>665</v>
      </c>
      <c r="G247" s="242">
        <v>4.1306122448979604E-2</v>
      </c>
      <c r="H247" s="245">
        <v>85.704767424532193</v>
      </c>
    </row>
    <row r="248" spans="1:8">
      <c r="A248" s="86" t="str">
        <v>OCCD13</v>
      </c>
      <c r="B248" s="239">
        <v>247</v>
      </c>
      <c r="C248" s="86" t="s">
        <v>648</v>
      </c>
      <c r="D248" s="241">
        <f>COUNTIF($C$1:$C248,C248)</f>
        <v>10</v>
      </c>
      <c r="E248" s="241" t="str">
        <f t="shared" si="23"/>
        <v>Occupation10</v>
      </c>
      <c r="F248" s="86" t="s">
        <v>667</v>
      </c>
      <c r="G248" s="242">
        <v>2.6397959183673471E-2</v>
      </c>
      <c r="H248" s="245">
        <v>101.76715904378617</v>
      </c>
    </row>
    <row r="249" spans="1:8">
      <c r="A249" s="86" t="str">
        <v>rcd_qfhigh_101</v>
      </c>
      <c r="B249" s="239">
        <v>248</v>
      </c>
      <c r="C249" s="86" t="s">
        <v>670</v>
      </c>
      <c r="D249" s="241">
        <f>COUNTIF($C$1:$C249,C249)</f>
        <v>1</v>
      </c>
      <c r="E249" s="241" t="str">
        <f t="shared" si="23"/>
        <v>Highest Level of Qualifications (Adults)1</v>
      </c>
      <c r="F249" s="86" t="s">
        <v>671</v>
      </c>
      <c r="G249" s="242">
        <v>0.19902040816326527</v>
      </c>
      <c r="H249" s="245">
        <v>85.676058831652753</v>
      </c>
    </row>
    <row r="250" spans="1:8">
      <c r="A250" s="86" t="str">
        <v>rcd_qfhigh_102</v>
      </c>
      <c r="B250" s="239">
        <v>249</v>
      </c>
      <c r="C250" s="86" t="s">
        <v>670</v>
      </c>
      <c r="D250" s="241">
        <f>COUNTIF($C$1:$C250,C250)</f>
        <v>2</v>
      </c>
      <c r="E250" s="241" t="str">
        <f t="shared" si="23"/>
        <v>Highest Level of Qualifications (Adults)2</v>
      </c>
      <c r="F250" s="86" t="s">
        <v>673</v>
      </c>
      <c r="G250" s="242">
        <v>9.635714285714285E-2</v>
      </c>
      <c r="H250" s="245">
        <v>96.389349335675547</v>
      </c>
    </row>
    <row r="251" spans="1:8">
      <c r="A251" s="86" t="str">
        <v>rcd_qfhigh_103</v>
      </c>
      <c r="B251" s="239">
        <v>250</v>
      </c>
      <c r="C251" s="86" t="s">
        <v>670</v>
      </c>
      <c r="D251" s="241">
        <f>COUNTIF($C$1:$C251,C251)</f>
        <v>3</v>
      </c>
      <c r="E251" s="241" t="str">
        <f t="shared" si="23"/>
        <v>Highest Level of Qualifications (Adults)3</v>
      </c>
      <c r="F251" s="86" t="s">
        <v>675</v>
      </c>
      <c r="G251" s="242">
        <v>8.4061224489795916E-2</v>
      </c>
      <c r="H251" s="245">
        <v>95.191871554363885</v>
      </c>
    </row>
    <row r="252" spans="1:8">
      <c r="A252" s="86" t="str">
        <v>rcd_qfhigh_104</v>
      </c>
      <c r="B252" s="239">
        <v>251</v>
      </c>
      <c r="C252" s="86" t="s">
        <v>670</v>
      </c>
      <c r="D252" s="241">
        <f>COUNTIF($C$1:$C252,C252)</f>
        <v>4</v>
      </c>
      <c r="E252" s="241" t="str">
        <f t="shared" si="23"/>
        <v>Highest Level of Qualifications (Adults)4</v>
      </c>
      <c r="F252" s="86" t="s">
        <v>677</v>
      </c>
      <c r="G252" s="242">
        <v>0.3788775510204081</v>
      </c>
      <c r="H252" s="245">
        <v>102.51518020304673</v>
      </c>
    </row>
    <row r="253" spans="1:8">
      <c r="A253" s="86" t="str">
        <v>rcd_qfhigh_105</v>
      </c>
      <c r="B253" s="239">
        <v>252</v>
      </c>
      <c r="C253" s="86" t="s">
        <v>670</v>
      </c>
      <c r="D253" s="241">
        <f>COUNTIF($C$1:$C253,C253)</f>
        <v>5</v>
      </c>
      <c r="E253" s="241" t="str">
        <f t="shared" si="23"/>
        <v>Highest Level of Qualifications (Adults)5</v>
      </c>
      <c r="F253" s="86" t="s">
        <v>679</v>
      </c>
      <c r="G253" s="242">
        <v>0.24166326530612245</v>
      </c>
      <c r="H253" s="245">
        <v>115.12575213785389</v>
      </c>
    </row>
    <row r="254" spans="1:8">
      <c r="A254" s="86" t="str">
        <v>Num_reading</v>
      </c>
      <c r="B254" s="239">
        <v>253</v>
      </c>
      <c r="C254" s="86" t="s">
        <v>681</v>
      </c>
      <c r="D254" s="241">
        <f>COUNTIF($C$1:$C254,C254)</f>
        <v>1</v>
      </c>
      <c r="E254" s="241" t="str">
        <f t="shared" si="23"/>
        <v>England: Pupils at the end of KS11</v>
      </c>
      <c r="F254" s="86" t="s">
        <v>682</v>
      </c>
      <c r="G254" s="242">
        <v>0.91196938775510206</v>
      </c>
      <c r="H254" s="245">
        <v>99.905588253748505</v>
      </c>
    </row>
    <row r="255" spans="1:8">
      <c r="A255" s="86" t="str">
        <v>Num_writing</v>
      </c>
      <c r="B255" s="239">
        <v>254</v>
      </c>
      <c r="C255" s="86" t="s">
        <v>681</v>
      </c>
      <c r="D255" s="241">
        <f>COUNTIF($C$1:$C255,C255)</f>
        <v>2</v>
      </c>
      <c r="E255" s="241" t="str">
        <f t="shared" si="23"/>
        <v>England: Pupils at the end of KS12</v>
      </c>
      <c r="F255" s="86" t="s">
        <v>684</v>
      </c>
      <c r="G255" s="242">
        <v>0.87393877551020405</v>
      </c>
      <c r="H255" s="245">
        <v>99.821535526221695</v>
      </c>
    </row>
    <row r="256" spans="1:8">
      <c r="A256" s="86" t="str">
        <v>Num_maths</v>
      </c>
      <c r="B256" s="239">
        <v>255</v>
      </c>
      <c r="C256" s="86" t="s">
        <v>681</v>
      </c>
      <c r="D256" s="241">
        <f>COUNTIF($C$1:$C256,C256)</f>
        <v>3</v>
      </c>
      <c r="E256" s="241" t="str">
        <f t="shared" si="23"/>
        <v>England: Pupils at the end of KS13</v>
      </c>
      <c r="F256" s="86" t="s">
        <v>686</v>
      </c>
      <c r="G256" s="242">
        <v>0.93751020408163255</v>
      </c>
      <c r="H256" s="245">
        <v>99.987483523621478</v>
      </c>
    </row>
    <row r="257" spans="1:8">
      <c r="A257" s="86" t="str">
        <v>Num_science</v>
      </c>
      <c r="B257" s="239">
        <v>256</v>
      </c>
      <c r="C257" s="86" t="s">
        <v>681</v>
      </c>
      <c r="D257" s="241">
        <f>COUNTIF($C$1:$C257,C257)</f>
        <v>4</v>
      </c>
      <c r="E257" s="241" t="str">
        <f t="shared" si="23"/>
        <v>England: Pupils at the end of KS14</v>
      </c>
      <c r="F257" s="86" t="s">
        <v>688</v>
      </c>
      <c r="G257" s="242">
        <v>0.92603061224489802</v>
      </c>
      <c r="H257" s="245">
        <v>100.11184969173715</v>
      </c>
    </row>
    <row r="258" spans="1:8">
      <c r="A258" s="86" t="str">
        <v>Num_All_Reading</v>
      </c>
      <c r="B258" s="239">
        <v>257</v>
      </c>
      <c r="C258" s="86" t="s">
        <v>690</v>
      </c>
      <c r="D258" s="241">
        <f>COUNTIF($C$1:$C258,C258)</f>
        <v>1</v>
      </c>
      <c r="E258" s="241" t="str">
        <f t="shared" si="23"/>
        <v>England: Pupils at the end of KS21</v>
      </c>
      <c r="F258" s="86" t="s">
        <v>682</v>
      </c>
      <c r="G258" s="242">
        <v>0.90138775510204083</v>
      </c>
      <c r="H258" s="245">
        <v>99.761577470588307</v>
      </c>
    </row>
    <row r="259" spans="1:8">
      <c r="A259" s="86" t="str">
        <v>Num_All_Writing</v>
      </c>
      <c r="B259" s="239">
        <v>258</v>
      </c>
      <c r="C259" s="86" t="s">
        <v>690</v>
      </c>
      <c r="D259" s="241">
        <f>COUNTIF($C$1:$C259,C259)</f>
        <v>2</v>
      </c>
      <c r="E259" s="241" t="str">
        <f t="shared" ref="E259:E322" si="24">C259&amp;D259</f>
        <v>England: Pupils at the end of KS22</v>
      </c>
      <c r="F259" s="86" t="s">
        <v>684</v>
      </c>
      <c r="G259" s="242">
        <v>0.85960204081632652</v>
      </c>
      <c r="H259" s="245">
        <v>99.58762127172524</v>
      </c>
    </row>
    <row r="260" spans="1:8">
      <c r="A260" s="86" t="str">
        <v>Num_All_maths</v>
      </c>
      <c r="B260" s="239">
        <v>259</v>
      </c>
      <c r="C260" s="86" t="s">
        <v>690</v>
      </c>
      <c r="D260" s="241">
        <f>COUNTIF($C$1:$C260,C260)</f>
        <v>3</v>
      </c>
      <c r="E260" s="241" t="str">
        <f t="shared" si="24"/>
        <v>England: Pupils at the end of KS23</v>
      </c>
      <c r="F260" s="86" t="s">
        <v>686</v>
      </c>
      <c r="G260" s="242">
        <v>0.8663163265306123</v>
      </c>
      <c r="H260" s="245">
        <v>99.553955371693931</v>
      </c>
    </row>
    <row r="261" spans="1:8">
      <c r="A261" s="86" t="str">
        <v>Num_All_RWM</v>
      </c>
      <c r="B261" s="239">
        <v>260</v>
      </c>
      <c r="C261" s="86" t="s">
        <v>690</v>
      </c>
      <c r="D261" s="241">
        <f>COUNTIF($C$1:$C261,C261)</f>
        <v>4</v>
      </c>
      <c r="E261" s="241" t="str">
        <f t="shared" si="24"/>
        <v>England: Pupils at the end of KS24</v>
      </c>
      <c r="F261" s="86" t="s">
        <v>694</v>
      </c>
      <c r="G261" s="242">
        <v>0.78548979591836732</v>
      </c>
      <c r="H261" s="245">
        <v>99.244688016604883</v>
      </c>
    </row>
    <row r="262" spans="1:8">
      <c r="A262" s="86" t="str">
        <v>LEVEL2_all</v>
      </c>
      <c r="B262" s="239">
        <v>261</v>
      </c>
      <c r="C262" s="86" t="s">
        <v>696</v>
      </c>
      <c r="D262" s="241">
        <f>COUNTIF($C$1:$C262,C262)</f>
        <v>1</v>
      </c>
      <c r="E262" s="241" t="str">
        <f t="shared" si="24"/>
        <v>England: Pupils at the end of KS41</v>
      </c>
      <c r="F262" s="86" t="s">
        <v>697</v>
      </c>
      <c r="G262" s="242">
        <v>0.65422448979591841</v>
      </c>
      <c r="H262" s="245">
        <v>98.189773785099263</v>
      </c>
    </row>
    <row r="263" spans="1:8">
      <c r="A263" s="86" t="str">
        <v>LEVEL2_EM_all</v>
      </c>
      <c r="B263" s="239">
        <v>262</v>
      </c>
      <c r="C263" s="86" t="s">
        <v>696</v>
      </c>
      <c r="D263" s="241">
        <f>COUNTIF($C$1:$C263,C263)</f>
        <v>2</v>
      </c>
      <c r="E263" s="241" t="str">
        <f t="shared" si="24"/>
        <v>England: Pupils at the end of KS42</v>
      </c>
      <c r="F263" s="86" t="s">
        <v>699</v>
      </c>
      <c r="G263" s="242">
        <v>0.5679183673469389</v>
      </c>
      <c r="H263" s="245">
        <v>97.765346183533808</v>
      </c>
    </row>
    <row r="264" spans="1:8">
      <c r="A264" s="86" t="str">
        <v>NS4T5PAL5P</v>
      </c>
      <c r="B264" s="239">
        <v>263</v>
      </c>
      <c r="C264" s="86" t="s">
        <v>701</v>
      </c>
      <c r="D264" s="241">
        <f>COUNTIF($C$1:$C264,C264)</f>
        <v>1</v>
      </c>
      <c r="E264" s="241" t="str">
        <f t="shared" si="24"/>
        <v>Scotland: Pupils in the S4 cohort1</v>
      </c>
      <c r="F264" s="86" t="s">
        <v>702</v>
      </c>
      <c r="G264" s="242">
        <v>0.42519387755102045</v>
      </c>
      <c r="H264" s="245">
        <v>96.208844211627564</v>
      </c>
    </row>
    <row r="265" spans="1:8">
      <c r="A265" s="86" t="str">
        <v>NS5T3PAL6P</v>
      </c>
      <c r="B265" s="239">
        <v>264</v>
      </c>
      <c r="C265" s="86" t="s">
        <v>704</v>
      </c>
      <c r="D265" s="241">
        <f>COUNTIF($C$1:$C265,C265)</f>
        <v>1</v>
      </c>
      <c r="E265" s="241" t="str">
        <f t="shared" si="24"/>
        <v>Scotland: Pupils in the S5 cohort1</v>
      </c>
      <c r="F265" s="86" t="s">
        <v>705</v>
      </c>
      <c r="G265" s="242">
        <v>0.35385714285714293</v>
      </c>
      <c r="H265" s="245">
        <v>95.25900734928679</v>
      </c>
    </row>
    <row r="266" spans="1:8">
      <c r="A266" s="86" t="str">
        <v>NS5T5PAL6P</v>
      </c>
      <c r="B266" s="239">
        <v>265</v>
      </c>
      <c r="C266" s="86" t="s">
        <v>704</v>
      </c>
      <c r="D266" s="241">
        <f>COUNTIF($C$1:$C266,C266)</f>
        <v>2</v>
      </c>
      <c r="E266" s="241" t="str">
        <f t="shared" si="24"/>
        <v>Scotland: Pupils in the S5 cohort2</v>
      </c>
      <c r="F266" s="86" t="s">
        <v>707</v>
      </c>
      <c r="G266" s="242">
        <v>0.16613265306122452</v>
      </c>
      <c r="H266" s="245">
        <v>91.078617439830992</v>
      </c>
    </row>
    <row r="267" spans="1:8">
      <c r="A267" s="86" t="str">
        <v>rcd_worktrav_101</v>
      </c>
      <c r="B267" s="239">
        <v>266</v>
      </c>
      <c r="C267" s="86" t="s">
        <v>710</v>
      </c>
      <c r="D267" s="241">
        <f>COUNTIF($C$1:$C267,C267)</f>
        <v>1</v>
      </c>
      <c r="E267" s="241" t="str">
        <f t="shared" si="24"/>
        <v>Travel To Work (% of Workers)1</v>
      </c>
      <c r="F267" s="86" t="s">
        <v>711</v>
      </c>
      <c r="G267" s="242">
        <v>5.1071428571428573E-2</v>
      </c>
      <c r="H267" s="245">
        <v>76.889293325738322</v>
      </c>
    </row>
    <row r="268" spans="1:8">
      <c r="A268" s="86" t="str">
        <v>rcd_worktrav_102</v>
      </c>
      <c r="B268" s="239">
        <v>267</v>
      </c>
      <c r="C268" s="86" t="s">
        <v>710</v>
      </c>
      <c r="D268" s="241">
        <f>COUNTIF($C$1:$C268,C268)</f>
        <v>2</v>
      </c>
      <c r="E268" s="241" t="str">
        <f t="shared" si="24"/>
        <v>Travel To Work (% of Workers)2</v>
      </c>
      <c r="F268" s="86" t="s">
        <v>713</v>
      </c>
      <c r="G268" s="242">
        <v>0.69365306122448978</v>
      </c>
      <c r="H268" s="245">
        <v>103.90280880816056</v>
      </c>
    </row>
    <row r="269" spans="1:8">
      <c r="A269" s="86" t="str">
        <v>rcd_worktrav_103</v>
      </c>
      <c r="B269" s="239">
        <v>268</v>
      </c>
      <c r="C269" s="86" t="s">
        <v>710</v>
      </c>
      <c r="D269" s="241">
        <f>COUNTIF($C$1:$C269,C269)</f>
        <v>3</v>
      </c>
      <c r="E269" s="241" t="str">
        <f t="shared" si="24"/>
        <v>Travel To Work (% of Workers)3</v>
      </c>
      <c r="F269" s="86" t="s">
        <v>715</v>
      </c>
      <c r="G269" s="242">
        <v>5.5806122448979596E-2</v>
      </c>
      <c r="H269" s="245">
        <v>95.113338032683799</v>
      </c>
    </row>
    <row r="270" spans="1:8">
      <c r="A270" s="86" t="str">
        <v>rcd_worktrav_104</v>
      </c>
      <c r="B270" s="239">
        <v>269</v>
      </c>
      <c r="C270" s="86" t="s">
        <v>710</v>
      </c>
      <c r="D270" s="241">
        <f>COUNTIF($C$1:$C270,C270)</f>
        <v>4</v>
      </c>
      <c r="E270" s="241" t="str">
        <f t="shared" si="24"/>
        <v>Travel To Work (% of Workers)4</v>
      </c>
      <c r="F270" s="86" t="s">
        <v>717</v>
      </c>
      <c r="G270" s="242">
        <v>3.1459183673469393E-2</v>
      </c>
      <c r="H270" s="245">
        <v>92.773791168682394</v>
      </c>
    </row>
    <row r="271" spans="1:8">
      <c r="A271" s="86" t="str">
        <v>rcd_worktrav_105</v>
      </c>
      <c r="B271" s="239">
        <v>270</v>
      </c>
      <c r="C271" s="86" t="s">
        <v>710</v>
      </c>
      <c r="D271" s="241">
        <f>COUNTIF($C$1:$C271,C271)</f>
        <v>5</v>
      </c>
      <c r="E271" s="241" t="str">
        <f t="shared" si="24"/>
        <v>Travel To Work (% of Workers)5</v>
      </c>
      <c r="F271" s="86" t="s">
        <v>719</v>
      </c>
      <c r="G271" s="242">
        <v>0.11937755102040815</v>
      </c>
      <c r="H271" s="245">
        <v>99.758667895372085</v>
      </c>
    </row>
    <row r="272" spans="1:8">
      <c r="A272" s="86" t="str">
        <v>rcd_worktrav_106</v>
      </c>
      <c r="B272" s="239">
        <v>271</v>
      </c>
      <c r="C272" s="86" t="s">
        <v>710</v>
      </c>
      <c r="D272" s="241">
        <f>COUNTIF($C$1:$C272,C272)</f>
        <v>6</v>
      </c>
      <c r="E272" s="241" t="str">
        <f t="shared" si="24"/>
        <v>Travel To Work (% of Workers)6</v>
      </c>
      <c r="F272" s="86" t="s">
        <v>721</v>
      </c>
      <c r="G272" s="242">
        <v>9.6020408163265316E-3</v>
      </c>
      <c r="H272" s="245">
        <v>97.124758848515441</v>
      </c>
    </row>
    <row r="273" spans="1:8">
      <c r="A273" s="86" t="str">
        <v>rcd_worktrav_107</v>
      </c>
      <c r="B273" s="239">
        <v>272</v>
      </c>
      <c r="C273" s="86" t="s">
        <v>710</v>
      </c>
      <c r="D273" s="241">
        <f>COUNTIF($C$1:$C273,C273)</f>
        <v>7</v>
      </c>
      <c r="E273" s="241" t="str">
        <f t="shared" si="24"/>
        <v>Travel To Work (% of Workers)7</v>
      </c>
      <c r="F273" s="86" t="s">
        <v>723</v>
      </c>
      <c r="G273" s="242">
        <v>3.8806122448979588E-2</v>
      </c>
      <c r="H273" s="245">
        <v>88.780473624032481</v>
      </c>
    </row>
    <row r="274" spans="1:8">
      <c r="A274" s="86" t="str">
        <v>car0</v>
      </c>
      <c r="B274" s="239">
        <v>273</v>
      </c>
      <c r="C274" s="86" t="s">
        <v>725</v>
      </c>
      <c r="D274" s="241">
        <f>COUNTIF($C$1:$C274,C274)</f>
        <v>1</v>
      </c>
      <c r="E274" s="241" t="str">
        <f t="shared" si="24"/>
        <v>Car Ownership1</v>
      </c>
      <c r="F274" s="86" t="s">
        <v>726</v>
      </c>
      <c r="G274" s="242">
        <v>0.16131632653061226</v>
      </c>
      <c r="H274" s="245">
        <v>90.923304482534633</v>
      </c>
    </row>
    <row r="275" spans="1:8">
      <c r="A275" s="86" t="str">
        <v>car1</v>
      </c>
      <c r="B275" s="239">
        <v>274</v>
      </c>
      <c r="C275" s="86" t="s">
        <v>725</v>
      </c>
      <c r="D275" s="241">
        <f>COUNTIF($C$1:$C275,C275)</f>
        <v>2</v>
      </c>
      <c r="E275" s="241" t="str">
        <f t="shared" si="24"/>
        <v>Car Ownership2</v>
      </c>
      <c r="F275" s="86" t="s">
        <v>728</v>
      </c>
      <c r="G275" s="242">
        <v>0.41875510204081634</v>
      </c>
      <c r="H275" s="245">
        <v>105.64226104859576</v>
      </c>
    </row>
    <row r="276" spans="1:8">
      <c r="A276" s="86" t="str">
        <v>car2</v>
      </c>
      <c r="B276" s="239">
        <v>275</v>
      </c>
      <c r="C276" s="86" t="s">
        <v>725</v>
      </c>
      <c r="D276" s="241">
        <f>COUNTIF($C$1:$C276,C276)</f>
        <v>3</v>
      </c>
      <c r="E276" s="241" t="str">
        <f t="shared" si="24"/>
        <v>Car Ownership3</v>
      </c>
      <c r="F276" s="86" t="s">
        <v>730</v>
      </c>
      <c r="G276" s="242">
        <v>0.32943877551020412</v>
      </c>
      <c r="H276" s="245">
        <v>100.13062836076585</v>
      </c>
    </row>
    <row r="277" spans="1:8">
      <c r="A277" s="86" t="str">
        <v>car3p</v>
      </c>
      <c r="B277" s="239">
        <v>276</v>
      </c>
      <c r="C277" s="86" t="s">
        <v>725</v>
      </c>
      <c r="D277" s="241">
        <f>COUNTIF($C$1:$C277,C277)</f>
        <v>4</v>
      </c>
      <c r="E277" s="241" t="str">
        <f t="shared" si="24"/>
        <v>Car Ownership4</v>
      </c>
      <c r="F277" s="86" t="s">
        <v>732</v>
      </c>
      <c r="G277" s="242">
        <v>9.0479591836734707E-2</v>
      </c>
      <c r="H277" s="245">
        <v>93.154337397522056</v>
      </c>
    </row>
    <row r="278" spans="1:8">
      <c r="A278" s="86" t="str">
        <v>car1recent</v>
      </c>
      <c r="B278" s="239">
        <v>277</v>
      </c>
      <c r="C278" s="86" t="s">
        <v>725</v>
      </c>
      <c r="D278" s="241">
        <f>COUNTIF($C$1:$C278,C278)</f>
        <v>5</v>
      </c>
      <c r="E278" s="241" t="str">
        <f t="shared" si="24"/>
        <v>Car Ownership5</v>
      </c>
      <c r="F278" s="86" t="s">
        <v>734</v>
      </c>
      <c r="G278" s="242">
        <v>0.13693877551020409</v>
      </c>
      <c r="H278" s="245">
        <v>100.27567508763731</v>
      </c>
    </row>
    <row r="279" spans="1:8">
      <c r="A279" s="86" t="str">
        <v>car1co</v>
      </c>
      <c r="B279" s="239">
        <v>278</v>
      </c>
      <c r="C279" s="86" t="s">
        <v>736</v>
      </c>
      <c r="D279" s="241">
        <f>COUNTIF($C$1:$C279,C279)</f>
        <v>1</v>
      </c>
      <c r="E279" s="241" t="str">
        <f t="shared" si="24"/>
        <v>Main Car (% of car owners)1</v>
      </c>
      <c r="F279" s="86" t="s">
        <v>737</v>
      </c>
      <c r="G279" s="242">
        <v>1.5081632653061226E-2</v>
      </c>
      <c r="H279" s="245">
        <v>94.015138369267277</v>
      </c>
    </row>
    <row r="280" spans="1:8">
      <c r="A280" s="86" t="str">
        <v>car1priv</v>
      </c>
      <c r="B280" s="239">
        <v>279</v>
      </c>
      <c r="C280" s="86" t="s">
        <v>736</v>
      </c>
      <c r="D280" s="241">
        <f>COUNTIF($C$1:$C280,C280)</f>
        <v>2</v>
      </c>
      <c r="E280" s="241" t="str">
        <f t="shared" si="24"/>
        <v>Main Car (% of car owners)2</v>
      </c>
      <c r="F280" s="86" t="s">
        <v>739</v>
      </c>
      <c r="G280" s="242">
        <v>0.98491836734693894</v>
      </c>
      <c r="H280" s="245">
        <v>100.09757262573193</v>
      </c>
    </row>
    <row r="281" spans="1:8">
      <c r="A281" s="86" t="str">
        <v>carsaloon</v>
      </c>
      <c r="B281" s="239">
        <v>280</v>
      </c>
      <c r="C281" s="86" t="s">
        <v>736</v>
      </c>
      <c r="D281" s="241">
        <f>COUNTIF($C$1:$C281,C281)</f>
        <v>3</v>
      </c>
      <c r="E281" s="241" t="str">
        <f t="shared" si="24"/>
        <v>Main Car (% of car owners)3</v>
      </c>
      <c r="F281" s="86" t="s">
        <v>741</v>
      </c>
      <c r="G281" s="242">
        <v>0.17410204081632658</v>
      </c>
      <c r="H281" s="245">
        <v>97.179513570741392</v>
      </c>
    </row>
    <row r="282" spans="1:8">
      <c r="A282" s="86" t="str">
        <v>carhatchback</v>
      </c>
      <c r="B282" s="239">
        <v>281</v>
      </c>
      <c r="C282" s="86" t="s">
        <v>736</v>
      </c>
      <c r="D282" s="241">
        <f>COUNTIF($C$1:$C282,C282)</f>
        <v>4</v>
      </c>
      <c r="E282" s="241" t="str">
        <f t="shared" si="24"/>
        <v>Main Car (% of car owners)4</v>
      </c>
      <c r="F282" s="86" t="s">
        <v>743</v>
      </c>
      <c r="G282" s="242">
        <v>0.51326530612244892</v>
      </c>
      <c r="H282" s="245">
        <v>102.51207326147144</v>
      </c>
    </row>
    <row r="283" spans="1:8">
      <c r="A283" s="86" t="str">
        <v>carestate</v>
      </c>
      <c r="B283" s="239">
        <v>282</v>
      </c>
      <c r="C283" s="86" t="s">
        <v>736</v>
      </c>
      <c r="D283" s="241">
        <f>COUNTIF($C$1:$C283,C283)</f>
        <v>5</v>
      </c>
      <c r="E283" s="241" t="str">
        <f t="shared" si="24"/>
        <v>Main Car (% of car owners)5</v>
      </c>
      <c r="F283" s="86" t="s">
        <v>745</v>
      </c>
      <c r="G283" s="242">
        <v>7.0836734693877537E-2</v>
      </c>
      <c r="H283" s="245">
        <v>99.726861414973811</v>
      </c>
    </row>
    <row r="284" spans="1:8">
      <c r="A284" s="86" t="str">
        <v>carlux</v>
      </c>
      <c r="B284" s="239">
        <v>283</v>
      </c>
      <c r="C284" s="86" t="s">
        <v>736</v>
      </c>
      <c r="D284" s="241">
        <f>COUNTIF($C$1:$C284,C284)</f>
        <v>6</v>
      </c>
      <c r="E284" s="241" t="str">
        <f t="shared" si="24"/>
        <v>Main Car (% of car owners)6</v>
      </c>
      <c r="F284" s="86" t="s">
        <v>747</v>
      </c>
      <c r="G284" s="242">
        <v>7.2530612244897971E-2</v>
      </c>
      <c r="H284" s="245">
        <v>92.631604178028695</v>
      </c>
    </row>
    <row r="285" spans="1:8">
      <c r="A285" s="86" t="str">
        <v>carother</v>
      </c>
      <c r="B285" s="239">
        <v>284</v>
      </c>
      <c r="C285" s="86" t="s">
        <v>736</v>
      </c>
      <c r="D285" s="241">
        <f>COUNTIF($C$1:$C285,C285)</f>
        <v>7</v>
      </c>
      <c r="E285" s="241" t="str">
        <f t="shared" si="24"/>
        <v>Main Car (% of car owners)7</v>
      </c>
      <c r="F285" s="86" t="s">
        <v>749</v>
      </c>
      <c r="G285" s="242">
        <v>0.16934693877551024</v>
      </c>
      <c r="H285" s="245">
        <v>99.178214917258629</v>
      </c>
    </row>
    <row r="286" spans="1:8">
      <c r="A286" s="86" t="str">
        <v>car1btnew</v>
      </c>
      <c r="B286" s="239">
        <v>285</v>
      </c>
      <c r="C286" s="86" t="s">
        <v>736</v>
      </c>
      <c r="D286" s="241">
        <f>COUNTIF($C$1:$C286,C286)</f>
        <v>8</v>
      </c>
      <c r="E286" s="241" t="str">
        <f t="shared" si="24"/>
        <v>Main Car (% of car owners)8</v>
      </c>
      <c r="F286" s="86" t="s">
        <v>751</v>
      </c>
      <c r="G286" s="242">
        <v>0.36831632653061214</v>
      </c>
      <c r="H286" s="245">
        <v>97.817325673332007</v>
      </c>
    </row>
    <row r="287" spans="1:8">
      <c r="A287" s="86" t="str">
        <v>car1btused</v>
      </c>
      <c r="B287" s="239">
        <v>286</v>
      </c>
      <c r="C287" s="86" t="s">
        <v>736</v>
      </c>
      <c r="D287" s="241">
        <f>COUNTIF($C$1:$C287,C287)</f>
        <v>9</v>
      </c>
      <c r="E287" s="241" t="str">
        <f t="shared" si="24"/>
        <v>Main Car (% of car owners)9</v>
      </c>
      <c r="F287" s="86" t="s">
        <v>753</v>
      </c>
      <c r="G287" s="242">
        <v>0.6316836734693877</v>
      </c>
      <c r="H287" s="245">
        <v>101.31820194245201</v>
      </c>
    </row>
    <row r="288" spans="1:8">
      <c r="A288" s="86" t="str">
        <v>rcd_hhdyrinc_101</v>
      </c>
      <c r="B288" s="239">
        <v>287</v>
      </c>
      <c r="C288" s="86" t="s">
        <v>755</v>
      </c>
      <c r="D288" s="241">
        <f>COUNTIF($C$1:$C288,C288)</f>
        <v>1</v>
      </c>
      <c r="E288" s="241" t="str">
        <f t="shared" si="24"/>
        <v>Household Annual Income1</v>
      </c>
      <c r="F288" s="86" t="s">
        <v>756</v>
      </c>
      <c r="G288" s="242">
        <v>0.18201020408163271</v>
      </c>
      <c r="H288" s="245">
        <v>112.89692927658814</v>
      </c>
    </row>
    <row r="289" spans="1:8">
      <c r="A289" s="86" t="str">
        <v>rcd_hhdyrinc_102</v>
      </c>
      <c r="B289" s="239">
        <v>288</v>
      </c>
      <c r="C289" s="86" t="s">
        <v>755</v>
      </c>
      <c r="D289" s="241">
        <f>COUNTIF($C$1:$C289,C289)</f>
        <v>2</v>
      </c>
      <c r="E289" s="241" t="str">
        <f t="shared" si="24"/>
        <v>Household Annual Income2</v>
      </c>
      <c r="F289" s="86" t="s">
        <v>757</v>
      </c>
      <c r="G289" s="242">
        <v>0.33153061224489805</v>
      </c>
      <c r="H289" s="245">
        <v>106.56402778250784</v>
      </c>
    </row>
    <row r="290" spans="1:8">
      <c r="A290" s="86" t="str">
        <v>rcd_hhdyrinc_103</v>
      </c>
      <c r="B290" s="239">
        <v>289</v>
      </c>
      <c r="C290" s="86" t="s">
        <v>755</v>
      </c>
      <c r="D290" s="241">
        <f>COUNTIF($C$1:$C290,C290)</f>
        <v>3</v>
      </c>
      <c r="E290" s="241" t="str">
        <f t="shared" si="24"/>
        <v>Household Annual Income3</v>
      </c>
      <c r="F290" s="86" t="s">
        <v>758</v>
      </c>
      <c r="G290" s="242">
        <v>0.20830612244897961</v>
      </c>
      <c r="H290" s="245">
        <v>97.751165759809624</v>
      </c>
    </row>
    <row r="291" spans="1:8">
      <c r="A291" s="86" t="str">
        <v>rcd_hhdyrinc_104</v>
      </c>
      <c r="B291" s="239">
        <v>290</v>
      </c>
      <c r="C291" s="86" t="s">
        <v>755</v>
      </c>
      <c r="D291" s="241">
        <f>COUNTIF($C$1:$C291,C291)</f>
        <v>4</v>
      </c>
      <c r="E291" s="241" t="str">
        <f t="shared" si="24"/>
        <v>Household Annual Income4</v>
      </c>
      <c r="F291" s="86" t="s">
        <v>759</v>
      </c>
      <c r="G291" s="242">
        <v>0.13509183673469385</v>
      </c>
      <c r="H291" s="245">
        <v>95.04946809490626</v>
      </c>
    </row>
    <row r="292" spans="1:8">
      <c r="A292" s="86" t="str">
        <v>rcd_hhdyrinc_105</v>
      </c>
      <c r="B292" s="239">
        <v>291</v>
      </c>
      <c r="C292" s="86" t="s">
        <v>755</v>
      </c>
      <c r="D292" s="241">
        <f>COUNTIF($C$1:$C292,C292)</f>
        <v>5</v>
      </c>
      <c r="E292" s="241" t="str">
        <f t="shared" si="24"/>
        <v>Household Annual Income5</v>
      </c>
      <c r="F292" s="86" t="s">
        <v>760</v>
      </c>
      <c r="G292" s="242">
        <v>6.9010204081632637E-2</v>
      </c>
      <c r="H292" s="245">
        <v>91.248532908796449</v>
      </c>
    </row>
    <row r="293" spans="1:8">
      <c r="A293" s="86" t="str">
        <v>rcd_hhdyrinc_106</v>
      </c>
      <c r="B293" s="239">
        <v>292</v>
      </c>
      <c r="C293" s="86" t="s">
        <v>755</v>
      </c>
      <c r="D293" s="241">
        <f>COUNTIF($C$1:$C293,C293)</f>
        <v>6</v>
      </c>
      <c r="E293" s="241" t="str">
        <f t="shared" si="24"/>
        <v>Household Annual Income6</v>
      </c>
      <c r="F293" s="86" t="s">
        <v>761</v>
      </c>
      <c r="G293" s="242">
        <v>7.4061224489795921E-2</v>
      </c>
      <c r="H293" s="245">
        <v>76.541323588089</v>
      </c>
    </row>
    <row r="294" spans="1:8">
      <c r="A294" s="86" t="str">
        <v>incmean</v>
      </c>
      <c r="B294" s="239">
        <v>293</v>
      </c>
      <c r="C294" s="86" t="s">
        <v>755</v>
      </c>
      <c r="D294" s="241">
        <f>COUNTIF($C$1:$C294,C294)</f>
        <v>7</v>
      </c>
      <c r="E294" s="241" t="str">
        <f t="shared" si="24"/>
        <v>Household Annual Income7</v>
      </c>
      <c r="F294" s="86" t="s">
        <v>763</v>
      </c>
      <c r="G294" s="242">
        <v>401.4080483693877</v>
      </c>
      <c r="H294" s="245">
        <v>92.876700462119317</v>
      </c>
    </row>
    <row r="295" spans="1:8">
      <c r="A295" s="86" t="str">
        <v>benbase1</v>
      </c>
      <c r="B295" s="239">
        <v>294</v>
      </c>
      <c r="C295" s="86" t="s">
        <v>765</v>
      </c>
      <c r="D295" s="241">
        <f>COUNTIF($C$1:$C295,C295)</f>
        <v>1</v>
      </c>
      <c r="E295" s="241" t="str">
        <f t="shared" si="24"/>
        <v>Benefits1</v>
      </c>
      <c r="F295" s="86" t="s">
        <v>766</v>
      </c>
      <c r="G295" s="242">
        <v>2.0775510204081634E-2</v>
      </c>
      <c r="H295" s="245">
        <v>108.70604222660451</v>
      </c>
    </row>
    <row r="296" spans="1:8">
      <c r="A296" s="86" t="str">
        <v>benbase2</v>
      </c>
      <c r="B296" s="239">
        <v>295</v>
      </c>
      <c r="C296" s="86" t="s">
        <v>765</v>
      </c>
      <c r="D296" s="241">
        <f>COUNTIF($C$1:$C296,C296)</f>
        <v>2</v>
      </c>
      <c r="E296" s="241" t="str">
        <f t="shared" si="24"/>
        <v>Benefits2</v>
      </c>
      <c r="F296" s="86" t="s">
        <v>768</v>
      </c>
      <c r="G296" s="242">
        <v>6.8979591836734709E-3</v>
      </c>
      <c r="H296" s="245">
        <v>97.166626997648677</v>
      </c>
    </row>
    <row r="297" spans="1:8">
      <c r="A297" s="86" t="str">
        <v>benbase3</v>
      </c>
      <c r="B297" s="239">
        <v>296</v>
      </c>
      <c r="C297" s="86" t="s">
        <v>765</v>
      </c>
      <c r="D297" s="241">
        <f>COUNTIF($C$1:$C297,C297)</f>
        <v>3</v>
      </c>
      <c r="E297" s="241" t="str">
        <f t="shared" si="24"/>
        <v>Benefits3</v>
      </c>
      <c r="F297" s="86" t="s">
        <v>770</v>
      </c>
      <c r="G297" s="242">
        <v>0.14394897959183672</v>
      </c>
      <c r="H297" s="245">
        <v>101.44598068057262</v>
      </c>
    </row>
    <row r="298" spans="1:8">
      <c r="A298" s="86" t="str">
        <v>benbase4</v>
      </c>
      <c r="B298" s="239">
        <v>297</v>
      </c>
      <c r="C298" s="86" t="s">
        <v>765</v>
      </c>
      <c r="D298" s="241">
        <f>COUNTIF($C$1:$C298,C298)</f>
        <v>4</v>
      </c>
      <c r="E298" s="241" t="str">
        <f t="shared" si="24"/>
        <v>Benefits4</v>
      </c>
      <c r="F298" s="86" t="s">
        <v>772</v>
      </c>
      <c r="G298" s="242">
        <v>2.1673469387755103E-2</v>
      </c>
      <c r="H298" s="245">
        <v>97.733642891629486</v>
      </c>
    </row>
    <row r="299" spans="1:8">
      <c r="A299" s="86" t="str">
        <v>finsit_savalot</v>
      </c>
      <c r="B299" s="239">
        <v>298</v>
      </c>
      <c r="C299" s="86" t="s">
        <v>774</v>
      </c>
      <c r="D299" s="241">
        <f>COUNTIF($C$1:$C299,C299)</f>
        <v>1</v>
      </c>
      <c r="E299" s="241" t="str">
        <f t="shared" si="24"/>
        <v>Financial Situation1</v>
      </c>
      <c r="F299" s="86" t="s">
        <v>775</v>
      </c>
      <c r="G299" s="242">
        <v>0.10558163265306124</v>
      </c>
      <c r="H299" s="245">
        <v>91.707325128873478</v>
      </c>
    </row>
    <row r="300" spans="1:8">
      <c r="A300" s="86" t="str">
        <v>finsit_savlittle</v>
      </c>
      <c r="B300" s="239">
        <v>299</v>
      </c>
      <c r="C300" s="86" t="s">
        <v>774</v>
      </c>
      <c r="D300" s="241">
        <f>COUNTIF($C$1:$C300,C300)</f>
        <v>2</v>
      </c>
      <c r="E300" s="241" t="str">
        <f t="shared" si="24"/>
        <v>Financial Situation2</v>
      </c>
      <c r="F300" s="86" t="s">
        <v>777</v>
      </c>
      <c r="G300" s="242">
        <v>0.53670408163265304</v>
      </c>
      <c r="H300" s="245">
        <v>100.59212244441544</v>
      </c>
    </row>
    <row r="301" spans="1:8">
      <c r="A301" s="86" t="str">
        <v>finsit_even</v>
      </c>
      <c r="B301" s="239">
        <v>300</v>
      </c>
      <c r="C301" s="86" t="s">
        <v>774</v>
      </c>
      <c r="D301" s="241">
        <f>COUNTIF($C$1:$C301,C301)</f>
        <v>3</v>
      </c>
      <c r="E301" s="241" t="str">
        <f t="shared" si="24"/>
        <v>Financial Situation3</v>
      </c>
      <c r="F301" s="86" t="s">
        <v>779</v>
      </c>
      <c r="G301" s="242">
        <v>0.29622448979591837</v>
      </c>
      <c r="H301" s="245">
        <v>103.28775700264387</v>
      </c>
    </row>
    <row r="302" spans="1:8">
      <c r="A302" s="86" t="str">
        <v>finsit_debt</v>
      </c>
      <c r="B302" s="239">
        <v>301</v>
      </c>
      <c r="C302" s="86" t="s">
        <v>774</v>
      </c>
      <c r="D302" s="241">
        <f>COUNTIF($C$1:$C302,C302)</f>
        <v>4</v>
      </c>
      <c r="E302" s="241" t="str">
        <f t="shared" si="24"/>
        <v>Financial Situation4</v>
      </c>
      <c r="F302" s="86" t="s">
        <v>781</v>
      </c>
      <c r="G302" s="242">
        <v>6.170408163265307E-2</v>
      </c>
      <c r="H302" s="245">
        <v>95.202391635106878</v>
      </c>
    </row>
    <row r="303" spans="1:8">
      <c r="A303" s="86" t="str">
        <v>smartband</v>
      </c>
      <c r="B303" s="239">
        <v>302</v>
      </c>
      <c r="C303" s="86" t="s">
        <v>783</v>
      </c>
      <c r="D303" s="241">
        <f>COUNTIF($C$1:$C303,C303)</f>
        <v>1</v>
      </c>
      <c r="E303" s="241" t="str">
        <f t="shared" si="24"/>
        <v>Contactless1</v>
      </c>
      <c r="F303" s="86" t="s">
        <v>784</v>
      </c>
      <c r="G303" s="242">
        <v>0.12307142857142855</v>
      </c>
      <c r="H303" s="245">
        <v>92.715523300893011</v>
      </c>
    </row>
    <row r="304" spans="1:8">
      <c r="A304" s="86" t="str">
        <v>cur_contless</v>
      </c>
      <c r="B304" s="239">
        <v>303</v>
      </c>
      <c r="C304" s="86" t="s">
        <v>783</v>
      </c>
      <c r="D304" s="241">
        <f>COUNTIF($C$1:$C304,C304)</f>
        <v>2</v>
      </c>
      <c r="E304" s="241" t="str">
        <f t="shared" si="24"/>
        <v>Contactless2</v>
      </c>
      <c r="F304" s="86" t="s">
        <v>786</v>
      </c>
      <c r="G304" s="242">
        <v>0.58829591836734696</v>
      </c>
      <c r="H304" s="245">
        <v>97.130960567889744</v>
      </c>
    </row>
    <row r="305" spans="1:8">
      <c r="A305" s="86" t="str">
        <v>CDS_1PLUS</v>
      </c>
      <c r="B305" s="239">
        <v>304</v>
      </c>
      <c r="C305" s="86" t="s">
        <v>788</v>
      </c>
      <c r="D305" s="241">
        <f>COUNTIF($C$1:$C305,C305)</f>
        <v>1</v>
      </c>
      <c r="E305" s="241" t="str">
        <f t="shared" si="24"/>
        <v>Credit Cards1</v>
      </c>
      <c r="F305" s="86" t="s">
        <v>789</v>
      </c>
      <c r="G305" s="242">
        <v>0.52650000000000008</v>
      </c>
      <c r="H305" s="245">
        <v>97.337859848772737</v>
      </c>
    </row>
    <row r="306" spans="1:8">
      <c r="A306" s="86" t="str">
        <v>CDS_2PLUS</v>
      </c>
      <c r="B306" s="239">
        <v>305</v>
      </c>
      <c r="C306" s="86" t="s">
        <v>788</v>
      </c>
      <c r="D306" s="241">
        <f>COUNTIF($C$1:$C306,C306)</f>
        <v>2</v>
      </c>
      <c r="E306" s="241" t="str">
        <f t="shared" si="24"/>
        <v>Credit Cards2</v>
      </c>
      <c r="F306" s="86" t="s">
        <v>791</v>
      </c>
      <c r="G306" s="242">
        <v>0.20805102040816328</v>
      </c>
      <c r="H306" s="245">
        <v>92.660176791606375</v>
      </c>
    </row>
    <row r="307" spans="1:8">
      <c r="A307" s="86" t="str">
        <v>CDS_SPE500PLUS</v>
      </c>
      <c r="B307" s="239">
        <v>306</v>
      </c>
      <c r="C307" s="86" t="s">
        <v>788</v>
      </c>
      <c r="D307" s="241">
        <f>COUNTIF($C$1:$C307,C307)</f>
        <v>3</v>
      </c>
      <c r="E307" s="241" t="str">
        <f t="shared" si="24"/>
        <v>Credit Cards3</v>
      </c>
      <c r="F307" s="86" t="s">
        <v>793</v>
      </c>
      <c r="G307" s="242">
        <v>0.12567346938775512</v>
      </c>
      <c r="H307" s="245">
        <v>87.199700410135279</v>
      </c>
    </row>
    <row r="308" spans="1:8">
      <c r="A308" s="86" t="str">
        <v>CDS_USE6T1M</v>
      </c>
      <c r="B308" s="239">
        <v>307</v>
      </c>
      <c r="C308" s="86" t="s">
        <v>788</v>
      </c>
      <c r="D308" s="241">
        <f>COUNTIF($C$1:$C308,C308)</f>
        <v>4</v>
      </c>
      <c r="E308" s="241" t="str">
        <f t="shared" si="24"/>
        <v>Credit Cards4</v>
      </c>
      <c r="F308" s="86" t="s">
        <v>795</v>
      </c>
      <c r="G308" s="242">
        <v>0.19225510204081631</v>
      </c>
      <c r="H308" s="245">
        <v>89.459636374412753</v>
      </c>
    </row>
    <row r="309" spans="1:8">
      <c r="A309" s="86" t="str">
        <v>CDS_REVOL</v>
      </c>
      <c r="B309" s="239">
        <v>308</v>
      </c>
      <c r="C309" s="86" t="s">
        <v>788</v>
      </c>
      <c r="D309" s="241">
        <f>COUNTIF($C$1:$C309,C309)</f>
        <v>5</v>
      </c>
      <c r="E309" s="241" t="str">
        <f t="shared" si="24"/>
        <v>Credit Cards5</v>
      </c>
      <c r="F309" s="86" t="s">
        <v>797</v>
      </c>
      <c r="G309" s="242">
        <v>7.8285714285714278E-2</v>
      </c>
      <c r="H309" s="245">
        <v>95.370613030875404</v>
      </c>
    </row>
    <row r="310" spans="1:8">
      <c r="A310" s="86" t="str">
        <v>CDS_TRANS</v>
      </c>
      <c r="B310" s="239">
        <v>309</v>
      </c>
      <c r="C310" s="86" t="s">
        <v>788</v>
      </c>
      <c r="D310" s="241">
        <f>COUNTIF($C$1:$C310,C310)</f>
        <v>6</v>
      </c>
      <c r="E310" s="241" t="str">
        <f t="shared" si="24"/>
        <v>Credit Cards6</v>
      </c>
      <c r="F310" s="86" t="s">
        <v>799</v>
      </c>
      <c r="G310" s="242">
        <v>0.37994897959183671</v>
      </c>
      <c r="H310" s="245">
        <v>96.772092810969639</v>
      </c>
    </row>
    <row r="311" spans="1:8">
      <c r="A311" s="86" t="str">
        <v>ca_have</v>
      </c>
      <c r="B311" s="239">
        <v>310</v>
      </c>
      <c r="C311" s="86" t="s">
        <v>801</v>
      </c>
      <c r="D311" s="241">
        <f>COUNTIF($C$1:$C311,C311)</f>
        <v>1</v>
      </c>
      <c r="E311" s="241" t="str">
        <f t="shared" si="24"/>
        <v>Current account, Savings and Investments1</v>
      </c>
      <c r="F311" s="86" t="s">
        <v>802</v>
      </c>
      <c r="G311" s="242">
        <v>0.90491836734693876</v>
      </c>
      <c r="H311" s="245">
        <v>100.37028600809631</v>
      </c>
    </row>
    <row r="312" spans="1:8">
      <c r="A312" s="86" t="str">
        <v>sv_have</v>
      </c>
      <c r="B312" s="239">
        <v>311</v>
      </c>
      <c r="C312" s="86" t="s">
        <v>801</v>
      </c>
      <c r="D312" s="241">
        <f>COUNTIF($C$1:$C312,C312)</f>
        <v>2</v>
      </c>
      <c r="E312" s="241" t="str">
        <f t="shared" si="24"/>
        <v>Current account, Savings and Investments2</v>
      </c>
      <c r="F312" s="86" t="s">
        <v>804</v>
      </c>
      <c r="G312" s="242">
        <v>0.57668367346938776</v>
      </c>
      <c r="H312" s="245">
        <v>98.77059339436137</v>
      </c>
    </row>
    <row r="313" spans="1:8">
      <c r="A313" s="86" t="str">
        <v>unreg_have</v>
      </c>
      <c r="B313" s="239">
        <v>312</v>
      </c>
      <c r="C313" s="86" t="s">
        <v>801</v>
      </c>
      <c r="D313" s="241">
        <f>COUNTIF($C$1:$C313,C313)</f>
        <v>3</v>
      </c>
      <c r="E313" s="241" t="str">
        <f t="shared" si="24"/>
        <v>Current account, Savings and Investments3</v>
      </c>
      <c r="F313" s="86" t="s">
        <v>806</v>
      </c>
      <c r="G313" s="242">
        <v>0.87149999999999994</v>
      </c>
      <c r="H313" s="245">
        <v>101.68889159750847</v>
      </c>
    </row>
    <row r="314" spans="1:8">
      <c r="A314" s="86" t="str">
        <v>reg_have</v>
      </c>
      <c r="B314" s="239">
        <v>313</v>
      </c>
      <c r="C314" s="86" t="s">
        <v>801</v>
      </c>
      <c r="D314" s="241">
        <f>COUNTIF($C$1:$C314,C314)</f>
        <v>4</v>
      </c>
      <c r="E314" s="241" t="str">
        <f t="shared" si="24"/>
        <v>Current account, Savings and Investments4</v>
      </c>
      <c r="F314" s="86" t="s">
        <v>808</v>
      </c>
      <c r="G314" s="242">
        <v>0.61615306122448976</v>
      </c>
      <c r="H314" s="245">
        <v>98.839438475084876</v>
      </c>
    </row>
    <row r="315" spans="1:8">
      <c r="A315" s="86" t="str">
        <v>SAV_INSTANT</v>
      </c>
      <c r="B315" s="239">
        <v>314</v>
      </c>
      <c r="C315" s="86" t="s">
        <v>801</v>
      </c>
      <c r="D315" s="241">
        <f>COUNTIF($C$1:$C315,C315)</f>
        <v>5</v>
      </c>
      <c r="E315" s="241" t="str">
        <f t="shared" si="24"/>
        <v>Current account, Savings and Investments5</v>
      </c>
      <c r="F315" s="86" t="s">
        <v>810</v>
      </c>
      <c r="G315" s="242">
        <v>0.42966326530612253</v>
      </c>
      <c r="H315" s="245">
        <v>98.619750394171589</v>
      </c>
    </row>
    <row r="316" spans="1:8">
      <c r="A316" s="86" t="str">
        <v>SAV_CASHISA</v>
      </c>
      <c r="B316" s="239">
        <v>315</v>
      </c>
      <c r="C316" s="86" t="s">
        <v>801</v>
      </c>
      <c r="D316" s="241">
        <f>COUNTIF($C$1:$C316,C316)</f>
        <v>6</v>
      </c>
      <c r="E316" s="241" t="str">
        <f t="shared" si="24"/>
        <v>Current account, Savings and Investments6</v>
      </c>
      <c r="F316" s="86" t="s">
        <v>812</v>
      </c>
      <c r="G316" s="242">
        <v>0.27663265306122442</v>
      </c>
      <c r="H316" s="245">
        <v>99.493642052851257</v>
      </c>
    </row>
    <row r="317" spans="1:8">
      <c r="A317" s="86" t="str">
        <v>INV_SHARESISA</v>
      </c>
      <c r="B317" s="239">
        <v>316</v>
      </c>
      <c r="C317" s="86" t="s">
        <v>801</v>
      </c>
      <c r="D317" s="241">
        <f>COUNTIF($C$1:$C317,C317)</f>
        <v>7</v>
      </c>
      <c r="E317" s="241" t="str">
        <f t="shared" si="24"/>
        <v>Current account, Savings and Investments7</v>
      </c>
      <c r="F317" s="86" t="s">
        <v>814</v>
      </c>
      <c r="G317" s="242">
        <v>9.7081632653061217E-2</v>
      </c>
      <c r="H317" s="245">
        <v>89.059558486483766</v>
      </c>
    </row>
    <row r="318" spans="1:8">
      <c r="A318" s="86" t="str">
        <v>INV_UNITTRUST</v>
      </c>
      <c r="B318" s="239">
        <v>317</v>
      </c>
      <c r="C318" s="86" t="s">
        <v>801</v>
      </c>
      <c r="D318" s="241">
        <f>COUNTIF($C$1:$C318,C318)</f>
        <v>8</v>
      </c>
      <c r="E318" s="241" t="str">
        <f t="shared" si="24"/>
        <v>Current account, Savings and Investments8</v>
      </c>
      <c r="F318" s="86" t="s">
        <v>816</v>
      </c>
      <c r="G318" s="242">
        <v>1.1653061224489798E-2</v>
      </c>
      <c r="H318" s="245">
        <v>79.544431302721449</v>
      </c>
    </row>
    <row r="319" spans="1:8">
      <c r="A319" s="86" t="str">
        <v>INV_SHARES</v>
      </c>
      <c r="B319" s="239">
        <v>318</v>
      </c>
      <c r="C319" s="86" t="s">
        <v>801</v>
      </c>
      <c r="D319" s="241">
        <f>COUNTIF($C$1:$C319,C319)</f>
        <v>9</v>
      </c>
      <c r="E319" s="241" t="str">
        <f t="shared" si="24"/>
        <v>Current account, Savings and Investments9</v>
      </c>
      <c r="F319" s="86" t="s">
        <v>818</v>
      </c>
      <c r="G319" s="242">
        <v>8.986734693877553E-2</v>
      </c>
      <c r="H319" s="245">
        <v>88.805078741012579</v>
      </c>
    </row>
    <row r="320" spans="1:8">
      <c r="A320" s="86" t="str">
        <v>INV_BONDS</v>
      </c>
      <c r="B320" s="239">
        <v>319</v>
      </c>
      <c r="C320" s="86" t="s">
        <v>801</v>
      </c>
      <c r="D320" s="241">
        <f>COUNTIF($C$1:$C320,C320)</f>
        <v>10</v>
      </c>
      <c r="E320" s="241" t="str">
        <f t="shared" si="24"/>
        <v>Current account, Savings and Investments10</v>
      </c>
      <c r="F320" s="86" t="s">
        <v>820</v>
      </c>
      <c r="G320" s="242">
        <v>2.5591836734693878E-2</v>
      </c>
      <c r="H320" s="245">
        <v>93.243155004500025</v>
      </c>
    </row>
    <row r="321" spans="1:8">
      <c r="A321" s="86" t="str">
        <v>SAV_NATSAV</v>
      </c>
      <c r="B321" s="239">
        <v>320</v>
      </c>
      <c r="C321" s="86" t="s">
        <v>801</v>
      </c>
      <c r="D321" s="241">
        <f>COUNTIF($C$1:$C321,C321)</f>
        <v>11</v>
      </c>
      <c r="E321" s="241" t="str">
        <f t="shared" si="24"/>
        <v>Current account, Savings and Investments11</v>
      </c>
      <c r="F321" s="86" t="s">
        <v>822</v>
      </c>
      <c r="G321" s="242">
        <v>0.19392857142857145</v>
      </c>
      <c r="H321" s="245">
        <v>98.64502934312307</v>
      </c>
    </row>
    <row r="322" spans="1:8">
      <c r="A322" s="86" t="str">
        <v>INV_ANY</v>
      </c>
      <c r="B322" s="239">
        <v>321</v>
      </c>
      <c r="C322" s="86" t="s">
        <v>801</v>
      </c>
      <c r="D322" s="241">
        <f>COUNTIF($C$1:$C322,C322)</f>
        <v>12</v>
      </c>
      <c r="E322" s="241" t="str">
        <f t="shared" si="24"/>
        <v>Current account, Savings and Investments12</v>
      </c>
      <c r="F322" s="86" t="s">
        <v>824</v>
      </c>
      <c r="G322" s="242">
        <v>0.19638775510204085</v>
      </c>
      <c r="H322" s="245">
        <v>90.229563109690474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5.8836734693877554E-2</v>
      </c>
      <c r="H323" s="245">
        <v>86.363554655105403</v>
      </c>
    </row>
    <row r="324" spans="1:8">
      <c r="A324" s="86" t="str">
        <v>SAV_VALA</v>
      </c>
      <c r="B324" s="239">
        <v>323</v>
      </c>
      <c r="C324" s="86" t="s">
        <v>801</v>
      </c>
      <c r="D324" s="241">
        <f>COUNTIF($C$1:$C324,C324)</f>
        <v>14</v>
      </c>
      <c r="E324" s="241" t="str">
        <f t="shared" si="25"/>
        <v>Current account, Savings and Investments14</v>
      </c>
      <c r="F324" s="86" t="s">
        <v>828</v>
      </c>
      <c r="G324" s="242">
        <v>0.13468367346938773</v>
      </c>
      <c r="H324" s="245">
        <v>102.9251091170532</v>
      </c>
    </row>
    <row r="325" spans="1:8">
      <c r="A325" s="86" t="str">
        <v>SAV_VAL3</v>
      </c>
      <c r="B325" s="239">
        <v>324</v>
      </c>
      <c r="C325" s="86" t="s">
        <v>801</v>
      </c>
      <c r="D325" s="241">
        <f>COUNTIF($C$1:$C325,C325)</f>
        <v>15</v>
      </c>
      <c r="E325" s="241" t="str">
        <f t="shared" si="25"/>
        <v>Current account, Savings and Investments15</v>
      </c>
      <c r="F325" s="86" t="s">
        <v>830</v>
      </c>
      <c r="G325" s="242">
        <v>0.10540816326530612</v>
      </c>
      <c r="H325" s="245">
        <v>99.876727892344135</v>
      </c>
    </row>
    <row r="326" spans="1:8">
      <c r="A326" s="86" t="str">
        <v>SAV_VAL4</v>
      </c>
      <c r="B326" s="239">
        <v>325</v>
      </c>
      <c r="C326" s="86" t="s">
        <v>801</v>
      </c>
      <c r="D326" s="241">
        <f>COUNTIF($C$1:$C326,C326)</f>
        <v>16</v>
      </c>
      <c r="E326" s="241" t="str">
        <f t="shared" si="25"/>
        <v>Current account, Savings and Investments16</v>
      </c>
      <c r="F326" s="86" t="s">
        <v>832</v>
      </c>
      <c r="G326" s="242">
        <v>0.12702040816326532</v>
      </c>
      <c r="H326" s="245">
        <v>98.990318553508644</v>
      </c>
    </row>
    <row r="327" spans="1:8">
      <c r="A327" s="86" t="str">
        <v>SAV_VALC</v>
      </c>
      <c r="B327" s="239">
        <v>326</v>
      </c>
      <c r="C327" s="86" t="s">
        <v>801</v>
      </c>
      <c r="D327" s="241">
        <f>COUNTIF($C$1:$C327,C327)</f>
        <v>17</v>
      </c>
      <c r="E327" s="241" t="str">
        <f t="shared" si="25"/>
        <v>Current account, Savings and Investments17</v>
      </c>
      <c r="F327" s="86" t="s">
        <v>834</v>
      </c>
      <c r="G327" s="242">
        <v>0.20944897959183673</v>
      </c>
      <c r="H327" s="245">
        <v>95.627369682466551</v>
      </c>
    </row>
    <row r="328" spans="1:8">
      <c r="A328" s="86" t="str">
        <v>LOA_HAS</v>
      </c>
      <c r="B328" s="239">
        <v>327</v>
      </c>
      <c r="C328" s="86" t="s">
        <v>836</v>
      </c>
      <c r="D328" s="241">
        <f>COUNTIF($C$1:$C328,C328)</f>
        <v>1</v>
      </c>
      <c r="E328" s="241" t="str">
        <f t="shared" si="25"/>
        <v>Loans1</v>
      </c>
      <c r="F328" s="86" t="s">
        <v>837</v>
      </c>
      <c r="G328" s="242">
        <v>0.12308163265306124</v>
      </c>
      <c r="H328" s="245">
        <v>98.727770533683383</v>
      </c>
    </row>
    <row r="329" spans="1:8">
      <c r="A329" s="86" t="str">
        <v>LOA_UNS</v>
      </c>
      <c r="B329" s="239">
        <v>328</v>
      </c>
      <c r="C329" s="86" t="s">
        <v>836</v>
      </c>
      <c r="D329" s="241">
        <f>COUNTIF($C$1:$C329,C329)</f>
        <v>2</v>
      </c>
      <c r="E329" s="241" t="str">
        <f t="shared" si="25"/>
        <v>Loans2</v>
      </c>
      <c r="F329" s="86" t="s">
        <v>839</v>
      </c>
      <c r="G329" s="242">
        <v>6.7142857142857143E-2</v>
      </c>
      <c r="H329" s="245">
        <v>100.11221781713418</v>
      </c>
    </row>
    <row r="330" spans="1:8">
      <c r="A330" s="86" t="str">
        <v>LOA_2PLUS</v>
      </c>
      <c r="B330" s="239">
        <v>329</v>
      </c>
      <c r="C330" s="86" t="s">
        <v>836</v>
      </c>
      <c r="D330" s="241">
        <f>COUNTIF($C$1:$C330,C330)</f>
        <v>3</v>
      </c>
      <c r="E330" s="241" t="str">
        <f t="shared" si="25"/>
        <v>Loans3</v>
      </c>
      <c r="F330" s="86" t="s">
        <v>841</v>
      </c>
      <c r="G330" s="242">
        <v>2.4244897959183678E-2</v>
      </c>
      <c r="H330" s="245">
        <v>95.626867571897165</v>
      </c>
    </row>
    <row r="331" spans="1:8">
      <c r="A331" s="86" t="str">
        <v>UNSECGT15K</v>
      </c>
      <c r="B331" s="239">
        <v>330</v>
      </c>
      <c r="C331" s="86" t="s">
        <v>836</v>
      </c>
      <c r="D331" s="241">
        <f>COUNTIF($C$1:$C331,C331)</f>
        <v>4</v>
      </c>
      <c r="E331" s="241" t="str">
        <f t="shared" si="25"/>
        <v>Loans4</v>
      </c>
      <c r="F331" s="86" t="s">
        <v>843</v>
      </c>
      <c r="G331" s="242">
        <v>1.1540816326530614E-2</v>
      </c>
      <c r="H331" s="245">
        <v>95.744941833289843</v>
      </c>
    </row>
    <row r="332" spans="1:8">
      <c r="A332" s="86" t="str">
        <v>PHLTH</v>
      </c>
      <c r="B332" s="239">
        <v>331</v>
      </c>
      <c r="C332" s="86" t="s">
        <v>845</v>
      </c>
      <c r="D332" s="241">
        <f>COUNTIF($C$1:$C332,C332)</f>
        <v>1</v>
      </c>
      <c r="E332" s="241" t="str">
        <f t="shared" si="25"/>
        <v>Insurance and Pensions1</v>
      </c>
      <c r="F332" s="86" t="s">
        <v>846</v>
      </c>
      <c r="G332" s="242">
        <v>3.8765306122448981E-2</v>
      </c>
      <c r="H332" s="245">
        <v>88.874189916121921</v>
      </c>
    </row>
    <row r="333" spans="1:8">
      <c r="A333" s="86" t="str">
        <v>CHLTH</v>
      </c>
      <c r="B333" s="239">
        <v>332</v>
      </c>
      <c r="C333" s="86" t="s">
        <v>845</v>
      </c>
      <c r="D333" s="241">
        <f>COUNTIF($C$1:$C333,C333)</f>
        <v>2</v>
      </c>
      <c r="E333" s="241" t="str">
        <f t="shared" si="25"/>
        <v>Insurance and Pensions2</v>
      </c>
      <c r="F333" s="86" t="s">
        <v>848</v>
      </c>
      <c r="G333" s="242">
        <v>3.7183673469387751E-2</v>
      </c>
      <c r="H333" s="245">
        <v>84.398810134685675</v>
      </c>
    </row>
    <row r="334" spans="1:8">
      <c r="A334" s="86" t="str">
        <v>LIF_ASSUR</v>
      </c>
      <c r="B334" s="239">
        <v>333</v>
      </c>
      <c r="C334" s="86" t="s">
        <v>845</v>
      </c>
      <c r="D334" s="241">
        <f>COUNTIF($C$1:$C334,C334)</f>
        <v>3</v>
      </c>
      <c r="E334" s="241" t="str">
        <f t="shared" si="25"/>
        <v>Insurance and Pensions3</v>
      </c>
      <c r="F334" s="86" t="s">
        <v>850</v>
      </c>
      <c r="G334" s="242">
        <v>0.34320408163265309</v>
      </c>
      <c r="H334" s="245">
        <v>100.21454739463249</v>
      </c>
    </row>
    <row r="335" spans="1:8">
      <c r="A335" s="86" t="str">
        <v>LIF_PROTECT</v>
      </c>
      <c r="B335" s="239">
        <v>334</v>
      </c>
      <c r="C335" s="86" t="s">
        <v>845</v>
      </c>
      <c r="D335" s="241">
        <f>COUNTIF($C$1:$C335,C335)</f>
        <v>4</v>
      </c>
      <c r="E335" s="241" t="str">
        <f t="shared" si="25"/>
        <v>Insurance and Pensions4</v>
      </c>
      <c r="F335" s="86" t="s">
        <v>852</v>
      </c>
      <c r="G335" s="242">
        <v>0.24328571428571436</v>
      </c>
      <c r="H335" s="245">
        <v>101.4132519910206</v>
      </c>
    </row>
    <row r="336" spans="1:8">
      <c r="A336" s="86" t="str">
        <v>PEN_CO</v>
      </c>
      <c r="B336" s="239">
        <v>335</v>
      </c>
      <c r="C336" s="86" t="s">
        <v>845</v>
      </c>
      <c r="D336" s="241">
        <f>COUNTIF($C$1:$C336,C336)</f>
        <v>5</v>
      </c>
      <c r="E336" s="241" t="str">
        <f t="shared" si="25"/>
        <v>Insurance and Pensions5</v>
      </c>
      <c r="F336" s="86" t="s">
        <v>854</v>
      </c>
      <c r="G336" s="242">
        <v>0.33352040816326534</v>
      </c>
      <c r="H336" s="245">
        <v>97.817852017339717</v>
      </c>
    </row>
    <row r="337" spans="1:8">
      <c r="A337" s="86" t="str">
        <v>PEN_PERS</v>
      </c>
      <c r="B337" s="239">
        <v>336</v>
      </c>
      <c r="C337" s="86" t="s">
        <v>845</v>
      </c>
      <c r="D337" s="241">
        <f>COUNTIF($C$1:$C337,C337)</f>
        <v>6</v>
      </c>
      <c r="E337" s="241" t="str">
        <f t="shared" si="25"/>
        <v>Insurance and Pensions6</v>
      </c>
      <c r="F337" s="86" t="s">
        <v>856</v>
      </c>
      <c r="G337" s="242">
        <v>5.7785714285714274E-2</v>
      </c>
      <c r="H337" s="245">
        <v>92.721827569784097</v>
      </c>
    </row>
    <row r="338" spans="1:8">
      <c r="A338" s="86" t="str">
        <v>PEN_OTHER</v>
      </c>
      <c r="B338" s="239">
        <v>337</v>
      </c>
      <c r="C338" s="86" t="s">
        <v>845</v>
      </c>
      <c r="D338" s="241">
        <f>COUNTIF($C$1:$C338,C338)</f>
        <v>7</v>
      </c>
      <c r="E338" s="241" t="str">
        <f t="shared" si="25"/>
        <v>Insurance and Pensions7</v>
      </c>
      <c r="F338" s="86" t="s">
        <v>858</v>
      </c>
      <c r="G338" s="242">
        <v>0.17209183673469389</v>
      </c>
      <c r="H338" s="245">
        <v>91.640250728407267</v>
      </c>
    </row>
    <row r="339" spans="1:8">
      <c r="A339" s="86" t="str">
        <v>banktool</v>
      </c>
      <c r="B339" s="239">
        <v>338</v>
      </c>
      <c r="C339" s="86" t="s">
        <v>860</v>
      </c>
      <c r="D339" s="241">
        <f>COUNTIF($C$1:$C339,C339)</f>
        <v>1</v>
      </c>
      <c r="E339" s="241" t="str">
        <f t="shared" si="25"/>
        <v>FinTech1</v>
      </c>
      <c r="F339" s="86" t="s">
        <v>861</v>
      </c>
      <c r="G339" s="242">
        <v>4.9867346938775516E-2</v>
      </c>
      <c r="H339" s="245">
        <v>90.15050540829364</v>
      </c>
    </row>
    <row r="340" spans="1:8">
      <c r="A340" s="86" t="str">
        <v>mmgttool</v>
      </c>
      <c r="B340" s="239">
        <v>339</v>
      </c>
      <c r="C340" s="86" t="s">
        <v>860</v>
      </c>
      <c r="D340" s="241">
        <f>COUNTIF($C$1:$C340,C340)</f>
        <v>2</v>
      </c>
      <c r="E340" s="241" t="str">
        <f t="shared" si="25"/>
        <v>FinTech2</v>
      </c>
      <c r="F340" s="86" t="s">
        <v>863</v>
      </c>
      <c r="G340" s="242">
        <v>4.1887755102040812E-2</v>
      </c>
      <c r="H340" s="245">
        <v>89.715164858293861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0.38985714285714279</v>
      </c>
      <c r="H341" s="245">
        <v>100.95943268093018</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0.38736734693877556</v>
      </c>
      <c r="H342" s="245">
        <v>99.741809170094697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0.11458163265306125</v>
      </c>
      <c r="H343" s="245">
        <v>96.778106667174043</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5.0642857142857142E-2</v>
      </c>
      <c r="H344" s="245">
        <v>99.981252733618007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5.7346938775510212E-2</v>
      </c>
      <c r="H345" s="245">
        <v>101.57406912715527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0.14394897959183675</v>
      </c>
      <c r="H346" s="245">
        <v>101.3644177116964</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0.37844897959183676</v>
      </c>
      <c r="H347" s="245">
        <v>97.861600844767466</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0.21377551020408161</v>
      </c>
      <c r="H348" s="245">
        <v>101.61530058858932</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8.642857142857141E-2</v>
      </c>
      <c r="H349" s="245">
        <v>104.51475881259478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0.17729591836734693</v>
      </c>
      <c r="H350" s="245">
        <v>99.627322144344404</v>
      </c>
    </row>
    <row r="351" spans="1:8">
      <c r="A351" s="86" t="str">
        <v>reg_fac</v>
      </c>
      <c r="B351" s="239">
        <v>350</v>
      </c>
      <c r="C351" s="86" t="s">
        <v>883</v>
      </c>
      <c r="D351" s="241">
        <f>COUNTIF($C$1:$C351,C351)</f>
        <v>1</v>
      </c>
      <c r="E351" s="241" t="str">
        <f t="shared" si="25"/>
        <v>Arrange mortgage (% of all people with a mortgage)1</v>
      </c>
      <c r="F351" s="86" t="s">
        <v>867</v>
      </c>
      <c r="G351" s="242">
        <v>0.6290510204081633</v>
      </c>
      <c r="H351" s="245">
        <v>103.124376849301</v>
      </c>
    </row>
    <row r="352" spans="1:8">
      <c r="A352" s="86" t="str">
        <v>reg_net</v>
      </c>
      <c r="B352" s="239">
        <v>351</v>
      </c>
      <c r="C352" s="86" t="s">
        <v>883</v>
      </c>
      <c r="D352" s="241">
        <f>COUNTIF($C$1:$C352,C352)</f>
        <v>2</v>
      </c>
      <c r="E352" s="241" t="str">
        <f t="shared" si="25"/>
        <v>Arrange mortgage (% of all people with a mortgage)2</v>
      </c>
      <c r="F352" s="86" t="s">
        <v>869</v>
      </c>
      <c r="G352" s="242">
        <v>9.8255102040816333E-2</v>
      </c>
      <c r="H352" s="245">
        <v>95.254270808185325</v>
      </c>
    </row>
    <row r="353" spans="1:8">
      <c r="A353" s="86" t="str">
        <v>reg_pho</v>
      </c>
      <c r="B353" s="239">
        <v>352</v>
      </c>
      <c r="C353" s="86" t="s">
        <v>883</v>
      </c>
      <c r="D353" s="241">
        <f>COUNTIF($C$1:$C353,C353)</f>
        <v>3</v>
      </c>
      <c r="E353" s="241" t="str">
        <f t="shared" si="25"/>
        <v>Arrange mortgage (% of all people with a mortgage)3</v>
      </c>
      <c r="F353" s="86" t="s">
        <v>871</v>
      </c>
      <c r="G353" s="242">
        <v>0.17862244897959181</v>
      </c>
      <c r="H353" s="245">
        <v>94.718551687242979</v>
      </c>
    </row>
    <row r="354" spans="1:8">
      <c r="A354" s="86" t="str">
        <v>reg_pst</v>
      </c>
      <c r="B354" s="239">
        <v>353</v>
      </c>
      <c r="C354" s="86" t="s">
        <v>883</v>
      </c>
      <c r="D354" s="241">
        <f>COUNTIF($C$1:$C354,C354)</f>
        <v>4</v>
      </c>
      <c r="E354" s="241" t="str">
        <f t="shared" si="25"/>
        <v>Arrange mortgage (% of all people with a mortgage)4</v>
      </c>
      <c r="F354" s="86" t="s">
        <v>873</v>
      </c>
      <c r="G354" s="242">
        <v>5.6326530612244921E-2</v>
      </c>
      <c r="H354" s="245">
        <v>95.177632255682354</v>
      </c>
    </row>
    <row r="355" spans="1:8">
      <c r="A355" s="86" t="str">
        <v>reg_pcs</v>
      </c>
      <c r="B355" s="239">
        <v>354</v>
      </c>
      <c r="C355" s="86" t="s">
        <v>883</v>
      </c>
      <c r="D355" s="241">
        <f>COUNTIF($C$1:$C355,C355)</f>
        <v>5</v>
      </c>
      <c r="E355" s="241" t="str">
        <f t="shared" si="25"/>
        <v>Arrange mortgage (% of all people with a mortgage)5</v>
      </c>
      <c r="F355" s="86" t="s">
        <v>875</v>
      </c>
      <c r="G355" s="242">
        <v>9.2040816326530595E-3</v>
      </c>
      <c r="H355" s="245">
        <v>97.965311178870948</v>
      </c>
    </row>
    <row r="356" spans="1:8">
      <c r="A356" s="86" t="str">
        <v>reg_ifa</v>
      </c>
      <c r="B356" s="239">
        <v>355</v>
      </c>
      <c r="C356" s="86" t="s">
        <v>883</v>
      </c>
      <c r="D356" s="241">
        <f>COUNTIF($C$1:$C356,C356)</f>
        <v>6</v>
      </c>
      <c r="E356" s="241" t="str">
        <f t="shared" si="25"/>
        <v>Arrange mortgage (% of all people with a mortgage)6</v>
      </c>
      <c r="F356" s="86" t="s">
        <v>889</v>
      </c>
      <c r="G356" s="242">
        <v>2.8530612244897963E-2</v>
      </c>
      <c r="H356" s="245">
        <v>95.704435311408631</v>
      </c>
    </row>
    <row r="357" spans="1:8">
      <c r="A357" s="86" t="str">
        <v>manca_branch</v>
      </c>
      <c r="B357" s="239">
        <v>356</v>
      </c>
      <c r="C357" s="86" t="s">
        <v>891</v>
      </c>
      <c r="D357" s="241">
        <f>COUNTIF($C$1:$C357,C357)</f>
        <v>1</v>
      </c>
      <c r="E357" s="241" t="str">
        <f t="shared" si="25"/>
        <v>Manage current account1</v>
      </c>
      <c r="F357" s="86" t="s">
        <v>892</v>
      </c>
      <c r="G357" s="242">
        <v>0.5827244897959184</v>
      </c>
      <c r="H357" s="245">
        <v>101.90258195434723</v>
      </c>
    </row>
    <row r="358" spans="1:8">
      <c r="A358" s="86" t="str">
        <v>manca_net</v>
      </c>
      <c r="B358" s="239">
        <v>357</v>
      </c>
      <c r="C358" s="86" t="s">
        <v>891</v>
      </c>
      <c r="D358" s="241">
        <f>COUNTIF($C$1:$C358,C358)</f>
        <v>2</v>
      </c>
      <c r="E358" s="241" t="str">
        <f t="shared" si="25"/>
        <v>Manage current account2</v>
      </c>
      <c r="F358" s="86" t="s">
        <v>869</v>
      </c>
      <c r="G358" s="242">
        <v>0.5702346938775511</v>
      </c>
      <c r="H358" s="245">
        <v>96.06702003945415</v>
      </c>
    </row>
    <row r="359" spans="1:8">
      <c r="A359" s="86" t="str">
        <v>manca_mobnet</v>
      </c>
      <c r="B359" s="239">
        <v>358</v>
      </c>
      <c r="C359" s="86" t="s">
        <v>891</v>
      </c>
      <c r="D359" s="241">
        <f>COUNTIF($C$1:$C359,C359)</f>
        <v>3</v>
      </c>
      <c r="E359" s="241" t="str">
        <f t="shared" si="25"/>
        <v>Manage current account3</v>
      </c>
      <c r="F359" s="86" t="s">
        <v>895</v>
      </c>
      <c r="G359" s="242">
        <v>0.35752040816326536</v>
      </c>
      <c r="H359" s="245">
        <v>94.5143270810037</v>
      </c>
    </row>
    <row r="360" spans="1:8">
      <c r="A360" s="86" t="str">
        <v>manca_fixnet</v>
      </c>
      <c r="B360" s="239">
        <v>359</v>
      </c>
      <c r="C360" s="86" t="s">
        <v>891</v>
      </c>
      <c r="D360" s="241">
        <f>COUNTIF($C$1:$C360,C360)</f>
        <v>4</v>
      </c>
      <c r="E360" s="241" t="str">
        <f t="shared" si="25"/>
        <v>Manage current account4</v>
      </c>
      <c r="F360" s="86" t="s">
        <v>897</v>
      </c>
      <c r="G360" s="242">
        <v>0.38935714285714285</v>
      </c>
      <c r="H360" s="245">
        <v>95.51201291549016</v>
      </c>
    </row>
    <row r="361" spans="1:8">
      <c r="A361" s="86" t="str">
        <v>manca_pho</v>
      </c>
      <c r="B361" s="239">
        <v>360</v>
      </c>
      <c r="C361" s="86" t="s">
        <v>891</v>
      </c>
      <c r="D361" s="241">
        <f>COUNTIF($C$1:$C361,C361)</f>
        <v>5</v>
      </c>
      <c r="E361" s="241" t="str">
        <f t="shared" si="25"/>
        <v>Manage current account5</v>
      </c>
      <c r="F361" s="86" t="s">
        <v>871</v>
      </c>
      <c r="G361" s="242">
        <v>6.4520408163265305E-2</v>
      </c>
      <c r="H361" s="245">
        <v>92.251423081191518</v>
      </c>
    </row>
    <row r="362" spans="1:8">
      <c r="A362" s="86" t="str">
        <v>manca_pst</v>
      </c>
      <c r="B362" s="239">
        <v>361</v>
      </c>
      <c r="C362" s="86" t="s">
        <v>891</v>
      </c>
      <c r="D362" s="241">
        <f>COUNTIF($C$1:$C362,C362)</f>
        <v>6</v>
      </c>
      <c r="E362" s="241" t="str">
        <f t="shared" si="25"/>
        <v>Manage current account6</v>
      </c>
      <c r="F362" s="86" t="s">
        <v>873</v>
      </c>
      <c r="G362" s="242">
        <v>0.2699183673469388</v>
      </c>
      <c r="H362" s="245">
        <v>106.86522356106163</v>
      </c>
    </row>
    <row r="363" spans="1:8">
      <c r="A363" s="86" t="str">
        <v>mansv_branch</v>
      </c>
      <c r="B363" s="239">
        <v>362</v>
      </c>
      <c r="C363" s="86" t="s">
        <v>901</v>
      </c>
      <c r="D363" s="241">
        <f>COUNTIF($C$1:$C363,C363)</f>
        <v>1</v>
      </c>
      <c r="E363" s="241" t="str">
        <f t="shared" si="25"/>
        <v>Manage savings account1</v>
      </c>
      <c r="F363" s="86" t="s">
        <v>892</v>
      </c>
      <c r="G363" s="242">
        <v>0.18706122448979592</v>
      </c>
      <c r="H363" s="245">
        <v>104.11739053137188</v>
      </c>
    </row>
    <row r="364" spans="1:8">
      <c r="A364" s="86" t="str">
        <v>mansv_net</v>
      </c>
      <c r="B364" s="239">
        <v>363</v>
      </c>
      <c r="C364" s="86" t="s">
        <v>901</v>
      </c>
      <c r="D364" s="241">
        <f>COUNTIF($C$1:$C364,C364)</f>
        <v>2</v>
      </c>
      <c r="E364" s="241" t="str">
        <f t="shared" si="25"/>
        <v>Manage savings account2</v>
      </c>
      <c r="F364" s="86" t="s">
        <v>869</v>
      </c>
      <c r="G364" s="242">
        <v>0.33232653061224487</v>
      </c>
      <c r="H364" s="245">
        <v>94.361913257528755</v>
      </c>
    </row>
    <row r="365" spans="1:8">
      <c r="A365" s="86" t="str">
        <v>mansv_mobnet</v>
      </c>
      <c r="B365" s="239">
        <v>364</v>
      </c>
      <c r="C365" s="86" t="s">
        <v>901</v>
      </c>
      <c r="D365" s="241">
        <f>COUNTIF($C$1:$C365,C365)</f>
        <v>3</v>
      </c>
      <c r="E365" s="241" t="str">
        <f t="shared" si="25"/>
        <v>Manage savings account3</v>
      </c>
      <c r="F365" s="86" t="s">
        <v>895</v>
      </c>
      <c r="G365" s="242">
        <v>0.18088775510204086</v>
      </c>
      <c r="H365" s="245">
        <v>93.189510699704059</v>
      </c>
    </row>
    <row r="366" spans="1:8">
      <c r="A366" s="86" t="str">
        <v>mansv_fixnet</v>
      </c>
      <c r="B366" s="239">
        <v>365</v>
      </c>
      <c r="C366" s="86" t="s">
        <v>901</v>
      </c>
      <c r="D366" s="241">
        <f>COUNTIF($C$1:$C366,C366)</f>
        <v>4</v>
      </c>
      <c r="E366" s="241" t="str">
        <f t="shared" si="25"/>
        <v>Manage savings account4</v>
      </c>
      <c r="F366" s="86" t="s">
        <v>897</v>
      </c>
      <c r="G366" s="242">
        <v>0.20287755102040814</v>
      </c>
      <c r="H366" s="245">
        <v>93.907399758841265</v>
      </c>
    </row>
    <row r="367" spans="1:8">
      <c r="A367" s="86" t="str">
        <v>mansv_pho</v>
      </c>
      <c r="B367" s="239">
        <v>366</v>
      </c>
      <c r="C367" s="86" t="s">
        <v>901</v>
      </c>
      <c r="D367" s="241">
        <f>COUNTIF($C$1:$C367,C367)</f>
        <v>5</v>
      </c>
      <c r="E367" s="241" t="str">
        <f t="shared" si="25"/>
        <v>Manage savings account5</v>
      </c>
      <c r="F367" s="86" t="s">
        <v>871</v>
      </c>
      <c r="G367" s="242">
        <v>7.8785714285714292E-2</v>
      </c>
      <c r="H367" s="245">
        <v>97.487834633153597</v>
      </c>
    </row>
    <row r="368" spans="1:8">
      <c r="A368" s="86" t="str">
        <v>mansv_pst</v>
      </c>
      <c r="B368" s="239">
        <v>367</v>
      </c>
      <c r="C368" s="86" t="s">
        <v>901</v>
      </c>
      <c r="D368" s="241">
        <f>COUNTIF($C$1:$C368,C368)</f>
        <v>6</v>
      </c>
      <c r="E368" s="241" t="str">
        <f t="shared" si="25"/>
        <v>Manage savings account6</v>
      </c>
      <c r="F368" s="86" t="s">
        <v>873</v>
      </c>
      <c r="G368" s="242">
        <v>0.11108163265306123</v>
      </c>
      <c r="H368" s="245">
        <v>103.30994704667171</v>
      </c>
    </row>
    <row r="369" spans="1:8">
      <c r="A369" s="86" t="str">
        <v>actmanca_branch</v>
      </c>
      <c r="B369" s="239">
        <v>368</v>
      </c>
      <c r="C369" s="86" t="s">
        <v>908</v>
      </c>
      <c r="D369" s="241">
        <f>COUNTIF($C$1:$C369,C369)</f>
        <v>1</v>
      </c>
      <c r="E369" s="241" t="str">
        <f t="shared" si="25"/>
        <v>Actively manage current account1</v>
      </c>
      <c r="F369" s="86" t="s">
        <v>892</v>
      </c>
      <c r="G369" s="242">
        <v>3.3448979591836729E-2</v>
      </c>
      <c r="H369" s="245">
        <v>101.04053283618192</v>
      </c>
    </row>
    <row r="370" spans="1:8">
      <c r="A370" s="86" t="str">
        <v>actmanca_net</v>
      </c>
      <c r="B370" s="239">
        <v>369</v>
      </c>
      <c r="C370" s="86" t="s">
        <v>908</v>
      </c>
      <c r="D370" s="241">
        <f>COUNTIF($C$1:$C370,C370)</f>
        <v>2</v>
      </c>
      <c r="E370" s="241" t="str">
        <f t="shared" si="25"/>
        <v>Actively manage current account2</v>
      </c>
      <c r="F370" s="86" t="s">
        <v>869</v>
      </c>
      <c r="G370" s="242">
        <v>0.35824489795918363</v>
      </c>
      <c r="H370" s="245">
        <v>95.26612979494486</v>
      </c>
    </row>
    <row r="371" spans="1:8">
      <c r="A371" s="86" t="str">
        <v>actmanca_mobnet</v>
      </c>
      <c r="B371" s="239">
        <v>370</v>
      </c>
      <c r="C371" s="86" t="s">
        <v>908</v>
      </c>
      <c r="D371" s="241">
        <f>COUNTIF($C$1:$C371,C371)</f>
        <v>3</v>
      </c>
      <c r="E371" s="241" t="str">
        <f t="shared" si="25"/>
        <v>Actively manage current account3</v>
      </c>
      <c r="F371" s="86" t="s">
        <v>895</v>
      </c>
      <c r="G371" s="242">
        <v>0.23460204081632652</v>
      </c>
      <c r="H371" s="245">
        <v>94.877681446777345</v>
      </c>
    </row>
    <row r="372" spans="1:8">
      <c r="A372" s="86" t="str">
        <v>actmanca_fixnet</v>
      </c>
      <c r="B372" s="239">
        <v>371</v>
      </c>
      <c r="C372" s="86" t="s">
        <v>908</v>
      </c>
      <c r="D372" s="241">
        <f>COUNTIF($C$1:$C372,C372)</f>
        <v>4</v>
      </c>
      <c r="E372" s="241" t="str">
        <f t="shared" si="25"/>
        <v>Actively manage current account4</v>
      </c>
      <c r="F372" s="86" t="s">
        <v>897</v>
      </c>
      <c r="G372" s="242">
        <v>0.1559081632653061</v>
      </c>
      <c r="H372" s="245">
        <v>96.000449040401435</v>
      </c>
    </row>
    <row r="373" spans="1:8">
      <c r="A373" s="86" t="str">
        <v>actmanca_pho</v>
      </c>
      <c r="B373" s="239">
        <v>372</v>
      </c>
      <c r="C373" s="86" t="s">
        <v>908</v>
      </c>
      <c r="D373" s="241">
        <f>COUNTIF($C$1:$C373,C373)</f>
        <v>5</v>
      </c>
      <c r="E373" s="241" t="str">
        <f t="shared" si="25"/>
        <v>Actively manage current account5</v>
      </c>
      <c r="F373" s="86" t="s">
        <v>871</v>
      </c>
      <c r="G373" s="242">
        <v>1.1153061224489797E-2</v>
      </c>
      <c r="H373" s="245">
        <v>92.335159141803842</v>
      </c>
    </row>
    <row r="374" spans="1:8">
      <c r="A374" s="86" t="str">
        <v>P600T</v>
      </c>
      <c r="B374" s="239">
        <v>373</v>
      </c>
      <c r="C374" s="86" t="s">
        <v>914</v>
      </c>
      <c r="D374" s="241">
        <f>COUNTIF($C$1:$C374,C374)</f>
        <v>1</v>
      </c>
      <c r="E374" s="241" t="str">
        <f t="shared" si="25"/>
        <v>Expenditure per adult per week1</v>
      </c>
      <c r="F374" s="86" t="s">
        <v>915</v>
      </c>
      <c r="G374" s="242">
        <v>4.6125306122448979</v>
      </c>
      <c r="H374" s="245">
        <v>92.364900498674984</v>
      </c>
    </row>
    <row r="375" spans="1:8">
      <c r="A375" s="86" t="str">
        <v>P601T</v>
      </c>
      <c r="B375" s="239">
        <v>374</v>
      </c>
      <c r="C375" s="86" t="s">
        <v>914</v>
      </c>
      <c r="D375" s="241">
        <f>COUNTIF($C$1:$C375,C375)</f>
        <v>2</v>
      </c>
      <c r="E375" s="241" t="str">
        <f t="shared" si="25"/>
        <v>Expenditure per adult per week2</v>
      </c>
      <c r="F375" s="86" t="s">
        <v>917</v>
      </c>
      <c r="G375" s="242">
        <v>0.59235714285714292</v>
      </c>
      <c r="H375" s="245">
        <v>96.299725416581339</v>
      </c>
    </row>
    <row r="376" spans="1:8">
      <c r="A376" s="86" t="str">
        <v>ALC</v>
      </c>
      <c r="B376" s="239">
        <v>375</v>
      </c>
      <c r="C376" s="86" t="s">
        <v>914</v>
      </c>
      <c r="D376" s="241">
        <f>COUNTIF($C$1:$C376,C376)</f>
        <v>3</v>
      </c>
      <c r="E376" s="241" t="str">
        <f t="shared" si="25"/>
        <v>Expenditure per adult per week3</v>
      </c>
      <c r="F376" s="86" t="s">
        <v>919</v>
      </c>
      <c r="G376" s="242">
        <v>8.6061224489795932E-2</v>
      </c>
      <c r="H376" s="245">
        <v>95.524788422462464</v>
      </c>
    </row>
    <row r="377" spans="1:8">
      <c r="A377" s="86" t="str">
        <v>TOB</v>
      </c>
      <c r="B377" s="239">
        <v>376</v>
      </c>
      <c r="C377" s="86" t="s">
        <v>914</v>
      </c>
      <c r="D377" s="241">
        <f>COUNTIF($C$1:$C377,C377)</f>
        <v>4</v>
      </c>
      <c r="E377" s="241" t="str">
        <f t="shared" si="25"/>
        <v>Expenditure per adult per week4</v>
      </c>
      <c r="F377" s="86" t="s">
        <v>921</v>
      </c>
      <c r="G377" s="242">
        <v>3.8448979591836741E-2</v>
      </c>
      <c r="H377" s="245">
        <v>105.17711464180597</v>
      </c>
    </row>
    <row r="378" spans="1:8">
      <c r="A378" s="86" t="str">
        <v>P603T</v>
      </c>
      <c r="B378" s="239">
        <v>377</v>
      </c>
      <c r="C378" s="86" t="s">
        <v>914</v>
      </c>
      <c r="D378" s="241">
        <f>COUNTIF($C$1:$C378,C378)</f>
        <v>5</v>
      </c>
      <c r="E378" s="241" t="str">
        <f t="shared" si="25"/>
        <v>Expenditure per adult per week5</v>
      </c>
      <c r="F378" s="86" t="s">
        <v>923</v>
      </c>
      <c r="G378" s="242">
        <v>0.23112244897959183</v>
      </c>
      <c r="H378" s="245">
        <v>93.038798639463536</v>
      </c>
    </row>
    <row r="379" spans="1:8">
      <c r="A379" s="86" t="str">
        <v>P604T</v>
      </c>
      <c r="B379" s="239">
        <v>378</v>
      </c>
      <c r="C379" s="86" t="s">
        <v>914</v>
      </c>
      <c r="D379" s="241">
        <f>COUNTIF($C$1:$C379,C379)</f>
        <v>6</v>
      </c>
      <c r="E379" s="241" t="str">
        <f t="shared" si="25"/>
        <v>Expenditure per adult per week6</v>
      </c>
      <c r="F379" s="86" t="s">
        <v>925</v>
      </c>
      <c r="G379" s="242">
        <v>0.63332653061224498</v>
      </c>
      <c r="H379" s="245">
        <v>90.033540346270513</v>
      </c>
    </row>
    <row r="380" spans="1:8">
      <c r="A380" s="86" t="str">
        <v>P605T</v>
      </c>
      <c r="B380" s="239">
        <v>379</v>
      </c>
      <c r="C380" s="86" t="s">
        <v>914</v>
      </c>
      <c r="D380" s="241">
        <f>COUNTIF($C$1:$C380,C380)</f>
        <v>7</v>
      </c>
      <c r="E380" s="241" t="str">
        <f t="shared" si="25"/>
        <v>Expenditure per adult per week7</v>
      </c>
      <c r="F380" s="86" t="s">
        <v>927</v>
      </c>
      <c r="G380" s="242">
        <v>0.38421428571428579</v>
      </c>
      <c r="H380" s="245">
        <v>93.630135988290093</v>
      </c>
    </row>
    <row r="381" spans="1:8">
      <c r="A381" s="86" t="str">
        <v>C61111</v>
      </c>
      <c r="B381" s="239">
        <v>380</v>
      </c>
      <c r="C381" s="86" t="s">
        <v>914</v>
      </c>
      <c r="D381" s="241">
        <f>COUNTIF($C$1:$C381,C381)</f>
        <v>8</v>
      </c>
      <c r="E381" s="241" t="str">
        <f t="shared" si="25"/>
        <v>Expenditure per adult per week8</v>
      </c>
      <c r="F381" s="86" t="s">
        <v>929</v>
      </c>
      <c r="G381" s="242">
        <v>2.4183673469387761E-3</v>
      </c>
      <c r="H381" s="245">
        <v>97.899740534549238</v>
      </c>
    </row>
    <row r="382" spans="1:8">
      <c r="A382" s="86" t="str">
        <v>C61112</v>
      </c>
      <c r="B382" s="239">
        <v>381</v>
      </c>
      <c r="C382" s="86" t="s">
        <v>914</v>
      </c>
      <c r="D382" s="241">
        <f>COUNTIF($C$1:$C382,C382)</f>
        <v>9</v>
      </c>
      <c r="E382" s="241" t="str">
        <f t="shared" si="25"/>
        <v>Expenditure per adult per week9</v>
      </c>
      <c r="F382" s="86" t="s">
        <v>931</v>
      </c>
      <c r="G382" s="242">
        <v>1.483673469387755E-2</v>
      </c>
      <c r="H382" s="245">
        <v>92.944268270491548</v>
      </c>
    </row>
    <row r="383" spans="1:8">
      <c r="A383" s="86" t="str">
        <v>C61211</v>
      </c>
      <c r="B383" s="239">
        <v>382</v>
      </c>
      <c r="C383" s="86" t="s">
        <v>914</v>
      </c>
      <c r="D383" s="241">
        <f>COUNTIF($C$1:$C383,C383)</f>
        <v>10</v>
      </c>
      <c r="E383" s="241" t="str">
        <f t="shared" si="25"/>
        <v>Expenditure per adult per week10</v>
      </c>
      <c r="F383" s="86" t="s">
        <v>933</v>
      </c>
      <c r="G383" s="242">
        <v>1.9591836734693877E-3</v>
      </c>
      <c r="H383" s="245">
        <v>104.42611369267354</v>
      </c>
    </row>
    <row r="384" spans="1:8">
      <c r="A384" s="86" t="str">
        <v>C61311</v>
      </c>
      <c r="B384" s="239">
        <v>383</v>
      </c>
      <c r="C384" s="86" t="s">
        <v>914</v>
      </c>
      <c r="D384" s="241">
        <f>COUNTIF($C$1:$C384,C384)</f>
        <v>11</v>
      </c>
      <c r="E384" s="241" t="str">
        <f t="shared" si="25"/>
        <v>Expenditure per adult per week11</v>
      </c>
      <c r="F384" s="86" t="s">
        <v>935</v>
      </c>
      <c r="G384" s="242">
        <v>1.6928571428571428E-2</v>
      </c>
      <c r="H384" s="245">
        <v>93.841313146614041</v>
      </c>
    </row>
    <row r="385" spans="1:8">
      <c r="A385" s="86" t="str">
        <v>C61312</v>
      </c>
      <c r="B385" s="239">
        <v>384</v>
      </c>
      <c r="C385" s="86" t="s">
        <v>914</v>
      </c>
      <c r="D385" s="241">
        <f>COUNTIF($C$1:$C385,C385)</f>
        <v>12</v>
      </c>
      <c r="E385" s="241" t="str">
        <f t="shared" si="25"/>
        <v>Expenditure per adult per week12</v>
      </c>
      <c r="F385" s="86" t="s">
        <v>937</v>
      </c>
      <c r="G385" s="242">
        <v>2.3469387755102041E-4</v>
      </c>
      <c r="H385" s="245">
        <v>97.129705776814788</v>
      </c>
    </row>
    <row r="386" spans="1:8">
      <c r="A386" s="86" t="str">
        <v>C61313</v>
      </c>
      <c r="B386" s="239">
        <v>385</v>
      </c>
      <c r="C386" s="86" t="s">
        <v>914</v>
      </c>
      <c r="D386" s="241">
        <f>COUNTIF($C$1:$C386,C386)</f>
        <v>13</v>
      </c>
      <c r="E386" s="241" t="str">
        <f t="shared" si="25"/>
        <v>Expenditure per adult per week13</v>
      </c>
      <c r="F386" s="86" t="s">
        <v>939</v>
      </c>
      <c r="G386" s="242">
        <v>4.5102040816326541E-3</v>
      </c>
      <c r="H386" s="245">
        <v>99.245390357859037</v>
      </c>
    </row>
    <row r="387" spans="1:8">
      <c r="A387" s="86" t="str">
        <v>C62112</v>
      </c>
      <c r="B387" s="239">
        <v>386</v>
      </c>
      <c r="C387" s="86" t="s">
        <v>914</v>
      </c>
      <c r="D387" s="241">
        <f>COUNTIF($C$1:$C387,C387)</f>
        <v>14</v>
      </c>
      <c r="E387" s="241" t="str">
        <f t="shared" ref="E387:E450" si="26">C387&amp;D387</f>
        <v>Expenditure per adult per week14</v>
      </c>
      <c r="F387" s="86" t="s">
        <v>941</v>
      </c>
      <c r="G387" s="242">
        <v>1.8061224489795916E-3</v>
      </c>
      <c r="H387" s="245">
        <v>74.090942740228869</v>
      </c>
    </row>
    <row r="388" spans="1:8">
      <c r="A388" s="86" t="str">
        <v>C62113</v>
      </c>
      <c r="B388" s="239">
        <v>387</v>
      </c>
      <c r="C388" s="86" t="s">
        <v>914</v>
      </c>
      <c r="D388" s="241">
        <f>COUNTIF($C$1:$C388,C388)</f>
        <v>15</v>
      </c>
      <c r="E388" s="241" t="str">
        <f t="shared" si="26"/>
        <v>Expenditure per adult per week15</v>
      </c>
      <c r="F388" s="86" t="s">
        <v>943</v>
      </c>
      <c r="G388" s="242">
        <v>1.9387755102040816E-4</v>
      </c>
      <c r="H388" s="245">
        <v>101.5797424332989</v>
      </c>
    </row>
    <row r="389" spans="1:8">
      <c r="A389" s="86" t="str">
        <v>C62114</v>
      </c>
      <c r="B389" s="239">
        <v>388</v>
      </c>
      <c r="C389" s="86" t="s">
        <v>914</v>
      </c>
      <c r="D389" s="241">
        <f>COUNTIF($C$1:$C389,C389)</f>
        <v>16</v>
      </c>
      <c r="E389" s="241" t="str">
        <f t="shared" si="26"/>
        <v>Expenditure per adult per week16</v>
      </c>
      <c r="F389" s="86" t="s">
        <v>945</v>
      </c>
      <c r="G389" s="242">
        <v>1.3163265306122449E-3</v>
      </c>
      <c r="H389" s="245">
        <v>94.009322676419345</v>
      </c>
    </row>
    <row r="390" spans="1:8">
      <c r="A390" s="86" t="str">
        <v>C62211</v>
      </c>
      <c r="B390" s="239">
        <v>389</v>
      </c>
      <c r="C390" s="86" t="s">
        <v>914</v>
      </c>
      <c r="D390" s="241">
        <f>COUNTIF($C$1:$C390,C390)</f>
        <v>17</v>
      </c>
      <c r="E390" s="241" t="str">
        <f t="shared" si="26"/>
        <v>Expenditure per adult per week17</v>
      </c>
      <c r="F390" s="86" t="s">
        <v>947</v>
      </c>
      <c r="G390" s="242">
        <v>9.9591836734693878E-3</v>
      </c>
      <c r="H390" s="245">
        <v>93.068061762029984</v>
      </c>
    </row>
    <row r="391" spans="1:8">
      <c r="A391" s="86" t="str">
        <v>C62212</v>
      </c>
      <c r="B391" s="239">
        <v>390</v>
      </c>
      <c r="C391" s="86" t="s">
        <v>914</v>
      </c>
      <c r="D391" s="241">
        <f>COUNTIF($C$1:$C391,C391)</f>
        <v>18</v>
      </c>
      <c r="E391" s="241" t="str">
        <f t="shared" si="26"/>
        <v>Expenditure per adult per week18</v>
      </c>
      <c r="F391" s="86" t="s">
        <v>949</v>
      </c>
      <c r="G391" s="242">
        <v>1.2948979591836735E-2</v>
      </c>
      <c r="H391" s="245">
        <v>88.291014531124304</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6.744897959183674E-3</v>
      </c>
      <c r="H393" s="245">
        <v>89.446037665596535</v>
      </c>
    </row>
    <row r="394" spans="1:8">
      <c r="A394" s="86" t="str">
        <v>C63111</v>
      </c>
      <c r="B394" s="239">
        <v>393</v>
      </c>
      <c r="C394" s="86" t="s">
        <v>914</v>
      </c>
      <c r="D394" s="241">
        <f>COUNTIF($C$1:$C394,C394)</f>
        <v>21</v>
      </c>
      <c r="E394" s="241" t="str">
        <f t="shared" si="26"/>
        <v>Expenditure per adult per week21</v>
      </c>
      <c r="F394" s="86" t="s">
        <v>955</v>
      </c>
      <c r="G394" s="242">
        <v>1E-3</v>
      </c>
      <c r="H394" s="245">
        <v>129.42918675932782</v>
      </c>
    </row>
    <row r="395" spans="1:8">
      <c r="A395" s="86" t="str">
        <v>P607T</v>
      </c>
      <c r="B395" s="239">
        <v>394</v>
      </c>
      <c r="C395" s="86" t="s">
        <v>914</v>
      </c>
      <c r="D395" s="241">
        <f>COUNTIF($C$1:$C395,C395)</f>
        <v>22</v>
      </c>
      <c r="E395" s="241" t="str">
        <f t="shared" si="26"/>
        <v>Expenditure per adult per week22</v>
      </c>
      <c r="F395" s="86" t="s">
        <v>957</v>
      </c>
      <c r="G395" s="242">
        <v>0.774030612244898</v>
      </c>
      <c r="H395" s="245">
        <v>92.175204246501764</v>
      </c>
    </row>
    <row r="396" spans="1:8">
      <c r="A396" s="86" t="str">
        <v>P608T</v>
      </c>
      <c r="B396" s="239">
        <v>395</v>
      </c>
      <c r="C396" s="86" t="s">
        <v>914</v>
      </c>
      <c r="D396" s="241">
        <f>COUNTIF($C$1:$C396,C396)</f>
        <v>23</v>
      </c>
      <c r="E396" s="241" t="str">
        <f t="shared" si="26"/>
        <v>Expenditure per adult per week23</v>
      </c>
      <c r="F396" s="86" t="s">
        <v>959</v>
      </c>
      <c r="G396" s="242">
        <v>0.16246938775510206</v>
      </c>
      <c r="H396" s="245">
        <v>96.489087723865538</v>
      </c>
    </row>
    <row r="397" spans="1:8">
      <c r="A397" s="86" t="str">
        <v>P609T</v>
      </c>
      <c r="B397" s="239">
        <v>396</v>
      </c>
      <c r="C397" s="86" t="s">
        <v>914</v>
      </c>
      <c r="D397" s="241">
        <f>COUNTIF($C$1:$C397,C397)</f>
        <v>24</v>
      </c>
      <c r="E397" s="241" t="str">
        <f t="shared" si="26"/>
        <v>Expenditure per adult per week24</v>
      </c>
      <c r="F397" s="86" t="s">
        <v>961</v>
      </c>
      <c r="G397" s="242">
        <v>0.73336734693877559</v>
      </c>
      <c r="H397" s="245">
        <v>92.94004614273814</v>
      </c>
    </row>
    <row r="398" spans="1:8">
      <c r="A398" s="86" t="str">
        <v>P610T</v>
      </c>
      <c r="B398" s="239">
        <v>397</v>
      </c>
      <c r="C398" s="86" t="s">
        <v>914</v>
      </c>
      <c r="D398" s="241">
        <f>COUNTIF($C$1:$C398,C398)</f>
        <v>25</v>
      </c>
      <c r="E398" s="241" t="str">
        <f t="shared" si="26"/>
        <v>Expenditure per adult per week25</v>
      </c>
      <c r="F398" s="86" t="s">
        <v>963</v>
      </c>
      <c r="G398" s="242">
        <v>5.111224489795918E-2</v>
      </c>
      <c r="H398" s="245">
        <v>64.136644903500923</v>
      </c>
    </row>
    <row r="399" spans="1:8">
      <c r="A399" s="86" t="str">
        <v>P611T</v>
      </c>
      <c r="B399" s="239">
        <v>398</v>
      </c>
      <c r="C399" s="86" t="s">
        <v>914</v>
      </c>
      <c r="D399" s="241">
        <f>COUNTIF($C$1:$C399,C399)</f>
        <v>26</v>
      </c>
      <c r="E399" s="241" t="str">
        <f t="shared" si="26"/>
        <v>Expenditure per adult per week26</v>
      </c>
      <c r="F399" s="86" t="s">
        <v>965</v>
      </c>
      <c r="G399" s="242">
        <v>0.43823469387755098</v>
      </c>
      <c r="H399" s="245">
        <v>90.689100133447923</v>
      </c>
    </row>
    <row r="400" spans="1:8">
      <c r="A400" s="86" t="str">
        <v>P612T</v>
      </c>
      <c r="B400" s="239">
        <v>399</v>
      </c>
      <c r="C400" s="86" t="s">
        <v>914</v>
      </c>
      <c r="D400" s="241">
        <f>COUNTIF($C$1:$C400,C400)</f>
        <v>27</v>
      </c>
      <c r="E400" s="241" t="str">
        <f t="shared" si="26"/>
        <v>Expenditure per adult per week27</v>
      </c>
      <c r="F400" s="86" t="s">
        <v>967</v>
      </c>
      <c r="G400" s="242">
        <v>0.41339795918367345</v>
      </c>
      <c r="H400" s="245">
        <v>92.104175581466023</v>
      </c>
    </row>
    <row r="401" spans="1:8">
      <c r="A401" s="86" t="str">
        <v>WEBSPEND</v>
      </c>
      <c r="B401" s="239">
        <v>400</v>
      </c>
      <c r="C401" s="86" t="s">
        <v>914</v>
      </c>
      <c r="D401" s="241">
        <f>COUNTIF($C$1:$C401,C401)</f>
        <v>28</v>
      </c>
      <c r="E401" s="241" t="str">
        <f t="shared" si="26"/>
        <v>Expenditure per adult per week28</v>
      </c>
      <c r="F401" s="86" t="s">
        <v>969</v>
      </c>
      <c r="G401" s="242">
        <v>0.17313265306122447</v>
      </c>
      <c r="H401" s="245">
        <v>89.631649935503191</v>
      </c>
    </row>
    <row r="402" spans="1:8">
      <c r="A402" s="86" t="str">
        <v>onlineuse12</v>
      </c>
      <c r="B402" s="239">
        <v>401</v>
      </c>
      <c r="C402" s="86" t="s">
        <v>972</v>
      </c>
      <c r="D402" s="241">
        <f>COUNTIF($C$1:$C402,C402)</f>
        <v>1</v>
      </c>
      <c r="E402" s="241" t="str">
        <f t="shared" si="26"/>
        <v>Internet Access: Overall1</v>
      </c>
      <c r="F402" s="86" t="s">
        <v>973</v>
      </c>
      <c r="G402" s="242">
        <v>0.87927551020408146</v>
      </c>
      <c r="H402" s="245">
        <v>97.408602684004947</v>
      </c>
    </row>
    <row r="403" spans="1:8">
      <c r="A403" s="86" t="str">
        <v>onlineuse5</v>
      </c>
      <c r="B403" s="239">
        <v>402</v>
      </c>
      <c r="C403" s="86" t="s">
        <v>972</v>
      </c>
      <c r="D403" s="241">
        <f>COUNTIF($C$1:$C403,C403)</f>
        <v>2</v>
      </c>
      <c r="E403" s="241" t="str">
        <f t="shared" si="26"/>
        <v>Internet Access: Overall2</v>
      </c>
      <c r="F403" s="86" t="s">
        <v>975</v>
      </c>
      <c r="G403" s="242">
        <v>0.10405102040816323</v>
      </c>
      <c r="H403" s="245">
        <v>124.31753105046025</v>
      </c>
    </row>
    <row r="404" spans="1:8">
      <c r="A404" s="86" t="str">
        <v>netfreq1</v>
      </c>
      <c r="B404" s="239">
        <v>403</v>
      </c>
      <c r="C404" s="86" t="s">
        <v>978</v>
      </c>
      <c r="D404" s="241">
        <f>COUNTIF($C$1:$C404,C404)</f>
        <v>1</v>
      </c>
      <c r="E404" s="241" t="str">
        <f t="shared" si="26"/>
        <v>Internet Access: Frequency1</v>
      </c>
      <c r="F404" s="86" t="s">
        <v>979</v>
      </c>
      <c r="G404" s="242">
        <v>2.6193877551020411E-2</v>
      </c>
      <c r="H404" s="245">
        <v>110.64119852804562</v>
      </c>
    </row>
    <row r="405" spans="1:8">
      <c r="A405" s="86" t="str">
        <v>netfreq2t10</v>
      </c>
      <c r="B405" s="239">
        <v>404</v>
      </c>
      <c r="C405" s="86" t="s">
        <v>978</v>
      </c>
      <c r="D405" s="241">
        <f>COUNTIF($C$1:$C405,C405)</f>
        <v>2</v>
      </c>
      <c r="E405" s="241" t="str">
        <f t="shared" si="26"/>
        <v>Internet Access: Frequency2</v>
      </c>
      <c r="F405" s="86" t="s">
        <v>981</v>
      </c>
      <c r="G405" s="242">
        <v>0.42590816326530601</v>
      </c>
      <c r="H405" s="245">
        <v>101.34481199295155</v>
      </c>
    </row>
    <row r="406" spans="1:8">
      <c r="A406" s="86" t="str">
        <v>netfreq10p</v>
      </c>
      <c r="B406" s="239">
        <v>405</v>
      </c>
      <c r="C406" s="86" t="s">
        <v>978</v>
      </c>
      <c r="D406" s="241">
        <f>COUNTIF($C$1:$C406,C406)</f>
        <v>3</v>
      </c>
      <c r="E406" s="241" t="str">
        <f t="shared" si="26"/>
        <v>Internet Access: Frequency3</v>
      </c>
      <c r="F406" s="86" t="s">
        <v>983</v>
      </c>
      <c r="G406" s="242">
        <v>0.42693877551020409</v>
      </c>
      <c r="H406" s="245">
        <v>93.075248193469136</v>
      </c>
    </row>
    <row r="407" spans="1:8">
      <c r="A407" s="86" t="str">
        <v>ONHOURS0</v>
      </c>
      <c r="B407" s="239">
        <v>406</v>
      </c>
      <c r="C407" s="86" t="s">
        <v>985</v>
      </c>
      <c r="D407" s="241">
        <f>COUNTIF($C$1:$C407,C407)</f>
        <v>1</v>
      </c>
      <c r="E407" s="241" t="str">
        <f t="shared" si="26"/>
        <v>Internet Access: Usage in Last Week1</v>
      </c>
      <c r="F407" s="86" t="s">
        <v>986</v>
      </c>
      <c r="G407" s="242">
        <v>0.13285714285714287</v>
      </c>
      <c r="H407" s="245">
        <v>123.22473504703115</v>
      </c>
    </row>
    <row r="408" spans="1:8">
      <c r="A408" s="86" t="str">
        <v>ONHOURS1</v>
      </c>
      <c r="B408" s="239">
        <v>407</v>
      </c>
      <c r="C408" s="86" t="s">
        <v>985</v>
      </c>
      <c r="D408" s="241">
        <f>COUNTIF($C$1:$C408,C408)</f>
        <v>2</v>
      </c>
      <c r="E408" s="241" t="str">
        <f t="shared" si="26"/>
        <v>Internet Access: Usage in Last Week2</v>
      </c>
      <c r="F408" s="86" t="s">
        <v>988</v>
      </c>
      <c r="G408" s="242">
        <v>9.7357142857142864E-2</v>
      </c>
      <c r="H408" s="245">
        <v>106.9141347661639</v>
      </c>
    </row>
    <row r="409" spans="1:8">
      <c r="A409" s="86" t="str">
        <v>ONHOURS2</v>
      </c>
      <c r="B409" s="239">
        <v>408</v>
      </c>
      <c r="C409" s="86" t="s">
        <v>985</v>
      </c>
      <c r="D409" s="241">
        <f>COUNTIF($C$1:$C409,C409)</f>
        <v>3</v>
      </c>
      <c r="E409" s="241" t="str">
        <f t="shared" si="26"/>
        <v>Internet Access: Usage in Last Week3</v>
      </c>
      <c r="F409" s="86" t="s">
        <v>990</v>
      </c>
      <c r="G409" s="242">
        <v>0.25052040816326526</v>
      </c>
      <c r="H409" s="245">
        <v>101.71479269742359</v>
      </c>
    </row>
    <row r="410" spans="1:8">
      <c r="A410" s="86" t="str">
        <v>ONHOURS3</v>
      </c>
      <c r="B410" s="239">
        <v>409</v>
      </c>
      <c r="C410" s="86" t="s">
        <v>985</v>
      </c>
      <c r="D410" s="241">
        <f>COUNTIF($C$1:$C410,C410)</f>
        <v>4</v>
      </c>
      <c r="E410" s="241" t="str">
        <f t="shared" si="26"/>
        <v>Internet Access: Usage in Last Week4</v>
      </c>
      <c r="F410" s="86" t="s">
        <v>992</v>
      </c>
      <c r="G410" s="242">
        <v>0.25080612244897954</v>
      </c>
      <c r="H410" s="245">
        <v>95.389817205099973</v>
      </c>
    </row>
    <row r="411" spans="1:8">
      <c r="A411" s="86" t="str">
        <v>ONHOURS4</v>
      </c>
      <c r="B411" s="239">
        <v>410</v>
      </c>
      <c r="C411" s="86" t="s">
        <v>985</v>
      </c>
      <c r="D411" s="241">
        <f>COUNTIF($C$1:$C411,C411)</f>
        <v>5</v>
      </c>
      <c r="E411" s="241" t="str">
        <f t="shared" si="26"/>
        <v>Internet Access: Usage in Last Week5</v>
      </c>
      <c r="F411" s="86" t="s">
        <v>994</v>
      </c>
      <c r="G411" s="242">
        <v>0.26809183673469383</v>
      </c>
      <c r="H411" s="245">
        <v>91.969856095577939</v>
      </c>
    </row>
    <row r="412" spans="1:8">
      <c r="A412" s="86" t="str">
        <v>TECH18</v>
      </c>
      <c r="B412" s="239">
        <v>411</v>
      </c>
      <c r="C412" s="86" t="s">
        <v>996</v>
      </c>
      <c r="D412" s="241">
        <f>COUNTIF($C$1:$C412,C412)</f>
        <v>1</v>
      </c>
      <c r="E412" s="241" t="str">
        <f t="shared" si="26"/>
        <v>Technology at Home1</v>
      </c>
      <c r="F412" s="86" t="s">
        <v>997</v>
      </c>
      <c r="G412" s="242">
        <v>7.5020408163265315E-2</v>
      </c>
      <c r="H412" s="245">
        <v>94.705269655361647</v>
      </c>
    </row>
    <row r="413" spans="1:8">
      <c r="A413" s="86" t="str">
        <v>TECH19</v>
      </c>
      <c r="B413" s="239">
        <v>412</v>
      </c>
      <c r="C413" s="86" t="s">
        <v>996</v>
      </c>
      <c r="D413" s="241">
        <f>COUNTIF($C$1:$C413,C413)</f>
        <v>2</v>
      </c>
      <c r="E413" s="241" t="str">
        <f t="shared" si="26"/>
        <v>Technology at Home2</v>
      </c>
      <c r="F413" s="86" t="s">
        <v>999</v>
      </c>
      <c r="G413" s="242">
        <v>0.21767346938775511</v>
      </c>
      <c r="H413" s="245">
        <v>95.030261021883604</v>
      </c>
    </row>
    <row r="414" spans="1:8">
      <c r="A414" s="86" t="str">
        <v>mobhas</v>
      </c>
      <c r="B414" s="239">
        <v>413</v>
      </c>
      <c r="C414" s="86" t="s">
        <v>1002</v>
      </c>
      <c r="D414" s="241">
        <f>COUNTIF($C$1:$C414,C414)</f>
        <v>1</v>
      </c>
      <c r="E414" s="241" t="str">
        <f t="shared" si="26"/>
        <v>Mobile phone1</v>
      </c>
      <c r="F414" s="86" t="s">
        <v>1003</v>
      </c>
      <c r="G414" s="242">
        <v>0.88088775510204098</v>
      </c>
      <c r="H414" s="245">
        <v>98.880270421400624</v>
      </c>
    </row>
    <row r="415" spans="1:8">
      <c r="A415" s="86" t="str">
        <v>mob_smart</v>
      </c>
      <c r="B415" s="239">
        <v>414</v>
      </c>
      <c r="C415" s="86" t="s">
        <v>1002</v>
      </c>
      <c r="D415" s="241">
        <f>COUNTIF($C$1:$C415,C415)</f>
        <v>2</v>
      </c>
      <c r="E415" s="241" t="str">
        <f t="shared" si="26"/>
        <v>Mobile phone2</v>
      </c>
      <c r="F415" s="86" t="s">
        <v>1005</v>
      </c>
      <c r="G415" s="242">
        <v>0.71371428571428575</v>
      </c>
      <c r="H415" s="245">
        <v>95.739547842970566</v>
      </c>
    </row>
    <row r="416" spans="1:8">
      <c r="A416" s="86" t="str">
        <v>ips_iphone</v>
      </c>
      <c r="B416" s="239">
        <v>415</v>
      </c>
      <c r="C416" s="86" t="s">
        <v>1002</v>
      </c>
      <c r="D416" s="241">
        <f>COUNTIF($C$1:$C416,C416)</f>
        <v>3</v>
      </c>
      <c r="E416" s="241" t="str">
        <f t="shared" si="26"/>
        <v>Mobile phone3</v>
      </c>
      <c r="F416" s="86" t="s">
        <v>1007</v>
      </c>
      <c r="G416" s="242">
        <v>0.29311224489795917</v>
      </c>
      <c r="H416" s="245">
        <v>91.681965542946926</v>
      </c>
    </row>
    <row r="417" spans="1:8">
      <c r="A417" s="86" t="str">
        <v>TECH29</v>
      </c>
      <c r="B417" s="239">
        <v>416</v>
      </c>
      <c r="C417" s="86" t="s">
        <v>1009</v>
      </c>
      <c r="D417" s="241">
        <f>COUNTIF($C$1:$C417,C417)</f>
        <v>1</v>
      </c>
      <c r="E417" s="241" t="str">
        <f t="shared" si="26"/>
        <v>Tablet Devices1</v>
      </c>
      <c r="F417" s="86" t="s">
        <v>1010</v>
      </c>
      <c r="G417" s="242">
        <v>0.4643469387755102</v>
      </c>
      <c r="H417" s="245">
        <v>97.074993747319567</v>
      </c>
    </row>
    <row r="418" spans="1:8">
      <c r="A418" s="86" t="str">
        <v>socmed_lessthanmonthly</v>
      </c>
      <c r="B418" s="239">
        <v>417</v>
      </c>
      <c r="C418" s="86" t="s">
        <v>1012</v>
      </c>
      <c r="D418" s="241">
        <f>COUNTIF($C$1:$C418,C418)</f>
        <v>1</v>
      </c>
      <c r="E418" s="241" t="str">
        <f t="shared" si="26"/>
        <v>Overall Social Media Activity1</v>
      </c>
      <c r="F418" s="86" t="s">
        <v>1013</v>
      </c>
      <c r="G418" s="242">
        <v>3.5642857142857143E-2</v>
      </c>
      <c r="H418" s="245">
        <v>97.800881123260851</v>
      </c>
    </row>
    <row r="419" spans="1:8">
      <c r="A419" s="86" t="str">
        <v>socmed_lessthanweekly</v>
      </c>
      <c r="B419" s="239">
        <v>418</v>
      </c>
      <c r="C419" s="86" t="s">
        <v>1012</v>
      </c>
      <c r="D419" s="241">
        <f>COUNTIF($C$1:$C419,C419)</f>
        <v>2</v>
      </c>
      <c r="E419" s="241" t="str">
        <f t="shared" si="26"/>
        <v>Overall Social Media Activity2</v>
      </c>
      <c r="F419" s="86" t="s">
        <v>1015</v>
      </c>
      <c r="G419" s="242">
        <v>4.974489795918368E-2</v>
      </c>
      <c r="H419" s="245">
        <v>97.18349480755586</v>
      </c>
    </row>
    <row r="420" spans="1:8">
      <c r="A420" s="86" t="str">
        <v>socmed_weekly</v>
      </c>
      <c r="B420" s="239">
        <v>419</v>
      </c>
      <c r="C420" s="86" t="s">
        <v>1012</v>
      </c>
      <c r="D420" s="241">
        <f>COUNTIF($C$1:$C420,C420)</f>
        <v>3</v>
      </c>
      <c r="E420" s="241" t="str">
        <f t="shared" si="26"/>
        <v>Overall Social Media Activity3</v>
      </c>
      <c r="F420" s="86" t="s">
        <v>1017</v>
      </c>
      <c r="G420" s="242">
        <v>0.14858163265306124</v>
      </c>
      <c r="H420" s="245">
        <v>94.883426523713425</v>
      </c>
    </row>
    <row r="421" spans="1:8">
      <c r="A421" s="86" t="str">
        <v>socmed_daily</v>
      </c>
      <c r="B421" s="239">
        <v>420</v>
      </c>
      <c r="C421" s="86" t="s">
        <v>1012</v>
      </c>
      <c r="D421" s="241">
        <f>COUNTIF($C$1:$C421,C421)</f>
        <v>4</v>
      </c>
      <c r="E421" s="241" t="str">
        <f t="shared" si="26"/>
        <v>Overall Social Media Activity4</v>
      </c>
      <c r="F421" s="86" t="s">
        <v>1019</v>
      </c>
      <c r="G421" s="242">
        <v>0.49598979591836734</v>
      </c>
      <c r="H421" s="245">
        <v>98.579616692952044</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0.21893877551020408</v>
      </c>
      <c r="H422" s="245">
        <v>91.98544453549664</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0.11292857142857145</v>
      </c>
      <c r="H423" s="245">
        <v>91.187628732828486</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0.25159183673469387</v>
      </c>
      <c r="H424" s="245">
        <v>93.122995778714085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0.12134693877551024</v>
      </c>
      <c r="H425" s="245">
        <v>91.065327935136168</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0.15870408163265304</v>
      </c>
      <c r="H426" s="245">
        <v>92.223990633351377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0.17884693877551022</v>
      </c>
      <c r="H427" s="245">
        <v>92.510247148916818</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0.43988775510204076</v>
      </c>
      <c r="H428" s="245">
        <v>94.696967420991811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0.20992857142857144</v>
      </c>
      <c r="H429" s="245">
        <v>90.346547389356388</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0.19806122448979591</v>
      </c>
      <c r="H430" s="245">
        <v>90.011042264545466</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0.66289795918367345</v>
      </c>
      <c r="H431" s="245">
        <v>95.615133917218415</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0.29324489795918368</v>
      </c>
      <c r="H432" s="245">
        <v>90.906951807674275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0.1991122448979592</v>
      </c>
      <c r="H433" s="245">
        <v>89.28596863174289</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4.7775510204081634E-2</v>
      </c>
      <c r="H434" s="245">
        <v>82.170918178137413</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4.7224489795918374E-2</v>
      </c>
      <c r="H435" s="245">
        <v>85.24216351667306</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0.77455102040816337</v>
      </c>
      <c r="H436" s="245">
        <v>96.855998961712103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0.61111224489795923</v>
      </c>
      <c r="H437" s="245">
        <v>98.117682891987855</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0.44384693877551029</v>
      </c>
      <c r="H438" s="245">
        <v>97.795716745415788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4.5387755102040822E-2</v>
      </c>
      <c r="H439" s="245">
        <v>84.427854944217046</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0.33386734693877551</v>
      </c>
      <c r="H440" s="245">
        <v>90.471183018136827</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0.12672448979591835</v>
      </c>
      <c r="H441" s="245">
        <v>83.733583485206779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0.14432653061224487</v>
      </c>
      <c r="H442" s="245">
        <v>92.634576484316241</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9.3153061224489769E-2</v>
      </c>
      <c r="H443" s="245">
        <v>85.61110105974582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9.6744897959183673E-2</v>
      </c>
      <c r="H444" s="245">
        <v>90.696862795823392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0.17593877551020409</v>
      </c>
      <c r="H445" s="245">
        <v>89.142528991872567</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0.12801020408163266</v>
      </c>
      <c r="H446" s="245">
        <v>88.33047358172999</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5.8673469387755105E-2</v>
      </c>
      <c r="H447" s="245">
        <v>85.755882844983489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5.3979591836734703E-2</v>
      </c>
      <c r="H448" s="245">
        <v>85.351384934020373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0.28304081632653061</v>
      </c>
      <c r="H449" s="245">
        <v>94.405107529294241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4.4408163265306125E-2</v>
      </c>
      <c r="H450" s="245">
        <v>81.759593999538538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0.50814285714285712</v>
      </c>
      <c r="H451" s="245">
        <v>92.133673546255622</v>
      </c>
    </row>
    <row r="452" spans="1:8">
      <c r="A452" s="86" t="str">
        <v>vod_subscribe</v>
      </c>
      <c r="B452" s="239">
        <v>451</v>
      </c>
      <c r="C452" s="86" t="s">
        <v>1082</v>
      </c>
      <c r="D452" s="241">
        <f>COUNTIF($C$1:$C452,C452)</f>
        <v>1</v>
      </c>
      <c r="E452" s="241" t="str">
        <f t="shared" si="27"/>
        <v>TV Subscription services1</v>
      </c>
      <c r="F452" s="86" t="s">
        <v>1083</v>
      </c>
      <c r="G452" s="242">
        <v>0.54566326530612241</v>
      </c>
      <c r="H452" s="245">
        <v>95.542708656005487</v>
      </c>
    </row>
    <row r="453" spans="1:8">
      <c r="A453" s="86" t="str">
        <v>vod_netflix</v>
      </c>
      <c r="B453" s="239">
        <v>452</v>
      </c>
      <c r="C453" s="86" t="s">
        <v>1082</v>
      </c>
      <c r="D453" s="241">
        <f>COUNTIF($C$1:$C453,C453)</f>
        <v>2</v>
      </c>
      <c r="E453" s="241" t="str">
        <f t="shared" si="27"/>
        <v>TV Subscription services2</v>
      </c>
      <c r="F453" s="86" t="s">
        <v>1085</v>
      </c>
      <c r="G453" s="242">
        <v>0.39521428571428574</v>
      </c>
      <c r="H453" s="245">
        <v>93.509923442972948</v>
      </c>
    </row>
    <row r="454" spans="1:8">
      <c r="A454" s="86" t="str">
        <v>vod_amzprime</v>
      </c>
      <c r="B454" s="239">
        <v>453</v>
      </c>
      <c r="C454" s="86" t="s">
        <v>1082</v>
      </c>
      <c r="D454" s="241">
        <f>COUNTIF($C$1:$C454,C454)</f>
        <v>3</v>
      </c>
      <c r="E454" s="241" t="str">
        <f t="shared" si="27"/>
        <v>TV Subscription services3</v>
      </c>
      <c r="F454" s="86" t="s">
        <v>1087</v>
      </c>
      <c r="G454" s="242">
        <v>0.2387857142857143</v>
      </c>
      <c r="H454" s="245">
        <v>94.96666606225746</v>
      </c>
    </row>
    <row r="455" spans="1:8">
      <c r="A455" s="86" t="str">
        <v>vod_skyplayer</v>
      </c>
      <c r="B455" s="239">
        <v>454</v>
      </c>
      <c r="C455" s="86" t="s">
        <v>1082</v>
      </c>
      <c r="D455" s="241">
        <f>COUNTIF($C$1:$C455,C455)</f>
        <v>4</v>
      </c>
      <c r="E455" s="241" t="str">
        <f t="shared" si="27"/>
        <v>TV Subscription services4</v>
      </c>
      <c r="F455" s="86" t="s">
        <v>1089</v>
      </c>
      <c r="G455" s="242">
        <v>0.11191836734693879</v>
      </c>
      <c r="H455" s="245">
        <v>96.658625261656525</v>
      </c>
    </row>
    <row r="456" spans="1:8">
      <c r="A456" s="86" t="str">
        <v>vod_skygo</v>
      </c>
      <c r="B456" s="239">
        <v>455</v>
      </c>
      <c r="C456" s="86" t="s">
        <v>1082</v>
      </c>
      <c r="D456" s="241">
        <f>COUNTIF($C$1:$C456,C456)</f>
        <v>5</v>
      </c>
      <c r="E456" s="241" t="str">
        <f t="shared" si="27"/>
        <v>TV Subscription services5</v>
      </c>
      <c r="F456" s="86" t="s">
        <v>1091</v>
      </c>
      <c r="G456" s="242">
        <v>9.3438775510204075E-2</v>
      </c>
      <c r="H456" s="245">
        <v>93.728804098170215</v>
      </c>
    </row>
    <row r="457" spans="1:8">
      <c r="A457" s="86" t="str">
        <v>vod_nowtv</v>
      </c>
      <c r="B457" s="239">
        <v>456</v>
      </c>
      <c r="C457" s="86" t="s">
        <v>1082</v>
      </c>
      <c r="D457" s="241">
        <f>COUNTIF($C$1:$C457,C457)</f>
        <v>6</v>
      </c>
      <c r="E457" s="241" t="str">
        <f t="shared" si="27"/>
        <v>TV Subscription services6</v>
      </c>
      <c r="F457" s="86" t="s">
        <v>1093</v>
      </c>
      <c r="G457" s="242">
        <v>0.10389795918367349</v>
      </c>
      <c r="H457" s="245">
        <v>93.312655911435527</v>
      </c>
    </row>
    <row r="458" spans="1:8">
      <c r="A458" s="86" t="str">
        <v>vod_eetv</v>
      </c>
      <c r="B458" s="239">
        <v>457</v>
      </c>
      <c r="C458" s="86" t="s">
        <v>1082</v>
      </c>
      <c r="D458" s="241">
        <f>COUNTIF($C$1:$C458,C458)</f>
        <v>7</v>
      </c>
      <c r="E458" s="241" t="str">
        <f t="shared" si="27"/>
        <v>TV Subscription services7</v>
      </c>
      <c r="F458" s="86" t="s">
        <v>1095</v>
      </c>
      <c r="G458" s="242">
        <v>4.2857142857142858E-2</v>
      </c>
      <c r="H458" s="245">
        <v>87.389951322123707</v>
      </c>
    </row>
    <row r="459" spans="1:8">
      <c r="A459" s="86" t="str">
        <v>vod_appletv</v>
      </c>
      <c r="B459" s="239">
        <v>458</v>
      </c>
      <c r="C459" s="86" t="s">
        <v>1082</v>
      </c>
      <c r="D459" s="241">
        <f>COUNTIF($C$1:$C459,C459)</f>
        <v>8</v>
      </c>
      <c r="E459" s="241" t="str">
        <f t="shared" si="27"/>
        <v>TV Subscription services8</v>
      </c>
      <c r="F459" s="86" t="s">
        <v>1097</v>
      </c>
      <c r="G459" s="242">
        <v>5.1224489795918378E-2</v>
      </c>
      <c r="H459" s="245">
        <v>85.745639063370277</v>
      </c>
    </row>
    <row r="460" spans="1:8">
      <c r="A460" s="86" t="str">
        <v>vod_btsport</v>
      </c>
      <c r="B460" s="239">
        <v>459</v>
      </c>
      <c r="C460" s="86" t="s">
        <v>1082</v>
      </c>
      <c r="D460" s="241">
        <f>COUNTIF($C$1:$C460,C460)</f>
        <v>9</v>
      </c>
      <c r="E460" s="241" t="str">
        <f t="shared" si="27"/>
        <v>TV Subscription services9</v>
      </c>
      <c r="F460" s="86" t="s">
        <v>1099</v>
      </c>
      <c r="G460" s="242">
        <v>9.3887755102040824E-2</v>
      </c>
      <c r="H460" s="245">
        <v>91.586504479890777</v>
      </c>
    </row>
    <row r="461" spans="1:8">
      <c r="A461" s="86" t="str">
        <v>vod_settop</v>
      </c>
      <c r="B461" s="239">
        <v>460</v>
      </c>
      <c r="C461" s="86" t="s">
        <v>1082</v>
      </c>
      <c r="D461" s="241">
        <f>COUNTIF($C$1:$C461,C461)</f>
        <v>10</v>
      </c>
      <c r="E461" s="241" t="str">
        <f t="shared" si="27"/>
        <v>TV Subscription services10</v>
      </c>
      <c r="F461" s="86" t="s">
        <v>1101</v>
      </c>
      <c r="G461" s="242">
        <v>0.18822448979591838</v>
      </c>
      <c r="H461" s="245">
        <v>95.921668264151648</v>
      </c>
    </row>
    <row r="462" spans="1:8">
      <c r="A462" s="86" t="str">
        <v>vod_free</v>
      </c>
      <c r="B462" s="239">
        <v>461</v>
      </c>
      <c r="C462" s="86" t="s">
        <v>1103</v>
      </c>
      <c r="D462" s="241">
        <f>COUNTIF($C$1:$C462,C462)</f>
        <v>1</v>
      </c>
      <c r="E462" s="241" t="str">
        <f t="shared" si="27"/>
        <v>TV free online catchup / video services1</v>
      </c>
      <c r="F462" s="86" t="s">
        <v>1104</v>
      </c>
      <c r="G462" s="242">
        <v>0.44545918367346948</v>
      </c>
      <c r="H462" s="245">
        <v>94.912357935852214</v>
      </c>
    </row>
    <row r="463" spans="1:8">
      <c r="A463" s="86" t="str">
        <v>vod_youtube</v>
      </c>
      <c r="B463" s="239">
        <v>462</v>
      </c>
      <c r="C463" s="86" t="s">
        <v>1103</v>
      </c>
      <c r="D463" s="241">
        <f>COUNTIF($C$1:$C463,C463)</f>
        <v>2</v>
      </c>
      <c r="E463" s="241" t="str">
        <f t="shared" si="27"/>
        <v>TV free online catchup / video services2</v>
      </c>
      <c r="F463" s="86" t="s">
        <v>1106</v>
      </c>
      <c r="G463" s="242">
        <v>0.21325510204081632</v>
      </c>
      <c r="H463" s="245">
        <v>90.315492467340135</v>
      </c>
    </row>
    <row r="464" spans="1:8">
      <c r="A464" s="86" t="str">
        <v>vod_iplayer</v>
      </c>
      <c r="B464" s="239">
        <v>463</v>
      </c>
      <c r="C464" s="86" t="s">
        <v>1103</v>
      </c>
      <c r="D464" s="241">
        <f>COUNTIF($C$1:$C464,C464)</f>
        <v>3</v>
      </c>
      <c r="E464" s="241" t="str">
        <f t="shared" si="27"/>
        <v>TV free online catchup / video services3</v>
      </c>
      <c r="F464" s="86" t="s">
        <v>1108</v>
      </c>
      <c r="G464" s="242">
        <v>0.27072448979591834</v>
      </c>
      <c r="H464" s="245">
        <v>95.020806582099297</v>
      </c>
    </row>
    <row r="465" spans="1:8">
      <c r="A465" s="86" t="str">
        <v>vod_itvhub</v>
      </c>
      <c r="B465" s="239">
        <v>464</v>
      </c>
      <c r="C465" s="86" t="s">
        <v>1103</v>
      </c>
      <c r="D465" s="241">
        <f>COUNTIF($C$1:$C465,C465)</f>
        <v>4</v>
      </c>
      <c r="E465" s="241" t="str">
        <f t="shared" si="27"/>
        <v>TV free online catchup / video services4</v>
      </c>
      <c r="F465" s="86" t="s">
        <v>1110</v>
      </c>
      <c r="G465" s="242">
        <v>0.17859183673469387</v>
      </c>
      <c r="H465" s="245">
        <v>97.862776261436139</v>
      </c>
    </row>
    <row r="466" spans="1:8">
      <c r="A466" s="86" t="str">
        <v>vod_all4</v>
      </c>
      <c r="B466" s="239">
        <v>465</v>
      </c>
      <c r="C466" s="86" t="s">
        <v>1103</v>
      </c>
      <c r="D466" s="241">
        <f>COUNTIF($C$1:$C466,C466)</f>
        <v>5</v>
      </c>
      <c r="E466" s="241" t="str">
        <f t="shared" si="27"/>
        <v>TV free online catchup / video services5</v>
      </c>
      <c r="F466" s="86" t="s">
        <v>1112</v>
      </c>
      <c r="G466" s="242">
        <v>0.14646938775510207</v>
      </c>
      <c r="H466" s="245">
        <v>92.268231207248476</v>
      </c>
    </row>
    <row r="467" spans="1:8">
      <c r="A467" s="86" t="str">
        <v>vod_demand5</v>
      </c>
      <c r="B467" s="239">
        <v>466</v>
      </c>
      <c r="C467" s="86" t="s">
        <v>1103</v>
      </c>
      <c r="D467" s="241">
        <f>COUNTIF($C$1:$C467,C467)</f>
        <v>6</v>
      </c>
      <c r="E467" s="241" t="str">
        <f t="shared" si="27"/>
        <v>TV free online catchup / video services6</v>
      </c>
      <c r="F467" s="86" t="s">
        <v>1114</v>
      </c>
      <c r="G467" s="242">
        <v>7.394897959183673E-2</v>
      </c>
      <c r="H467" s="245">
        <v>94.563510792994279</v>
      </c>
    </row>
    <row r="468" spans="1:8">
      <c r="A468" s="86" t="str">
        <v>vod_stvplayer</v>
      </c>
      <c r="B468" s="239">
        <v>467</v>
      </c>
      <c r="C468" s="86" t="s">
        <v>1103</v>
      </c>
      <c r="D468" s="241">
        <f>COUNTIF($C$1:$C468,C468)</f>
        <v>7</v>
      </c>
      <c r="E468" s="241" t="str">
        <f t="shared" si="27"/>
        <v>TV free online catchup / video services7</v>
      </c>
      <c r="F468" s="86" t="s">
        <v>1116</v>
      </c>
      <c r="G468" s="242">
        <v>5.1581632653061218E-2</v>
      </c>
      <c r="H468" s="245">
        <v>91.73502738431209</v>
      </c>
    </row>
    <row r="469" spans="1:8">
      <c r="A469" s="86" t="str">
        <v>bookholiday</v>
      </c>
      <c r="B469" s="239">
        <v>468</v>
      </c>
      <c r="C469" s="86" t="s">
        <v>1118</v>
      </c>
      <c r="D469" s="241">
        <f>COUNTIF($C$1:$C469,C469)</f>
        <v>1</v>
      </c>
      <c r="E469" s="241" t="str">
        <f t="shared" si="27"/>
        <v>Online activity (one or more times per week)1</v>
      </c>
      <c r="F469" s="86" t="s">
        <v>1119</v>
      </c>
      <c r="G469" s="242">
        <v>5.411224489795919E-2</v>
      </c>
      <c r="H469" s="245">
        <v>87.929105641578559</v>
      </c>
    </row>
    <row r="470" spans="1:8">
      <c r="A470" s="86" t="str">
        <v>gambling</v>
      </c>
      <c r="B470" s="239">
        <v>469</v>
      </c>
      <c r="C470" s="86" t="s">
        <v>1118</v>
      </c>
      <c r="D470" s="241">
        <f>COUNTIF($C$1:$C470,C470)</f>
        <v>2</v>
      </c>
      <c r="E470" s="241" t="str">
        <f t="shared" si="27"/>
        <v>Online activity (one or more times per week)2</v>
      </c>
      <c r="F470" s="86" t="s">
        <v>1121</v>
      </c>
      <c r="G470" s="242">
        <v>0.13060204081632654</v>
      </c>
      <c r="H470" s="245">
        <v>95.48360232919363</v>
      </c>
    </row>
    <row r="471" spans="1:8">
      <c r="A471" s="86" t="str">
        <v>managefinances</v>
      </c>
      <c r="B471" s="239">
        <v>470</v>
      </c>
      <c r="C471" s="86" t="s">
        <v>1118</v>
      </c>
      <c r="D471" s="241">
        <f>COUNTIF($C$1:$C471,C471)</f>
        <v>3</v>
      </c>
      <c r="E471" s="241" t="str">
        <f t="shared" si="27"/>
        <v>Online activity (one or more times per week)3</v>
      </c>
      <c r="F471" s="86" t="s">
        <v>1123</v>
      </c>
      <c r="G471" s="242">
        <v>0.57306122448979591</v>
      </c>
      <c r="H471" s="245">
        <v>96.197020230092008</v>
      </c>
    </row>
    <row r="472" spans="1:8">
      <c r="A472" s="86" t="str">
        <v>auctions</v>
      </c>
      <c r="B472" s="239">
        <v>471</v>
      </c>
      <c r="C472" s="86" t="s">
        <v>1118</v>
      </c>
      <c r="D472" s="241">
        <f>COUNTIF($C$1:$C472,C472)</f>
        <v>4</v>
      </c>
      <c r="E472" s="241" t="str">
        <f t="shared" si="27"/>
        <v>Online activity (one or more times per week)4</v>
      </c>
      <c r="F472" s="86" t="s">
        <v>1125</v>
      </c>
      <c r="G472" s="242">
        <v>0.19867346938775512</v>
      </c>
      <c r="H472" s="245">
        <v>97.036105340414863</v>
      </c>
    </row>
    <row r="473" spans="1:8">
      <c r="A473" s="86" t="str">
        <v>shopping</v>
      </c>
      <c r="B473" s="239">
        <v>472</v>
      </c>
      <c r="C473" s="86" t="s">
        <v>1118</v>
      </c>
      <c r="D473" s="241">
        <f>COUNTIF($C$1:$C473,C473)</f>
        <v>5</v>
      </c>
      <c r="E473" s="241" t="str">
        <f t="shared" si="27"/>
        <v>Online activity (one or more times per week)5</v>
      </c>
      <c r="F473" s="86" t="s">
        <v>1127</v>
      </c>
      <c r="G473" s="242">
        <v>0.26637755102040817</v>
      </c>
      <c r="H473" s="245">
        <v>94.516512829149619</v>
      </c>
    </row>
    <row r="474" spans="1:8">
      <c r="A474" s="86" t="str">
        <v>souceinfo</v>
      </c>
      <c r="B474" s="239">
        <v>473</v>
      </c>
      <c r="C474" s="86" t="s">
        <v>1118</v>
      </c>
      <c r="D474" s="241">
        <f>COUNTIF($C$1:$C474,C474)</f>
        <v>6</v>
      </c>
      <c r="E474" s="241" t="str">
        <f t="shared" si="27"/>
        <v>Online activity (one or more times per week)6</v>
      </c>
      <c r="F474" s="86" t="s">
        <v>1129</v>
      </c>
      <c r="G474" s="242">
        <v>0.50540816326530602</v>
      </c>
      <c r="H474" s="245">
        <v>94.349601021319629</v>
      </c>
    </row>
    <row r="475" spans="1:8">
      <c r="A475" s="86" t="str">
        <v>searchengine</v>
      </c>
      <c r="B475" s="239">
        <v>474</v>
      </c>
      <c r="C475" s="86" t="s">
        <v>1118</v>
      </c>
      <c r="D475" s="241">
        <f>COUNTIF($C$1:$C475,C475)</f>
        <v>7</v>
      </c>
      <c r="E475" s="241" t="str">
        <f t="shared" si="27"/>
        <v>Online activity (one or more times per week)7</v>
      </c>
      <c r="F475" s="86" t="s">
        <v>1131</v>
      </c>
      <c r="G475" s="242">
        <v>0.80220408163265322</v>
      </c>
      <c r="H475" s="245">
        <v>97.005008857840011</v>
      </c>
    </row>
    <row r="476" spans="1:8">
      <c r="A476" s="86" t="str">
        <v>res_cars</v>
      </c>
      <c r="B476" s="239">
        <v>475</v>
      </c>
      <c r="C476" s="86" t="s">
        <v>1133</v>
      </c>
      <c r="D476" s="241">
        <f>COUNTIF($C$1:$C476,C476)</f>
        <v>1</v>
      </c>
      <c r="E476" s="241" t="str">
        <f t="shared" si="27"/>
        <v>Researched the last purchase online before buying1</v>
      </c>
      <c r="F476" s="86" t="s">
        <v>1134</v>
      </c>
      <c r="G476" s="242">
        <v>0.49066326530612248</v>
      </c>
      <c r="H476" s="245">
        <v>96.974762156657846</v>
      </c>
    </row>
    <row r="477" spans="1:8">
      <c r="A477" s="86" t="str">
        <v>res_tech</v>
      </c>
      <c r="B477" s="239">
        <v>476</v>
      </c>
      <c r="C477" s="86" t="s">
        <v>1133</v>
      </c>
      <c r="D477" s="241">
        <f>COUNTIF($C$1:$C477,C477)</f>
        <v>2</v>
      </c>
      <c r="E477" s="241" t="str">
        <f t="shared" si="27"/>
        <v>Researched the last purchase online before buying2</v>
      </c>
      <c r="F477" s="86" t="s">
        <v>1136</v>
      </c>
      <c r="G477" s="242">
        <v>0.71734693877551037</v>
      </c>
      <c r="H477" s="245">
        <v>97.800814206327786</v>
      </c>
    </row>
    <row r="478" spans="1:8">
      <c r="A478" s="86" t="str">
        <v>res_tickets</v>
      </c>
      <c r="B478" s="239">
        <v>477</v>
      </c>
      <c r="C478" s="86" t="s">
        <v>1133</v>
      </c>
      <c r="D478" s="241">
        <f>COUNTIF($C$1:$C478,C478)</f>
        <v>3</v>
      </c>
      <c r="E478" s="241" t="str">
        <f t="shared" si="27"/>
        <v>Researched the last purchase online before buying3</v>
      </c>
      <c r="F478" s="86" t="s">
        <v>1138</v>
      </c>
      <c r="G478" s="242">
        <v>0.72215306122448963</v>
      </c>
      <c r="H478" s="245">
        <v>97.638685318955766</v>
      </c>
    </row>
    <row r="479" spans="1:8">
      <c r="A479" s="86" t="str">
        <v>res_clothes</v>
      </c>
      <c r="B479" s="239">
        <v>478</v>
      </c>
      <c r="C479" s="86" t="s">
        <v>1133</v>
      </c>
      <c r="D479" s="241">
        <f>COUNTIF($C$1:$C479,C479)</f>
        <v>4</v>
      </c>
      <c r="E479" s="241" t="str">
        <f t="shared" si="27"/>
        <v>Researched the last purchase online before buying4</v>
      </c>
      <c r="F479" s="86" t="s">
        <v>1140</v>
      </c>
      <c r="G479" s="242">
        <v>0.58741836734693875</v>
      </c>
      <c r="H479" s="245">
        <v>98.452076641434189</v>
      </c>
    </row>
    <row r="480" spans="1:8">
      <c r="A480" s="86" t="str">
        <v>res_groceries</v>
      </c>
      <c r="B480" s="239">
        <v>479</v>
      </c>
      <c r="C480" s="86" t="s">
        <v>1133</v>
      </c>
      <c r="D480" s="241">
        <f>COUNTIF($C$1:$C480,C480)</f>
        <v>5</v>
      </c>
      <c r="E480" s="241" t="str">
        <f t="shared" si="27"/>
        <v>Researched the last purchase online before buying5</v>
      </c>
      <c r="F480" s="86" t="s">
        <v>1142</v>
      </c>
      <c r="G480" s="242">
        <v>0.33091836734693875</v>
      </c>
      <c r="H480" s="245">
        <v>97.565977248538985</v>
      </c>
    </row>
    <row r="481" spans="1:8">
      <c r="A481" s="86" t="str">
        <v>res_holidays</v>
      </c>
      <c r="B481" s="239">
        <v>480</v>
      </c>
      <c r="C481" s="86" t="s">
        <v>1133</v>
      </c>
      <c r="D481" s="241">
        <f>COUNTIF($C$1:$C481,C481)</f>
        <v>6</v>
      </c>
      <c r="E481" s="241" t="str">
        <f t="shared" si="27"/>
        <v>Researched the last purchase online before buying6</v>
      </c>
      <c r="F481" s="86" t="s">
        <v>1144</v>
      </c>
      <c r="G481" s="242">
        <v>0.77705102040816321</v>
      </c>
      <c r="H481" s="245">
        <v>97.148968200982793</v>
      </c>
    </row>
    <row r="482" spans="1:8">
      <c r="A482" s="86" t="str">
        <v>res_domesticappl</v>
      </c>
      <c r="B482" s="239">
        <v>481</v>
      </c>
      <c r="C482" s="86" t="s">
        <v>1133</v>
      </c>
      <c r="D482" s="241">
        <f>COUNTIF($C$1:$C482,C482)</f>
        <v>7</v>
      </c>
      <c r="E482" s="241" t="str">
        <f t="shared" si="27"/>
        <v>Researched the last purchase online before buying7</v>
      </c>
      <c r="F482" s="86" t="s">
        <v>1146</v>
      </c>
      <c r="G482" s="242">
        <v>0.66993877551020409</v>
      </c>
      <c r="H482" s="245">
        <v>98.44610380394127</v>
      </c>
    </row>
    <row r="483" spans="1:8">
      <c r="A483" s="86" t="str">
        <v>res_luxurygoods</v>
      </c>
      <c r="B483" s="239">
        <v>482</v>
      </c>
      <c r="C483" s="86" t="s">
        <v>1133</v>
      </c>
      <c r="D483" s="241">
        <f>COUNTIF($C$1:$C483,C483)</f>
        <v>8</v>
      </c>
      <c r="E483" s="241" t="str">
        <f t="shared" si="27"/>
        <v>Researched the last purchase online before buying8</v>
      </c>
      <c r="F483" s="86" t="s">
        <v>1148</v>
      </c>
      <c r="G483" s="242">
        <v>0.64920408163265308</v>
      </c>
      <c r="H483" s="245">
        <v>98.130960246197134</v>
      </c>
    </row>
    <row r="484" spans="1:8">
      <c r="A484" s="86" t="str">
        <v>res_music</v>
      </c>
      <c r="B484" s="239">
        <v>483</v>
      </c>
      <c r="C484" s="86" t="s">
        <v>1133</v>
      </c>
      <c r="D484" s="241">
        <f>COUNTIF($C$1:$C484,C484)</f>
        <v>9</v>
      </c>
      <c r="E484" s="241" t="str">
        <f t="shared" si="27"/>
        <v>Researched the last purchase online before buying9</v>
      </c>
      <c r="F484" s="86" t="s">
        <v>1150</v>
      </c>
      <c r="G484" s="242">
        <v>0.78109183673469396</v>
      </c>
      <c r="H484" s="245">
        <v>97.8041003089388</v>
      </c>
    </row>
    <row r="485" spans="1:8">
      <c r="A485" s="86" t="str">
        <v>res_finance</v>
      </c>
      <c r="B485" s="239">
        <v>484</v>
      </c>
      <c r="C485" s="86" t="s">
        <v>1133</v>
      </c>
      <c r="D485" s="241">
        <f>COUNTIF($C$1:$C485,C485)</f>
        <v>10</v>
      </c>
      <c r="E485" s="241" t="str">
        <f t="shared" si="27"/>
        <v>Researched the last purchase online before buying10</v>
      </c>
      <c r="F485" s="86" t="s">
        <v>1152</v>
      </c>
      <c r="G485" s="242">
        <v>0.72783673469387755</v>
      </c>
      <c r="H485" s="245">
        <v>97.545138941261555</v>
      </c>
    </row>
    <row r="486" spans="1:8">
      <c r="A486" s="86" t="str">
        <v>res_groomingprod</v>
      </c>
      <c r="B486" s="239">
        <v>485</v>
      </c>
      <c r="C486" s="86" t="s">
        <v>1133</v>
      </c>
      <c r="D486" s="241">
        <f>COUNTIF($C$1:$C486,C486)</f>
        <v>11</v>
      </c>
      <c r="E486" s="241" t="str">
        <f t="shared" si="27"/>
        <v>Researched the last purchase online before buying11</v>
      </c>
      <c r="F486" s="86" t="s">
        <v>1154</v>
      </c>
      <c r="G486" s="242">
        <v>0.47925510204081639</v>
      </c>
      <c r="H486" s="245">
        <v>96.505080693414143</v>
      </c>
    </row>
    <row r="487" spans="1:8">
      <c r="A487" s="86" t="str">
        <v>res_alcohol</v>
      </c>
      <c r="B487" s="239">
        <v>486</v>
      </c>
      <c r="C487" s="86" t="s">
        <v>1133</v>
      </c>
      <c r="D487" s="241">
        <f>COUNTIF($C$1:$C487,C487)</f>
        <v>12</v>
      </c>
      <c r="E487" s="241" t="str">
        <f t="shared" si="27"/>
        <v>Researched the last purchase online before buying12</v>
      </c>
      <c r="F487" s="86" t="s">
        <v>1156</v>
      </c>
      <c r="G487" s="242">
        <v>0.26816326530612244</v>
      </c>
      <c r="H487" s="245">
        <v>96.61168650322044</v>
      </c>
    </row>
    <row r="488" spans="1:8">
      <c r="A488" s="86" t="str">
        <v>res_gaming</v>
      </c>
      <c r="B488" s="239">
        <v>487</v>
      </c>
      <c r="C488" s="86" t="s">
        <v>1133</v>
      </c>
      <c r="D488" s="241">
        <f>COUNTIF($C$1:$C488,C488)</f>
        <v>13</v>
      </c>
      <c r="E488" s="241" t="str">
        <f t="shared" si="27"/>
        <v>Researched the last purchase online before buying13</v>
      </c>
      <c r="F488" s="86" t="s">
        <v>1158</v>
      </c>
      <c r="G488" s="242">
        <v>0.73975510204081629</v>
      </c>
      <c r="H488" s="245">
        <v>98.748461086881889</v>
      </c>
    </row>
    <row r="489" spans="1:8">
      <c r="A489" s="86" t="str">
        <v>res_sportsequip</v>
      </c>
      <c r="B489" s="239">
        <v>488</v>
      </c>
      <c r="C489" s="86" t="s">
        <v>1133</v>
      </c>
      <c r="D489" s="241">
        <f>COUNTIF($C$1:$C489,C489)</f>
        <v>14</v>
      </c>
      <c r="E489" s="241" t="str">
        <f t="shared" si="27"/>
        <v>Researched the last purchase online before buying14</v>
      </c>
      <c r="F489" s="86" t="s">
        <v>1160</v>
      </c>
      <c r="G489" s="242">
        <v>0.59489795918367339</v>
      </c>
      <c r="H489" s="245">
        <v>97.53938068599895</v>
      </c>
    </row>
    <row r="490" spans="1:8">
      <c r="A490" s="86" t="str">
        <v>res_diy</v>
      </c>
      <c r="B490" s="239">
        <v>489</v>
      </c>
      <c r="C490" s="86" t="s">
        <v>1133</v>
      </c>
      <c r="D490" s="241">
        <f>COUNTIF($C$1:$C490,C490)</f>
        <v>15</v>
      </c>
      <c r="E490" s="241" t="str">
        <f t="shared" si="27"/>
        <v>Researched the last purchase online before buying15</v>
      </c>
      <c r="F490" s="86" t="s">
        <v>1162</v>
      </c>
      <c r="G490" s="242">
        <v>0.49985714285714283</v>
      </c>
      <c r="H490" s="245">
        <v>97.326112861857922</v>
      </c>
    </row>
    <row r="491" spans="1:8">
      <c r="A491" s="86" t="str">
        <v>pur_onl_cars</v>
      </c>
      <c r="B491" s="239">
        <v>490</v>
      </c>
      <c r="C491" s="86" t="s">
        <v>1164</v>
      </c>
      <c r="D491" s="241">
        <f>COUNTIF($C$1:$C491,C491)</f>
        <v>1</v>
      </c>
      <c r="E491" s="241" t="str">
        <f t="shared" si="27"/>
        <v>Bought the last purchase online using any device1</v>
      </c>
      <c r="F491" s="86" t="s">
        <v>1134</v>
      </c>
      <c r="G491" s="242">
        <v>9.3081632653061241E-2</v>
      </c>
      <c r="H491" s="245">
        <v>97.756221750211225</v>
      </c>
    </row>
    <row r="492" spans="1:8">
      <c r="A492" s="86" t="str">
        <v>pur_onl_tech</v>
      </c>
      <c r="B492" s="239">
        <v>491</v>
      </c>
      <c r="C492" s="86" t="s">
        <v>1164</v>
      </c>
      <c r="D492" s="241">
        <f>COUNTIF($C$1:$C492,C492)</f>
        <v>2</v>
      </c>
      <c r="E492" s="241" t="str">
        <f t="shared" si="27"/>
        <v>Bought the last purchase online using any device2</v>
      </c>
      <c r="F492" s="86" t="s">
        <v>1136</v>
      </c>
      <c r="G492" s="242">
        <v>0.44307142857142873</v>
      </c>
      <c r="H492" s="245">
        <v>97.293603651345492</v>
      </c>
    </row>
    <row r="493" spans="1:8">
      <c r="A493" s="130" t="str">
        <v>pur_onl_tickets</v>
      </c>
      <c r="B493" s="239">
        <v>492</v>
      </c>
      <c r="C493" s="130" t="s">
        <v>1164</v>
      </c>
      <c r="D493" s="241">
        <f>COUNTIF($C$1:$C493,C493)</f>
        <v>3</v>
      </c>
      <c r="E493" s="241" t="str">
        <f t="shared" si="27"/>
        <v>Bought the last purchase online using any device3</v>
      </c>
      <c r="F493" s="130" t="s">
        <v>1138</v>
      </c>
      <c r="G493" s="243">
        <v>0.37942857142857139</v>
      </c>
      <c r="H493" s="246">
        <v>93.74695061500347</v>
      </c>
    </row>
    <row r="494" spans="1:8">
      <c r="A494" s="130" t="str">
        <v>pur_onl_clothes</v>
      </c>
      <c r="B494" s="239">
        <v>493</v>
      </c>
      <c r="C494" s="130" t="s">
        <v>1164</v>
      </c>
      <c r="D494" s="241">
        <f>COUNTIF($C$1:$C494,C494)</f>
        <v>4</v>
      </c>
      <c r="E494" s="241" t="str">
        <f t="shared" si="27"/>
        <v>Bought the last purchase online using any device4</v>
      </c>
      <c r="F494" s="130" t="s">
        <v>1140</v>
      </c>
      <c r="G494" s="243">
        <v>0.41840816326530605</v>
      </c>
      <c r="H494" s="246">
        <v>97.900859895029484</v>
      </c>
    </row>
    <row r="495" spans="1:8">
      <c r="A495" s="130" t="str">
        <v>pur_onl_groceries</v>
      </c>
      <c r="B495" s="239">
        <v>494</v>
      </c>
      <c r="C495" s="130" t="s">
        <v>1164</v>
      </c>
      <c r="D495" s="241">
        <f>COUNTIF($C$1:$C495,C495)</f>
        <v>5</v>
      </c>
      <c r="E495" s="241" t="str">
        <f t="shared" si="27"/>
        <v>Bought the last purchase online using any device5</v>
      </c>
      <c r="F495" s="130" t="s">
        <v>1142</v>
      </c>
      <c r="G495" s="243">
        <v>0.21747959183673471</v>
      </c>
      <c r="H495" s="246">
        <v>99.14399705062057</v>
      </c>
    </row>
    <row r="496" spans="1:8">
      <c r="A496" s="130" t="str">
        <v>pur_onl_holidays</v>
      </c>
      <c r="B496" s="239">
        <v>495</v>
      </c>
      <c r="C496" s="130" t="s">
        <v>1164</v>
      </c>
      <c r="D496" s="241">
        <f>COUNTIF($C$1:$C496,C496)</f>
        <v>6</v>
      </c>
      <c r="E496" s="241" t="str">
        <f t="shared" si="27"/>
        <v>Bought the last purchase online using any device6</v>
      </c>
      <c r="F496" s="130" t="s">
        <v>1144</v>
      </c>
      <c r="G496" s="243">
        <v>0.45796938775510204</v>
      </c>
      <c r="H496" s="246">
        <v>94.866587201981815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0.37285714285714294</v>
      </c>
      <c r="H497" s="246">
        <v>99.418418195798836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0.19249999999999998</v>
      </c>
      <c r="H498" s="246">
        <v>95.485918275766593</v>
      </c>
    </row>
    <row r="499" spans="1:8">
      <c r="A499" s="130" t="str">
        <v>pur_onl_music</v>
      </c>
      <c r="B499" s="239">
        <v>498</v>
      </c>
      <c r="C499" s="130" t="s">
        <v>1164</v>
      </c>
      <c r="D499" s="241">
        <f>COUNTIF($C$1:$C499,C499)</f>
        <v>9</v>
      </c>
      <c r="E499" s="241" t="str">
        <f t="shared" si="27"/>
        <v>Bought the last purchase online using any device9</v>
      </c>
      <c r="F499" s="130" t="s">
        <v>1150</v>
      </c>
      <c r="G499" s="243">
        <v>0.40395918367346939</v>
      </c>
      <c r="H499" s="246">
        <v>94.237185252387107</v>
      </c>
    </row>
    <row r="500" spans="1:8">
      <c r="A500" s="130" t="str">
        <v>pur_onl_finance</v>
      </c>
      <c r="B500" s="239">
        <v>499</v>
      </c>
      <c r="C500" s="130" t="s">
        <v>1164</v>
      </c>
      <c r="D500" s="241">
        <f>COUNTIF($C$1:$C500,C500)</f>
        <v>10</v>
      </c>
      <c r="E500" s="241" t="str">
        <f t="shared" si="27"/>
        <v>Bought the last purchase online using any device10</v>
      </c>
      <c r="F500" s="130" t="s">
        <v>1152</v>
      </c>
      <c r="G500" s="243">
        <v>0.45983673469387754</v>
      </c>
      <c r="H500" s="246">
        <v>96.540163934606838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0.26991836734693875</v>
      </c>
      <c r="H501" s="246">
        <v>96.549730507117587</v>
      </c>
    </row>
    <row r="502" spans="1:8">
      <c r="A502" s="130" t="str">
        <v>pur_onl_alcohol</v>
      </c>
      <c r="B502" s="239">
        <v>501</v>
      </c>
      <c r="C502" s="130" t="s">
        <v>1164</v>
      </c>
      <c r="D502" s="241">
        <f>COUNTIF($C$1:$C502,C502)</f>
        <v>12</v>
      </c>
      <c r="E502" s="241" t="str">
        <f t="shared" si="27"/>
        <v>Bought the last purchase online using any device12</v>
      </c>
      <c r="F502" s="130" t="s">
        <v>1156</v>
      </c>
      <c r="G502" s="243">
        <v>0.13353061224489796</v>
      </c>
      <c r="H502" s="246">
        <v>95.118076894175914</v>
      </c>
    </row>
    <row r="503" spans="1:8">
      <c r="A503" s="130" t="str">
        <v>pur_onl_gaming</v>
      </c>
      <c r="B503" s="239">
        <v>502</v>
      </c>
      <c r="C503" s="130" t="s">
        <v>1164</v>
      </c>
      <c r="D503" s="241">
        <f>COUNTIF($C$1:$C503,C503)</f>
        <v>13</v>
      </c>
      <c r="E503" s="241" t="str">
        <f t="shared" si="27"/>
        <v>Bought the last purchase online using any device13</v>
      </c>
      <c r="F503" s="130" t="s">
        <v>1158</v>
      </c>
      <c r="G503" s="243">
        <v>0.25673469387755105</v>
      </c>
      <c r="H503" s="246">
        <v>95.215767570158405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0.25109183673469393</v>
      </c>
      <c r="H504" s="246">
        <v>94.302760716896501</v>
      </c>
    </row>
    <row r="505" spans="1:8">
      <c r="A505" s="130" t="str">
        <v>pur_onl_diy</v>
      </c>
      <c r="B505" s="239">
        <v>504</v>
      </c>
      <c r="C505" s="130" t="s">
        <v>1164</v>
      </c>
      <c r="D505" s="241">
        <f>COUNTIF($C$1:$C505,C505)</f>
        <v>15</v>
      </c>
      <c r="E505" s="241" t="str">
        <f t="shared" si="27"/>
        <v>Bought the last purchase online using any device15</v>
      </c>
      <c r="F505" s="130" t="s">
        <v>1162</v>
      </c>
      <c r="G505" s="243">
        <v>0.229765306122449</v>
      </c>
      <c r="H505" s="246">
        <v>96.293248885884424</v>
      </c>
    </row>
    <row r="506" spans="1:8">
      <c r="A506" s="130" t="str">
        <v>site_airbnb</v>
      </c>
      <c r="B506" s="239">
        <v>505</v>
      </c>
      <c r="C506" s="130" t="s">
        <v>1180</v>
      </c>
      <c r="D506" s="241">
        <f>COUNTIF($C$1:$C506,C506)</f>
        <v>1</v>
      </c>
      <c r="E506" s="241" t="str">
        <f t="shared" si="27"/>
        <v>Favourite web sites1</v>
      </c>
      <c r="F506" s="130" t="s">
        <v>1181</v>
      </c>
      <c r="G506" s="243">
        <v>4.3632653061224498E-2</v>
      </c>
      <c r="H506" s="246">
        <v>88.017451254719006</v>
      </c>
    </row>
    <row r="507" spans="1:8">
      <c r="A507" s="130" t="str">
        <v>site_amazon</v>
      </c>
      <c r="B507" s="239">
        <v>506</v>
      </c>
      <c r="C507" s="130" t="s">
        <v>1180</v>
      </c>
      <c r="D507" s="241">
        <f>COUNTIF($C$1:$C507,C507)</f>
        <v>2</v>
      </c>
      <c r="E507" s="241" t="str">
        <f t="shared" si="27"/>
        <v>Favourite web sites2</v>
      </c>
      <c r="F507" s="130" t="s">
        <v>1183</v>
      </c>
      <c r="G507" s="243">
        <v>0.50266326530612249</v>
      </c>
      <c r="H507" s="246">
        <v>98.874437907793777</v>
      </c>
    </row>
    <row r="508" spans="1:8">
      <c r="A508" s="86" t="str">
        <v>site_itunes</v>
      </c>
      <c r="B508" s="239">
        <v>507</v>
      </c>
      <c r="C508" s="86" t="s">
        <v>1180</v>
      </c>
      <c r="D508" s="241">
        <f>COUNTIF($C$1:$C508,C508)</f>
        <v>3</v>
      </c>
      <c r="E508" s="241" t="str">
        <f t="shared" si="27"/>
        <v>Favourite web sites3</v>
      </c>
      <c r="F508" s="86" t="s">
        <v>1185</v>
      </c>
      <c r="G508" s="242">
        <v>5.503061224489797E-2</v>
      </c>
      <c r="H508" s="245">
        <v>97.522468472084384</v>
      </c>
    </row>
    <row r="509" spans="1:8">
      <c r="A509" s="86" t="str">
        <v>site_argos</v>
      </c>
      <c r="B509" s="239">
        <v>508</v>
      </c>
      <c r="C509" s="86" t="s">
        <v>1180</v>
      </c>
      <c r="D509" s="241">
        <f>COUNTIF($C$1:$C509,C509)</f>
        <v>4</v>
      </c>
      <c r="E509" s="241" t="str">
        <f t="shared" si="27"/>
        <v>Favourite web sites4</v>
      </c>
      <c r="F509" s="86" t="s">
        <v>1187</v>
      </c>
      <c r="G509" s="242">
        <v>0.14224489795918369</v>
      </c>
      <c r="H509" s="245">
        <v>102.50302037154162</v>
      </c>
    </row>
    <row r="510" spans="1:8">
      <c r="A510" s="86" t="str">
        <v>site_asos</v>
      </c>
      <c r="B510" s="239">
        <v>509</v>
      </c>
      <c r="C510" s="86" t="s">
        <v>1180</v>
      </c>
      <c r="D510" s="241">
        <f>COUNTIF($C$1:$C510,C510)</f>
        <v>5</v>
      </c>
      <c r="E510" s="241" t="str">
        <f t="shared" si="27"/>
        <v>Favourite web sites5</v>
      </c>
      <c r="F510" s="86" t="s">
        <v>1189</v>
      </c>
      <c r="G510" s="242">
        <v>7.0653061224489777E-2</v>
      </c>
      <c r="H510" s="245">
        <v>92.300406411538063</v>
      </c>
    </row>
    <row r="511" spans="1:8">
      <c r="A511" s="86" t="str">
        <v>site_audible</v>
      </c>
      <c r="B511" s="239">
        <v>510</v>
      </c>
      <c r="C511" s="86" t="s">
        <v>1180</v>
      </c>
      <c r="D511" s="241">
        <f>COUNTIF($C$1:$C511,C511)</f>
        <v>6</v>
      </c>
      <c r="E511" s="241" t="str">
        <f t="shared" si="27"/>
        <v>Favourite web sites6</v>
      </c>
      <c r="F511" s="86" t="s">
        <v>1191</v>
      </c>
      <c r="G511" s="242">
        <v>3.1102040816326532E-2</v>
      </c>
      <c r="H511" s="245">
        <v>98.867804677613819</v>
      </c>
    </row>
    <row r="512" spans="1:8">
      <c r="A512" s="86" t="str">
        <v>site_autotrader</v>
      </c>
      <c r="B512" s="239">
        <v>511</v>
      </c>
      <c r="C512" s="86" t="s">
        <v>1180</v>
      </c>
      <c r="D512" s="241">
        <f>COUNTIF($C$1:$C512,C512)</f>
        <v>7</v>
      </c>
      <c r="E512" s="241" t="str">
        <f t="shared" si="27"/>
        <v>Favourite web sites7</v>
      </c>
      <c r="F512" s="86" t="s">
        <v>1193</v>
      </c>
      <c r="G512" s="242">
        <v>3.4561224489795921E-2</v>
      </c>
      <c r="H512" s="245">
        <v>99.52888488527536</v>
      </c>
    </row>
    <row r="513" spans="1:8">
      <c r="A513" s="86" t="str">
        <v>site_bbcgoodfood</v>
      </c>
      <c r="B513" s="239">
        <v>512</v>
      </c>
      <c r="C513" s="86" t="s">
        <v>1180</v>
      </c>
      <c r="D513" s="241">
        <f>COUNTIF($C$1:$C513,C513)</f>
        <v>8</v>
      </c>
      <c r="E513" s="241" t="str">
        <f t="shared" si="27"/>
        <v>Favourite web sites8</v>
      </c>
      <c r="F513" s="86" t="s">
        <v>1195</v>
      </c>
      <c r="G513" s="242">
        <v>0.10357142857142859</v>
      </c>
      <c r="H513" s="245">
        <v>97.580958366262166</v>
      </c>
    </row>
    <row r="514" spans="1:8">
      <c r="A514" s="86" t="str">
        <v>site_bbcnews</v>
      </c>
      <c r="B514" s="239">
        <v>513</v>
      </c>
      <c r="C514" s="86" t="s">
        <v>1180</v>
      </c>
      <c r="D514" s="241">
        <f>COUNTIF($C$1:$C514,C514)</f>
        <v>9</v>
      </c>
      <c r="E514" s="241" t="str">
        <f t="shared" si="27"/>
        <v>Favourite web sites9</v>
      </c>
      <c r="F514" s="86" t="s">
        <v>1197</v>
      </c>
      <c r="G514" s="242">
        <v>0.26878571428571424</v>
      </c>
      <c r="H514" s="245">
        <v>95.020266611077119</v>
      </c>
    </row>
    <row r="515" spans="1:8">
      <c r="A515" s="86" t="str">
        <v>site_bbcsport</v>
      </c>
      <c r="B515" s="239">
        <v>514</v>
      </c>
      <c r="C515" s="86" t="s">
        <v>1180</v>
      </c>
      <c r="D515" s="241">
        <f>COUNTIF($C$1:$C515,C515)</f>
        <v>10</v>
      </c>
      <c r="E515" s="241" t="str">
        <f t="shared" ref="E515:E578" si="28">C515&amp;D515</f>
        <v>Favourite web sites10</v>
      </c>
      <c r="F515" s="86" t="s">
        <v>1199</v>
      </c>
      <c r="G515" s="242">
        <v>0.15032653061224488</v>
      </c>
      <c r="H515" s="245">
        <v>96.75728560019175</v>
      </c>
    </row>
    <row r="516" spans="1:8">
      <c r="A516" s="86" t="str">
        <v>site_bet365</v>
      </c>
      <c r="B516" s="239">
        <v>515</v>
      </c>
      <c r="C516" s="86" t="s">
        <v>1180</v>
      </c>
      <c r="D516" s="241">
        <f>COUNTIF($C$1:$C516,C516)</f>
        <v>11</v>
      </c>
      <c r="E516" s="241" t="str">
        <f t="shared" si="28"/>
        <v>Favourite web sites11</v>
      </c>
      <c r="F516" s="86" t="s">
        <v>1201</v>
      </c>
      <c r="G516" s="242">
        <v>2.5295918367346938E-2</v>
      </c>
      <c r="H516" s="245">
        <v>98.881733768100119</v>
      </c>
    </row>
    <row r="517" spans="1:8">
      <c r="A517" s="86" t="str">
        <v>site_bing</v>
      </c>
      <c r="B517" s="239">
        <v>516</v>
      </c>
      <c r="C517" s="86" t="s">
        <v>1180</v>
      </c>
      <c r="D517" s="241">
        <f>COUNTIF($C$1:$C517,C517)</f>
        <v>12</v>
      </c>
      <c r="E517" s="241" t="str">
        <f t="shared" si="28"/>
        <v>Favourite web sites12</v>
      </c>
      <c r="F517" s="86" t="s">
        <v>1203</v>
      </c>
      <c r="G517" s="242">
        <v>2.0163265306122443E-2</v>
      </c>
      <c r="H517" s="245">
        <v>99.876031563373289</v>
      </c>
    </row>
    <row r="518" spans="1:8">
      <c r="A518" s="86" t="str">
        <v>site_boots</v>
      </c>
      <c r="B518" s="239">
        <v>517</v>
      </c>
      <c r="C518" s="86" t="s">
        <v>1180</v>
      </c>
      <c r="D518" s="241">
        <f>COUNTIF($C$1:$C518,C518)</f>
        <v>13</v>
      </c>
      <c r="E518" s="241" t="str">
        <f t="shared" si="28"/>
        <v>Favourite web sites13</v>
      </c>
      <c r="F518" s="86" t="s">
        <v>1205</v>
      </c>
      <c r="G518" s="242">
        <v>0.10695918367346938</v>
      </c>
      <c r="H518" s="245">
        <v>98.98248453383286</v>
      </c>
    </row>
    <row r="519" spans="1:8">
      <c r="A519" s="86" t="str">
        <v>site_buzzfeed</v>
      </c>
      <c r="B519" s="239">
        <v>518</v>
      </c>
      <c r="C519" s="86" t="s">
        <v>1180</v>
      </c>
      <c r="D519" s="241">
        <f>COUNTIF($C$1:$C519,C519)</f>
        <v>14</v>
      </c>
      <c r="E519" s="241" t="str">
        <f t="shared" si="28"/>
        <v>Favourite web sites14</v>
      </c>
      <c r="F519" s="86" t="s">
        <v>1207</v>
      </c>
      <c r="G519" s="242">
        <v>3.2724489795918368E-2</v>
      </c>
      <c r="H519" s="245">
        <v>90.87104304566185</v>
      </c>
    </row>
    <row r="520" spans="1:8">
      <c r="A520" s="86" t="str">
        <v>site_carphonewarehouse</v>
      </c>
      <c r="B520" s="239">
        <v>519</v>
      </c>
      <c r="C520" s="86" t="s">
        <v>1180</v>
      </c>
      <c r="D520" s="241">
        <f>COUNTIF($C$1:$C520,C520)</f>
        <v>15</v>
      </c>
      <c r="E520" s="241" t="str">
        <f t="shared" si="28"/>
        <v>Favourite web sites15</v>
      </c>
      <c r="F520" s="86" t="s">
        <v>1209</v>
      </c>
      <c r="G520" s="242">
        <v>1.7459183673469391E-2</v>
      </c>
      <c r="H520" s="245">
        <v>97.328569139057024</v>
      </c>
    </row>
    <row r="521" spans="1:8">
      <c r="A521" s="86" t="str">
        <v>site_comparethemarket</v>
      </c>
      <c r="B521" s="239">
        <v>520</v>
      </c>
      <c r="C521" s="86" t="s">
        <v>1180</v>
      </c>
      <c r="D521" s="241">
        <f>COUNTIF($C$1:$C521,C521)</f>
        <v>16</v>
      </c>
      <c r="E521" s="241" t="str">
        <f t="shared" si="28"/>
        <v>Favourite web sites16</v>
      </c>
      <c r="F521" s="86" t="s">
        <v>1211</v>
      </c>
      <c r="G521" s="242">
        <v>6.7183673469387764E-2</v>
      </c>
      <c r="H521" s="245">
        <v>101.61980553839847</v>
      </c>
    </row>
    <row r="522" spans="1:8">
      <c r="A522" s="86" t="str">
        <v>site_confused</v>
      </c>
      <c r="B522" s="239">
        <v>521</v>
      </c>
      <c r="C522" s="86" t="s">
        <v>1180</v>
      </c>
      <c r="D522" s="241">
        <f>COUNTIF($C$1:$C522,C522)</f>
        <v>17</v>
      </c>
      <c r="E522" s="241" t="str">
        <f t="shared" si="28"/>
        <v>Favourite web sites17</v>
      </c>
      <c r="F522" s="86" t="s">
        <v>1213</v>
      </c>
      <c r="G522" s="242">
        <v>2.6918367346938782E-2</v>
      </c>
      <c r="H522" s="245">
        <v>99.969793468425337</v>
      </c>
    </row>
    <row r="523" spans="1:8">
      <c r="A523" s="86" t="str">
        <v>site_currys</v>
      </c>
      <c r="B523" s="239">
        <v>522</v>
      </c>
      <c r="C523" s="86" t="s">
        <v>1180</v>
      </c>
      <c r="D523" s="241">
        <f>COUNTIF($C$1:$C523,C523)</f>
        <v>18</v>
      </c>
      <c r="E523" s="241" t="str">
        <f t="shared" si="28"/>
        <v>Favourite web sites18</v>
      </c>
      <c r="F523" s="86" t="s">
        <v>1215</v>
      </c>
      <c r="G523" s="242">
        <v>6.1938775510204082E-2</v>
      </c>
      <c r="H523" s="245">
        <v>100.97330315374499</v>
      </c>
    </row>
    <row r="524" spans="1:8">
      <c r="A524" s="86" t="str">
        <v>site_digitalspy</v>
      </c>
      <c r="B524" s="239">
        <v>523</v>
      </c>
      <c r="C524" s="86" t="s">
        <v>1180</v>
      </c>
      <c r="D524" s="241">
        <f>COUNTIF($C$1:$C524,C524)</f>
        <v>19</v>
      </c>
      <c r="E524" s="241" t="str">
        <f t="shared" si="28"/>
        <v>Favourite web sites19</v>
      </c>
      <c r="F524" s="86" t="s">
        <v>1217</v>
      </c>
      <c r="G524" s="242">
        <v>2.1051020408163267E-2</v>
      </c>
      <c r="H524" s="245">
        <v>95.973558348139889</v>
      </c>
    </row>
    <row r="525" spans="1:8">
      <c r="A525" s="86" t="str">
        <v>site_direct</v>
      </c>
      <c r="B525" s="239">
        <v>524</v>
      </c>
      <c r="C525" s="86" t="s">
        <v>1180</v>
      </c>
      <c r="D525" s="241">
        <f>COUNTIF($C$1:$C525,C525)</f>
        <v>20</v>
      </c>
      <c r="E525" s="241" t="str">
        <f t="shared" si="28"/>
        <v>Favourite web sites20</v>
      </c>
      <c r="F525" s="86" t="s">
        <v>1219</v>
      </c>
      <c r="G525" s="242">
        <v>7.370408163265306E-2</v>
      </c>
      <c r="H525" s="245">
        <v>100.96867662007352</v>
      </c>
    </row>
    <row r="526" spans="1:8">
      <c r="A526" s="86" t="str">
        <v>site_ebay</v>
      </c>
      <c r="B526" s="239">
        <v>525</v>
      </c>
      <c r="C526" s="86" t="s">
        <v>1180</v>
      </c>
      <c r="D526" s="241">
        <f>COUNTIF($C$1:$C526,C526)</f>
        <v>21</v>
      </c>
      <c r="E526" s="241" t="str">
        <f t="shared" si="28"/>
        <v>Favourite web sites21</v>
      </c>
      <c r="F526" s="86" t="s">
        <v>1221</v>
      </c>
      <c r="G526" s="242">
        <v>0.29979591836734698</v>
      </c>
      <c r="H526" s="245">
        <v>100.95637893714972</v>
      </c>
    </row>
    <row r="527" spans="1:8">
      <c r="A527" s="86" t="str">
        <v>site_etsy</v>
      </c>
      <c r="B527" s="239">
        <v>526</v>
      </c>
      <c r="C527" s="86" t="s">
        <v>1180</v>
      </c>
      <c r="D527" s="241">
        <f>COUNTIF($C$1:$C527,C527)</f>
        <v>22</v>
      </c>
      <c r="E527" s="241" t="str">
        <f t="shared" si="28"/>
        <v>Favourite web sites22</v>
      </c>
      <c r="F527" s="86" t="s">
        <v>1223</v>
      </c>
      <c r="G527" s="242">
        <v>6.5010204081632661E-2</v>
      </c>
      <c r="H527" s="245">
        <v>95.530370677559404</v>
      </c>
    </row>
    <row r="528" spans="1:8">
      <c r="A528" s="86" t="str">
        <v>site_expedia</v>
      </c>
      <c r="B528" s="239">
        <v>527</v>
      </c>
      <c r="C528" s="86" t="s">
        <v>1180</v>
      </c>
      <c r="D528" s="241">
        <f>COUNTIF($C$1:$C528,C528)</f>
        <v>23</v>
      </c>
      <c r="E528" s="241" t="str">
        <f t="shared" si="28"/>
        <v>Favourite web sites23</v>
      </c>
      <c r="F528" s="86" t="s">
        <v>1225</v>
      </c>
      <c r="G528" s="242">
        <v>4.0081632653061222E-2</v>
      </c>
      <c r="H528" s="245">
        <v>98.198746415970461</v>
      </c>
    </row>
    <row r="529" spans="1:8">
      <c r="A529" s="86" t="str">
        <v>site_freecycle</v>
      </c>
      <c r="B529" s="239">
        <v>528</v>
      </c>
      <c r="C529" s="86" t="s">
        <v>1180</v>
      </c>
      <c r="D529" s="241">
        <f>COUNTIF($C$1:$C529,C529)</f>
        <v>24</v>
      </c>
      <c r="E529" s="241" t="str">
        <f t="shared" si="28"/>
        <v>Favourite web sites24</v>
      </c>
      <c r="F529" s="86" t="s">
        <v>1227</v>
      </c>
      <c r="G529" s="242">
        <v>2.6163265306122455E-2</v>
      </c>
      <c r="H529" s="245">
        <v>97.165611136576828</v>
      </c>
    </row>
    <row r="530" spans="1:8">
      <c r="A530" s="86" t="str">
        <v>site_game</v>
      </c>
      <c r="B530" s="239">
        <v>529</v>
      </c>
      <c r="C530" s="86" t="s">
        <v>1180</v>
      </c>
      <c r="D530" s="241">
        <f>COUNTIF($C$1:$C530,C530)</f>
        <v>25</v>
      </c>
      <c r="E530" s="241" t="str">
        <f t="shared" si="28"/>
        <v>Favourite web sites25</v>
      </c>
      <c r="F530" s="86" t="s">
        <v>1229</v>
      </c>
      <c r="G530" s="242">
        <v>3.0663265306122456E-2</v>
      </c>
      <c r="H530" s="245">
        <v>100.37753689493816</v>
      </c>
    </row>
    <row r="531" spans="1:8">
      <c r="A531" s="86" t="str">
        <v>site_gmail</v>
      </c>
      <c r="B531" s="239">
        <v>530</v>
      </c>
      <c r="C531" s="86" t="s">
        <v>1180</v>
      </c>
      <c r="D531" s="241">
        <f>COUNTIF($C$1:$C531,C531)</f>
        <v>26</v>
      </c>
      <c r="E531" s="241" t="str">
        <f t="shared" si="28"/>
        <v>Favourite web sites26</v>
      </c>
      <c r="F531" s="86" t="s">
        <v>1231</v>
      </c>
      <c r="G531" s="242">
        <v>0.2376632653061225</v>
      </c>
      <c r="H531" s="245">
        <v>98.49630152778353</v>
      </c>
    </row>
    <row r="532" spans="1:8">
      <c r="A532" s="86" t="str">
        <v>site_google</v>
      </c>
      <c r="B532" s="239">
        <v>531</v>
      </c>
      <c r="C532" s="86" t="s">
        <v>1180</v>
      </c>
      <c r="D532" s="241">
        <f>COUNTIF($C$1:$C532,C532)</f>
        <v>27</v>
      </c>
      <c r="E532" s="241" t="str">
        <f t="shared" si="28"/>
        <v>Favourite web sites27</v>
      </c>
      <c r="F532" s="86" t="s">
        <v>1233</v>
      </c>
      <c r="G532" s="242">
        <v>0.40080612244897956</v>
      </c>
      <c r="H532" s="245">
        <v>97.610163569905566</v>
      </c>
    </row>
    <row r="533" spans="1:8">
      <c r="A533" s="86" t="str">
        <v>site_groupon</v>
      </c>
      <c r="B533" s="239">
        <v>532</v>
      </c>
      <c r="C533" s="86" t="s">
        <v>1180</v>
      </c>
      <c r="D533" s="241">
        <f>COUNTIF($C$1:$C533,C533)</f>
        <v>28</v>
      </c>
      <c r="E533" s="241" t="str">
        <f t="shared" si="28"/>
        <v>Favourite web sites28</v>
      </c>
      <c r="F533" s="86" t="s">
        <v>1235</v>
      </c>
      <c r="G533" s="242">
        <v>7.2316326530612249E-2</v>
      </c>
      <c r="H533" s="245">
        <v>100.33496379984909</v>
      </c>
    </row>
    <row r="534" spans="1:8">
      <c r="A534" s="86" t="str">
        <v>site_gumtree</v>
      </c>
      <c r="B534" s="239">
        <v>533</v>
      </c>
      <c r="C534" s="86" t="s">
        <v>1180</v>
      </c>
      <c r="D534" s="241">
        <f>COUNTIF($C$1:$C534,C534)</f>
        <v>29</v>
      </c>
      <c r="E534" s="241" t="str">
        <f t="shared" si="28"/>
        <v>Favourite web sites29</v>
      </c>
      <c r="F534" s="86" t="s">
        <v>1237</v>
      </c>
      <c r="G534" s="242">
        <v>6.7938775510204094E-2</v>
      </c>
      <c r="H534" s="245">
        <v>101.80963180678839</v>
      </c>
    </row>
    <row r="535" spans="1:8">
      <c r="A535" s="86" t="str">
        <v>site_healthline</v>
      </c>
      <c r="B535" s="239">
        <v>534</v>
      </c>
      <c r="C535" s="86" t="s">
        <v>1180</v>
      </c>
      <c r="D535" s="241">
        <f>COUNTIF($C$1:$C535,C535)</f>
        <v>30</v>
      </c>
      <c r="E535" s="241" t="str">
        <f t="shared" si="28"/>
        <v>Favourite web sites30</v>
      </c>
      <c r="F535" s="86" t="s">
        <v>1239</v>
      </c>
      <c r="G535" s="242">
        <v>1.0908163265306125E-2</v>
      </c>
      <c r="H535" s="245">
        <v>98.888395633116929</v>
      </c>
    </row>
    <row r="536" spans="1:8">
      <c r="A536" s="86" t="str">
        <v>site_hotels</v>
      </c>
      <c r="B536" s="239">
        <v>535</v>
      </c>
      <c r="C536" s="86" t="s">
        <v>1180</v>
      </c>
      <c r="D536" s="241">
        <f>COUNTIF($C$1:$C536,C536)</f>
        <v>31</v>
      </c>
      <c r="E536" s="241" t="str">
        <f t="shared" si="28"/>
        <v>Favourite web sites31</v>
      </c>
      <c r="F536" s="86" t="s">
        <v>1241</v>
      </c>
      <c r="G536" s="242">
        <v>3.7459183673469398E-2</v>
      </c>
      <c r="H536" s="245">
        <v>98.746860779018945</v>
      </c>
    </row>
    <row r="537" spans="1:8">
      <c r="A537" s="86" t="str">
        <v>site_hotukdeals</v>
      </c>
      <c r="B537" s="239">
        <v>536</v>
      </c>
      <c r="C537" s="86" t="s">
        <v>1180</v>
      </c>
      <c r="D537" s="241">
        <f>COUNTIF($C$1:$C537,C537)</f>
        <v>32</v>
      </c>
      <c r="E537" s="241" t="str">
        <f t="shared" si="28"/>
        <v>Favourite web sites32</v>
      </c>
      <c r="F537" s="86" t="s">
        <v>1243</v>
      </c>
      <c r="G537" s="242">
        <v>4.4979591836734695E-2</v>
      </c>
      <c r="H537" s="245">
        <v>100.61712212338666</v>
      </c>
    </row>
    <row r="538" spans="1:8">
      <c r="A538" s="86" t="str">
        <v>site_huffingtonpost</v>
      </c>
      <c r="B538" s="239">
        <v>537</v>
      </c>
      <c r="C538" s="86" t="s">
        <v>1180</v>
      </c>
      <c r="D538" s="241">
        <f>COUNTIF($C$1:$C538,C538)</f>
        <v>33</v>
      </c>
      <c r="E538" s="241" t="str">
        <f t="shared" si="28"/>
        <v>Favourite web sites33</v>
      </c>
      <c r="F538" s="86" t="s">
        <v>1245</v>
      </c>
      <c r="G538" s="242">
        <v>2.4724489795918365E-2</v>
      </c>
      <c r="H538" s="245">
        <v>97.28791340587685</v>
      </c>
    </row>
    <row r="539" spans="1:8">
      <c r="A539" s="86" t="str">
        <v>site_hungryhouse</v>
      </c>
      <c r="B539" s="239">
        <v>538</v>
      </c>
      <c r="C539" s="86" t="s">
        <v>1180</v>
      </c>
      <c r="D539" s="241">
        <f>COUNTIF($C$1:$C539,C539)</f>
        <v>34</v>
      </c>
      <c r="E539" s="241" t="str">
        <f t="shared" si="28"/>
        <v>Favourite web sites34</v>
      </c>
      <c r="F539" s="86" t="s">
        <v>1247</v>
      </c>
      <c r="G539" s="242">
        <v>1.2479591836734695E-2</v>
      </c>
      <c r="H539" s="245">
        <v>97.792029942006437</v>
      </c>
    </row>
    <row r="540" spans="1:8">
      <c r="A540" s="86" t="str">
        <v>site_ikea</v>
      </c>
      <c r="B540" s="239">
        <v>539</v>
      </c>
      <c r="C540" s="86" t="s">
        <v>1180</v>
      </c>
      <c r="D540" s="241">
        <f>COUNTIF($C$1:$C540,C540)</f>
        <v>35</v>
      </c>
      <c r="E540" s="241" t="str">
        <f t="shared" si="28"/>
        <v>Favourite web sites35</v>
      </c>
      <c r="F540" s="86" t="s">
        <v>1249</v>
      </c>
      <c r="G540" s="242">
        <v>7.3102040816326541E-2</v>
      </c>
      <c r="H540" s="245">
        <v>92.588377749975521</v>
      </c>
    </row>
    <row r="541" spans="1:8">
      <c r="A541" s="86" t="str">
        <v>site_imdb</v>
      </c>
      <c r="B541" s="239">
        <v>540</v>
      </c>
      <c r="C541" s="86" t="s">
        <v>1180</v>
      </c>
      <c r="D541" s="241">
        <f>COUNTIF($C$1:$C541,C541)</f>
        <v>36</v>
      </c>
      <c r="E541" s="241" t="str">
        <f t="shared" si="28"/>
        <v>Favourite web sites36</v>
      </c>
      <c r="F541" s="86" t="s">
        <v>1251</v>
      </c>
      <c r="G541" s="242">
        <v>5.1826530612244903E-2</v>
      </c>
      <c r="H541" s="245">
        <v>97.802127705497099</v>
      </c>
    </row>
    <row r="542" spans="1:8">
      <c r="A542" s="86" t="str">
        <v>site_jamieoliver</v>
      </c>
      <c r="B542" s="239">
        <v>541</v>
      </c>
      <c r="C542" s="86" t="s">
        <v>1180</v>
      </c>
      <c r="D542" s="241">
        <f>COUNTIF($C$1:$C542,C542)</f>
        <v>37</v>
      </c>
      <c r="E542" s="241" t="str">
        <f t="shared" si="28"/>
        <v>Favourite web sites37</v>
      </c>
      <c r="F542" s="86" t="s">
        <v>1253</v>
      </c>
      <c r="G542" s="242">
        <v>1.8663265306122452E-2</v>
      </c>
      <c r="H542" s="245">
        <v>89.576294229426153</v>
      </c>
    </row>
    <row r="543" spans="1:8">
      <c r="A543" s="86" t="str">
        <v>site_johnlewis</v>
      </c>
      <c r="B543" s="239">
        <v>542</v>
      </c>
      <c r="C543" s="86" t="s">
        <v>1180</v>
      </c>
      <c r="D543" s="241">
        <f>COUNTIF($C$1:$C543,C543)</f>
        <v>38</v>
      </c>
      <c r="E543" s="241" t="str">
        <f t="shared" si="28"/>
        <v>Favourite web sites38</v>
      </c>
      <c r="F543" s="86" t="s">
        <v>1255</v>
      </c>
      <c r="G543" s="242">
        <v>7.5051020408163263E-2</v>
      </c>
      <c r="H543" s="245">
        <v>88.687856874432043</v>
      </c>
    </row>
    <row r="544" spans="1:8">
      <c r="A544" s="86" t="str">
        <v>site_justeat</v>
      </c>
      <c r="B544" s="239">
        <v>543</v>
      </c>
      <c r="C544" s="86" t="s">
        <v>1180</v>
      </c>
      <c r="D544" s="241">
        <f>COUNTIF($C$1:$C544,C544)</f>
        <v>39</v>
      </c>
      <c r="E544" s="241" t="str">
        <f t="shared" si="28"/>
        <v>Favourite web sites39</v>
      </c>
      <c r="F544" s="86" t="s">
        <v>1257</v>
      </c>
      <c r="G544" s="242">
        <v>0.10776530612244897</v>
      </c>
      <c r="H544" s="245">
        <v>97.138525024044</v>
      </c>
    </row>
    <row r="545" spans="1:8">
      <c r="A545" s="86" t="str">
        <v>site_lastminute</v>
      </c>
      <c r="B545" s="239">
        <v>544</v>
      </c>
      <c r="C545" s="86" t="s">
        <v>1180</v>
      </c>
      <c r="D545" s="241">
        <f>COUNTIF($C$1:$C545,C545)</f>
        <v>40</v>
      </c>
      <c r="E545" s="241" t="str">
        <f t="shared" si="28"/>
        <v>Favourite web sites40</v>
      </c>
      <c r="F545" s="86" t="s">
        <v>1259</v>
      </c>
      <c r="G545" s="242">
        <v>2.8459183673469394E-2</v>
      </c>
      <c r="H545" s="245">
        <v>95.874481174532491</v>
      </c>
    </row>
    <row r="546" spans="1:8">
      <c r="A546" s="86" t="str">
        <v>site_marksandspencer</v>
      </c>
      <c r="B546" s="239">
        <v>545</v>
      </c>
      <c r="C546" s="86" t="s">
        <v>1180</v>
      </c>
      <c r="D546" s="241">
        <f>COUNTIF($C$1:$C546,C546)</f>
        <v>41</v>
      </c>
      <c r="E546" s="241" t="str">
        <f t="shared" si="28"/>
        <v>Favourite web sites41</v>
      </c>
      <c r="F546" s="86" t="s">
        <v>1261</v>
      </c>
      <c r="G546" s="242">
        <v>0.11713265306122449</v>
      </c>
      <c r="H546" s="245">
        <v>97.583295113501052</v>
      </c>
    </row>
    <row r="547" spans="1:8">
      <c r="A547" s="86" t="str">
        <v>site_microsoft</v>
      </c>
      <c r="B547" s="239">
        <v>546</v>
      </c>
      <c r="C547" s="86" t="s">
        <v>1180</v>
      </c>
      <c r="D547" s="241">
        <f>COUNTIF($C$1:$C547,C547)</f>
        <v>42</v>
      </c>
      <c r="E547" s="241" t="str">
        <f t="shared" si="28"/>
        <v>Favourite web sites42</v>
      </c>
      <c r="F547" s="86" t="s">
        <v>1263</v>
      </c>
      <c r="G547" s="242">
        <v>7.8612244897959191E-2</v>
      </c>
      <c r="H547" s="245">
        <v>93.519356562536615</v>
      </c>
    </row>
    <row r="548" spans="1:8">
      <c r="A548" s="86" t="str">
        <v>site_moneysavingexpert</v>
      </c>
      <c r="B548" s="239">
        <v>547</v>
      </c>
      <c r="C548" s="86" t="s">
        <v>1180</v>
      </c>
      <c r="D548" s="241">
        <f>COUNTIF($C$1:$C548,C548)</f>
        <v>43</v>
      </c>
      <c r="E548" s="241" t="str">
        <f t="shared" si="28"/>
        <v>Favourite web sites43</v>
      </c>
      <c r="F548" s="86" t="s">
        <v>1265</v>
      </c>
      <c r="G548" s="242">
        <v>0.17004081632653062</v>
      </c>
      <c r="H548" s="245">
        <v>101.21573213075877</v>
      </c>
    </row>
    <row r="549" spans="1:8">
      <c r="A549" s="86" t="str">
        <v>site_moneysupermarket</v>
      </c>
      <c r="B549" s="239">
        <v>548</v>
      </c>
      <c r="C549" s="86" t="s">
        <v>1180</v>
      </c>
      <c r="D549" s="241">
        <f>COUNTIF($C$1:$C549,C549)</f>
        <v>44</v>
      </c>
      <c r="E549" s="241" t="str">
        <f t="shared" si="28"/>
        <v>Favourite web sites44</v>
      </c>
      <c r="F549" s="86" t="s">
        <v>1267</v>
      </c>
      <c r="G549" s="242">
        <v>7.4163265306122439E-2</v>
      </c>
      <c r="H549" s="245">
        <v>96.756522090413299</v>
      </c>
    </row>
    <row r="550" spans="1:8">
      <c r="A550" s="86" t="str">
        <v>site_msn</v>
      </c>
      <c r="B550" s="239">
        <v>549</v>
      </c>
      <c r="C550" s="86" t="s">
        <v>1180</v>
      </c>
      <c r="D550" s="241">
        <f>COUNTIF($C$1:$C550,C550)</f>
        <v>45</v>
      </c>
      <c r="E550" s="241" t="str">
        <f t="shared" si="28"/>
        <v>Favourite web sites45</v>
      </c>
      <c r="F550" s="86" t="s">
        <v>1269</v>
      </c>
      <c r="G550" s="242">
        <v>3.3091836734693875E-2</v>
      </c>
      <c r="H550" s="245">
        <v>99.635326137591079</v>
      </c>
    </row>
    <row r="551" spans="1:8">
      <c r="A551" s="86" t="str">
        <v>site_mumsnet</v>
      </c>
      <c r="B551" s="239">
        <v>550</v>
      </c>
      <c r="C551" s="86" t="s">
        <v>1180</v>
      </c>
      <c r="D551" s="241">
        <f>COUNTIF($C$1:$C551,C551)</f>
        <v>46</v>
      </c>
      <c r="E551" s="241" t="str">
        <f t="shared" si="28"/>
        <v>Favourite web sites46</v>
      </c>
      <c r="F551" s="86" t="s">
        <v>1271</v>
      </c>
      <c r="G551" s="242">
        <v>1.9183673469387753E-2</v>
      </c>
      <c r="H551" s="245">
        <v>97.713793535755229</v>
      </c>
    </row>
    <row r="552" spans="1:8">
      <c r="A552" s="86" t="str">
        <v>site_nationallottery</v>
      </c>
      <c r="B552" s="239">
        <v>551</v>
      </c>
      <c r="C552" s="86" t="s">
        <v>1180</v>
      </c>
      <c r="D552" s="241">
        <f>COUNTIF($C$1:$C552,C552)</f>
        <v>47</v>
      </c>
      <c r="E552" s="241" t="str">
        <f t="shared" si="28"/>
        <v>Favourite web sites47</v>
      </c>
      <c r="F552" s="86" t="s">
        <v>1273</v>
      </c>
      <c r="G552" s="242">
        <v>0.11019387755102041</v>
      </c>
      <c r="H552" s="245">
        <v>103.36570126105158</v>
      </c>
    </row>
    <row r="553" spans="1:8">
      <c r="A553" s="86" t="str">
        <v>site_nationalrail</v>
      </c>
      <c r="B553" s="239">
        <v>552</v>
      </c>
      <c r="C553" s="86" t="s">
        <v>1180</v>
      </c>
      <c r="D553" s="241">
        <f>COUNTIF($C$1:$C553,C553)</f>
        <v>48</v>
      </c>
      <c r="E553" s="241" t="str">
        <f t="shared" si="28"/>
        <v>Favourite web sites48</v>
      </c>
      <c r="F553" s="86" t="s">
        <v>1275</v>
      </c>
      <c r="G553" s="242">
        <v>5.0030612244897965E-2</v>
      </c>
      <c r="H553" s="245">
        <v>91.126619813378099</v>
      </c>
    </row>
    <row r="554" spans="1:8">
      <c r="A554" s="86" t="str">
        <v>site_netnums</v>
      </c>
      <c r="B554" s="239">
        <v>553</v>
      </c>
      <c r="C554" s="86" t="s">
        <v>1180</v>
      </c>
      <c r="D554" s="241">
        <f>COUNTIF($C$1:$C554,C554)</f>
        <v>49</v>
      </c>
      <c r="E554" s="241" t="str">
        <f t="shared" si="28"/>
        <v>Favourite web sites49</v>
      </c>
      <c r="F554" s="86" t="s">
        <v>1277</v>
      </c>
      <c r="G554" s="242">
        <v>1.4387755102040817E-2</v>
      </c>
      <c r="H554" s="245">
        <v>95.754770962991756</v>
      </c>
    </row>
    <row r="555" spans="1:8">
      <c r="A555" s="86" t="str">
        <v>site_nhs</v>
      </c>
      <c r="B555" s="239">
        <v>554</v>
      </c>
      <c r="C555" s="86" t="s">
        <v>1180</v>
      </c>
      <c r="D555" s="241">
        <f>COUNTIF($C$1:$C555,C555)</f>
        <v>50</v>
      </c>
      <c r="E555" s="241" t="str">
        <f t="shared" si="28"/>
        <v>Favourite web sites50</v>
      </c>
      <c r="F555" s="86" t="s">
        <v>1279</v>
      </c>
      <c r="G555" s="242">
        <v>6.5102040816326534E-2</v>
      </c>
      <c r="H555" s="245">
        <v>101.45155978332431</v>
      </c>
    </row>
    <row r="556" spans="1:8">
      <c r="A556" s="86" t="str">
        <v>site_notonthehighstreet</v>
      </c>
      <c r="B556" s="239">
        <v>555</v>
      </c>
      <c r="C556" s="86" t="s">
        <v>1180</v>
      </c>
      <c r="D556" s="241">
        <f>COUNTIF($C$1:$C556,C556)</f>
        <v>51</v>
      </c>
      <c r="E556" s="241" t="str">
        <f t="shared" si="28"/>
        <v>Favourite web sites51</v>
      </c>
      <c r="F556" s="86" t="s">
        <v>1281</v>
      </c>
      <c r="G556" s="242">
        <v>4.4265306122448979E-2</v>
      </c>
      <c r="H556" s="245">
        <v>97.962030020223267</v>
      </c>
    </row>
    <row r="557" spans="1:8">
      <c r="A557" s="86" t="str">
        <v>site_premierleague</v>
      </c>
      <c r="B557" s="239">
        <v>556</v>
      </c>
      <c r="C557" s="86" t="s">
        <v>1180</v>
      </c>
      <c r="D557" s="241">
        <f>COUNTIF($C$1:$C557,C557)</f>
        <v>52</v>
      </c>
      <c r="E557" s="241" t="str">
        <f t="shared" si="28"/>
        <v>Favourite web sites52</v>
      </c>
      <c r="F557" s="86" t="s">
        <v>1283</v>
      </c>
      <c r="G557" s="242">
        <v>5.6112244897959171E-2</v>
      </c>
      <c r="H557" s="245">
        <v>97.1872372794124</v>
      </c>
    </row>
    <row r="558" spans="1:8">
      <c r="A558" s="86" t="str">
        <v>site_quidco</v>
      </c>
      <c r="B558" s="239">
        <v>557</v>
      </c>
      <c r="C558" s="86" t="s">
        <v>1180</v>
      </c>
      <c r="D558" s="241">
        <f>COUNTIF($C$1:$C558,C558)</f>
        <v>53</v>
      </c>
      <c r="E558" s="241" t="str">
        <f t="shared" si="28"/>
        <v>Favourite web sites53</v>
      </c>
      <c r="F558" s="86" t="s">
        <v>1285</v>
      </c>
      <c r="G558" s="242">
        <v>3.5030612244897959E-2</v>
      </c>
      <c r="H558" s="245">
        <v>97.57104753807107</v>
      </c>
    </row>
    <row r="559" spans="1:8">
      <c r="A559" s="86" t="str">
        <v>site_quora</v>
      </c>
      <c r="B559" s="239">
        <v>558</v>
      </c>
      <c r="C559" s="86" t="s">
        <v>1180</v>
      </c>
      <c r="D559" s="241">
        <f>COUNTIF($C$1:$C559,C559)</f>
        <v>54</v>
      </c>
      <c r="E559" s="241" t="str">
        <f t="shared" si="28"/>
        <v>Favourite web sites54</v>
      </c>
      <c r="F559" s="86" t="s">
        <v>1287</v>
      </c>
      <c r="G559" s="242">
        <v>1.7999999999999999E-2</v>
      </c>
      <c r="H559" s="245">
        <v>96.900364077271476</v>
      </c>
    </row>
    <row r="560" spans="1:8">
      <c r="A560" s="86" t="str">
        <v>site_rightmove</v>
      </c>
      <c r="B560" s="239">
        <v>559</v>
      </c>
      <c r="C560" s="86" t="s">
        <v>1180</v>
      </c>
      <c r="D560" s="241">
        <f>COUNTIF($C$1:$C560,C560)</f>
        <v>55</v>
      </c>
      <c r="E560" s="241" t="str">
        <f t="shared" si="28"/>
        <v>Favourite web sites55</v>
      </c>
      <c r="F560" s="86" t="s">
        <v>1289</v>
      </c>
      <c r="G560" s="242">
        <v>7.9877551020408166E-2</v>
      </c>
      <c r="H560" s="245">
        <v>97.694073554229035</v>
      </c>
    </row>
    <row r="561" spans="1:8">
      <c r="A561" s="86" t="str">
        <v>site_santander</v>
      </c>
      <c r="B561" s="239">
        <v>560</v>
      </c>
      <c r="C561" s="86" t="s">
        <v>1180</v>
      </c>
      <c r="D561" s="241">
        <f>COUNTIF($C$1:$C561,C561)</f>
        <v>56</v>
      </c>
      <c r="E561" s="241" t="str">
        <f t="shared" si="28"/>
        <v>Favourite web sites56</v>
      </c>
      <c r="F561" s="86" t="s">
        <v>1291</v>
      </c>
      <c r="G561" s="242">
        <v>6.5826530612244902E-2</v>
      </c>
      <c r="H561" s="245">
        <v>95.02467278027143</v>
      </c>
    </row>
    <row r="562" spans="1:8">
      <c r="A562" s="86" t="str">
        <v>site_selfridges</v>
      </c>
      <c r="B562" s="239">
        <v>561</v>
      </c>
      <c r="C562" s="86" t="s">
        <v>1180</v>
      </c>
      <c r="D562" s="241">
        <f>COUNTIF($C$1:$C562,C562)</f>
        <v>57</v>
      </c>
      <c r="E562" s="241" t="str">
        <f t="shared" si="28"/>
        <v>Favourite web sites57</v>
      </c>
      <c r="F562" s="86" t="s">
        <v>1293</v>
      </c>
      <c r="G562" s="242">
        <v>1.9520408163265307E-2</v>
      </c>
      <c r="H562" s="245">
        <v>98.011796602394043</v>
      </c>
    </row>
    <row r="563" spans="1:8">
      <c r="A563" s="86" t="str">
        <v>site_skynews</v>
      </c>
      <c r="B563" s="239">
        <v>562</v>
      </c>
      <c r="C563" s="86" t="s">
        <v>1180</v>
      </c>
      <c r="D563" s="241">
        <f>COUNTIF($C$1:$C563,C563)</f>
        <v>58</v>
      </c>
      <c r="E563" s="241" t="str">
        <f t="shared" si="28"/>
        <v>Favourite web sites58</v>
      </c>
      <c r="F563" s="86" t="s">
        <v>1295</v>
      </c>
      <c r="G563" s="242">
        <v>8.7561224489795919E-2</v>
      </c>
      <c r="H563" s="245">
        <v>100.25614694115373</v>
      </c>
    </row>
    <row r="564" spans="1:8">
      <c r="A564" s="86" t="str">
        <v>site_skysports</v>
      </c>
      <c r="B564" s="239">
        <v>563</v>
      </c>
      <c r="C564" s="86" t="s">
        <v>1180</v>
      </c>
      <c r="D564" s="241">
        <f>COUNTIF($C$1:$C564,C564)</f>
        <v>59</v>
      </c>
      <c r="E564" s="241" t="str">
        <f t="shared" si="28"/>
        <v>Favourite web sites59</v>
      </c>
      <c r="F564" s="86" t="s">
        <v>1297</v>
      </c>
      <c r="G564" s="242">
        <v>9.3030612244897962E-2</v>
      </c>
      <c r="H564" s="245">
        <v>100.12770934007158</v>
      </c>
    </row>
    <row r="565" spans="1:8">
      <c r="A565" s="86" t="str">
        <v>site_soundcloud</v>
      </c>
      <c r="B565" s="239">
        <v>564</v>
      </c>
      <c r="C565" s="86" t="s">
        <v>1180</v>
      </c>
      <c r="D565" s="241">
        <f>COUNTIF($C$1:$C565,C565)</f>
        <v>60</v>
      </c>
      <c r="E565" s="241" t="str">
        <f t="shared" si="28"/>
        <v>Favourite web sites60</v>
      </c>
      <c r="F565" s="86" t="s">
        <v>1299</v>
      </c>
      <c r="G565" s="242">
        <v>2.5448979591836732E-2</v>
      </c>
      <c r="H565" s="245">
        <v>89.192333371829022</v>
      </c>
    </row>
    <row r="566" spans="1:8">
      <c r="A566" s="86" t="str">
        <v>site_spotify</v>
      </c>
      <c r="B566" s="239">
        <v>565</v>
      </c>
      <c r="C566" s="86" t="s">
        <v>1180</v>
      </c>
      <c r="D566" s="241">
        <f>COUNTIF($C$1:$C566,C566)</f>
        <v>61</v>
      </c>
      <c r="E566" s="241" t="str">
        <f t="shared" si="28"/>
        <v>Favourite web sites61</v>
      </c>
      <c r="F566" s="86" t="s">
        <v>1301</v>
      </c>
      <c r="G566" s="242">
        <v>0.16212244897959185</v>
      </c>
      <c r="H566" s="245">
        <v>92.255143535194804</v>
      </c>
    </row>
    <row r="567" spans="1:8">
      <c r="A567" s="86" t="str">
        <v>site_tesco</v>
      </c>
      <c r="B567" s="239">
        <v>566</v>
      </c>
      <c r="C567" s="86" t="s">
        <v>1180</v>
      </c>
      <c r="D567" s="241">
        <f>COUNTIF($C$1:$C567,C567)</f>
        <v>62</v>
      </c>
      <c r="E567" s="241" t="str">
        <f t="shared" si="28"/>
        <v>Favourite web sites62</v>
      </c>
      <c r="F567" s="86" t="s">
        <v>1303</v>
      </c>
      <c r="G567" s="242">
        <v>0.14636734693877554</v>
      </c>
      <c r="H567" s="245">
        <v>98.835330469637867</v>
      </c>
    </row>
    <row r="568" spans="1:8">
      <c r="A568" s="86" t="str">
        <v>site_theladbible</v>
      </c>
      <c r="B568" s="239">
        <v>567</v>
      </c>
      <c r="C568" s="86" t="s">
        <v>1180</v>
      </c>
      <c r="D568" s="241">
        <f>COUNTIF($C$1:$C568,C568)</f>
        <v>63</v>
      </c>
      <c r="E568" s="241" t="str">
        <f t="shared" si="28"/>
        <v>Favourite web sites63</v>
      </c>
      <c r="F568" s="86" t="s">
        <v>1305</v>
      </c>
      <c r="G568" s="242">
        <v>3.4061224489795927E-2</v>
      </c>
      <c r="H568" s="245">
        <v>98.31618971365576</v>
      </c>
    </row>
    <row r="569" spans="1:8">
      <c r="A569" s="86" t="str">
        <v>site_ticketmaster</v>
      </c>
      <c r="B569" s="239">
        <v>568</v>
      </c>
      <c r="C569" s="86" t="s">
        <v>1180</v>
      </c>
      <c r="D569" s="241">
        <f>COUNTIF($C$1:$C569,C569)</f>
        <v>64</v>
      </c>
      <c r="E569" s="241" t="str">
        <f t="shared" si="28"/>
        <v>Favourite web sites64</v>
      </c>
      <c r="F569" s="86" t="s">
        <v>1307</v>
      </c>
      <c r="G569" s="242">
        <v>3.2459183673469387E-2</v>
      </c>
      <c r="H569" s="245">
        <v>97.485749620425921</v>
      </c>
    </row>
    <row r="570" spans="1:8">
      <c r="A570" s="86" t="str">
        <v>site_topshop</v>
      </c>
      <c r="B570" s="239">
        <v>569</v>
      </c>
      <c r="C570" s="86" t="s">
        <v>1180</v>
      </c>
      <c r="D570" s="241">
        <f>COUNTIF($C$1:$C570,C570)</f>
        <v>65</v>
      </c>
      <c r="E570" s="241" t="str">
        <f t="shared" si="28"/>
        <v>Favourite web sites65</v>
      </c>
      <c r="F570" s="86" t="s">
        <v>1309</v>
      </c>
      <c r="G570" s="242">
        <v>2.9642857142857144E-2</v>
      </c>
      <c r="H570" s="245">
        <v>95.809195087708645</v>
      </c>
    </row>
    <row r="571" spans="1:8">
      <c r="A571" s="86" t="str">
        <v>site_tripadvisor</v>
      </c>
      <c r="B571" s="239">
        <v>570</v>
      </c>
      <c r="C571" s="86" t="s">
        <v>1180</v>
      </c>
      <c r="D571" s="241">
        <f>COUNTIF($C$1:$C571,C571)</f>
        <v>66</v>
      </c>
      <c r="E571" s="241" t="str">
        <f t="shared" si="28"/>
        <v>Favourite web sites66</v>
      </c>
      <c r="F571" s="86" t="s">
        <v>1311</v>
      </c>
      <c r="G571" s="242">
        <v>0.10759183673469389</v>
      </c>
      <c r="H571" s="245">
        <v>99.349624462979264</v>
      </c>
    </row>
    <row r="572" spans="1:8">
      <c r="A572" s="86" t="str">
        <v>site_trivago</v>
      </c>
      <c r="B572" s="239">
        <v>571</v>
      </c>
      <c r="C572" s="86" t="s">
        <v>1180</v>
      </c>
      <c r="D572" s="241">
        <f>COUNTIF($C$1:$C572,C572)</f>
        <v>67</v>
      </c>
      <c r="E572" s="241" t="str">
        <f t="shared" si="28"/>
        <v>Favourite web sites67</v>
      </c>
      <c r="F572" s="86" t="s">
        <v>1313</v>
      </c>
      <c r="G572" s="242">
        <v>3.4683673469387749E-2</v>
      </c>
      <c r="H572" s="245">
        <v>99.47795173318417</v>
      </c>
    </row>
    <row r="573" spans="1:8">
      <c r="A573" s="86" t="str">
        <v>site_tui</v>
      </c>
      <c r="B573" s="239">
        <v>572</v>
      </c>
      <c r="C573" s="86" t="s">
        <v>1180</v>
      </c>
      <c r="D573" s="241">
        <f>COUNTIF($C$1:$C573,C573)</f>
        <v>68</v>
      </c>
      <c r="E573" s="241" t="str">
        <f t="shared" si="28"/>
        <v>Favourite web sites68</v>
      </c>
      <c r="F573" s="86" t="s">
        <v>1315</v>
      </c>
      <c r="G573" s="242">
        <v>2.8357142857142855E-2</v>
      </c>
      <c r="H573" s="245">
        <v>100.64284592352017</v>
      </c>
    </row>
    <row r="574" spans="1:8">
      <c r="A574" s="86" t="str">
        <v>site_twitch</v>
      </c>
      <c r="B574" s="239">
        <v>573</v>
      </c>
      <c r="C574" s="86" t="s">
        <v>1180</v>
      </c>
      <c r="D574" s="241">
        <f>COUNTIF($C$1:$C574,C574)</f>
        <v>69</v>
      </c>
      <c r="E574" s="241" t="str">
        <f t="shared" si="28"/>
        <v>Favourite web sites69</v>
      </c>
      <c r="F574" s="86" t="s">
        <v>1317</v>
      </c>
      <c r="G574" s="242">
        <v>2.722448979591837E-2</v>
      </c>
      <c r="H574" s="245">
        <v>92.662719276681543</v>
      </c>
    </row>
    <row r="575" spans="1:8">
      <c r="A575" s="86" t="str">
        <v>site_very</v>
      </c>
      <c r="B575" s="239">
        <v>574</v>
      </c>
      <c r="C575" s="86" t="s">
        <v>1180</v>
      </c>
      <c r="D575" s="241">
        <f>COUNTIF($C$1:$C575,C575)</f>
        <v>70</v>
      </c>
      <c r="E575" s="241" t="str">
        <f t="shared" si="28"/>
        <v>Favourite web sites70</v>
      </c>
      <c r="F575" s="86" t="s">
        <v>1319</v>
      </c>
      <c r="G575" s="242">
        <v>3.5581632653061225E-2</v>
      </c>
      <c r="H575" s="245">
        <v>99.487556907125324</v>
      </c>
    </row>
    <row r="576" spans="1:8">
      <c r="A576" s="86" t="str">
        <v>site_vevo</v>
      </c>
      <c r="B576" s="239">
        <v>575</v>
      </c>
      <c r="C576" s="86" t="s">
        <v>1180</v>
      </c>
      <c r="D576" s="241">
        <f>COUNTIF($C$1:$C576,C576)</f>
        <v>71</v>
      </c>
      <c r="E576" s="241" t="str">
        <f t="shared" si="28"/>
        <v>Favourite web sites71</v>
      </c>
      <c r="F576" s="86" t="s">
        <v>1321</v>
      </c>
      <c r="G576" s="242">
        <v>1.2459183673469388E-2</v>
      </c>
      <c r="H576" s="245">
        <v>90.265047624958498</v>
      </c>
    </row>
    <row r="577" spans="1:8">
      <c r="A577" s="86" t="str">
        <v>site_vice</v>
      </c>
      <c r="B577" s="239">
        <v>576</v>
      </c>
      <c r="C577" s="86" t="s">
        <v>1180</v>
      </c>
      <c r="D577" s="241">
        <f>COUNTIF($C$1:$C577,C577)</f>
        <v>72</v>
      </c>
      <c r="E577" s="241" t="str">
        <f t="shared" si="28"/>
        <v>Favourite web sites72</v>
      </c>
      <c r="F577" s="86" t="s">
        <v>1323</v>
      </c>
      <c r="G577" s="242">
        <v>1.0357142857142858E-2</v>
      </c>
      <c r="H577" s="245">
        <v>93.742336674072547</v>
      </c>
    </row>
    <row r="578" spans="1:8">
      <c r="A578" s="86" t="str">
        <v>site_wikihow</v>
      </c>
      <c r="B578" s="239">
        <v>577</v>
      </c>
      <c r="C578" s="86" t="s">
        <v>1180</v>
      </c>
      <c r="D578" s="241">
        <f>COUNTIF($C$1:$C578,C578)</f>
        <v>73</v>
      </c>
      <c r="E578" s="241" t="str">
        <f t="shared" si="28"/>
        <v>Favourite web sites73</v>
      </c>
      <c r="F578" s="86" t="s">
        <v>1325</v>
      </c>
      <c r="G578" s="242">
        <v>2.2408163265306123E-2</v>
      </c>
      <c r="H578" s="245">
        <v>94.65101085732627</v>
      </c>
    </row>
    <row r="579" spans="1:8">
      <c r="A579" s="86" t="str">
        <v>site_wiki</v>
      </c>
      <c r="B579" s="239">
        <v>578</v>
      </c>
      <c r="C579" s="86" t="s">
        <v>1180</v>
      </c>
      <c r="D579" s="241">
        <f>COUNTIF($C$1:$C579,C579)</f>
        <v>74</v>
      </c>
      <c r="E579" s="241" t="str">
        <f t="shared" ref="E579:E642" si="29">C579&amp;D579</f>
        <v>Favourite web sites74</v>
      </c>
      <c r="F579" s="86" t="s">
        <v>1327</v>
      </c>
      <c r="G579" s="242">
        <v>0.17294897959183672</v>
      </c>
      <c r="H579" s="245">
        <v>94.480861990738248</v>
      </c>
    </row>
    <row r="580" spans="1:8">
      <c r="A580" s="86" t="str">
        <v>site_williamhill</v>
      </c>
      <c r="B580" s="239">
        <v>579</v>
      </c>
      <c r="C580" s="86" t="s">
        <v>1180</v>
      </c>
      <c r="D580" s="241">
        <f>COUNTIF($C$1:$C580,C580)</f>
        <v>75</v>
      </c>
      <c r="E580" s="241" t="str">
        <f t="shared" si="29"/>
        <v>Favourite web sites75</v>
      </c>
      <c r="F580" s="86" t="s">
        <v>1329</v>
      </c>
      <c r="G580" s="242">
        <v>2.5744897959183676E-2</v>
      </c>
      <c r="H580" s="245">
        <v>99.642346674019137</v>
      </c>
    </row>
    <row r="581" spans="1:8">
      <c r="A581" s="86" t="str">
        <v>site_yahoo</v>
      </c>
      <c r="B581" s="239">
        <v>580</v>
      </c>
      <c r="C581" s="86" t="s">
        <v>1180</v>
      </c>
      <c r="D581" s="241">
        <f>COUNTIF($C$1:$C581,C581)</f>
        <v>76</v>
      </c>
      <c r="E581" s="241" t="str">
        <f t="shared" si="29"/>
        <v>Favourite web sites76</v>
      </c>
      <c r="F581" s="86" t="s">
        <v>1331</v>
      </c>
      <c r="G581" s="242">
        <v>6.9459183673469385E-2</v>
      </c>
      <c r="H581" s="245">
        <v>99.852308060115718</v>
      </c>
    </row>
    <row r="582" spans="1:8">
      <c r="A582" s="86" t="str">
        <v>site_zoopla</v>
      </c>
      <c r="B582" s="239">
        <v>581</v>
      </c>
      <c r="C582" s="86" t="s">
        <v>1180</v>
      </c>
      <c r="D582" s="241">
        <f>COUNTIF($C$1:$C582,C582)</f>
        <v>77</v>
      </c>
      <c r="E582" s="241" t="str">
        <f t="shared" si="29"/>
        <v>Favourite web sites77</v>
      </c>
      <c r="F582" s="86" t="s">
        <v>1333</v>
      </c>
      <c r="G582" s="242">
        <v>4.231632653061225E-2</v>
      </c>
      <c r="H582" s="245">
        <v>94.786012664803124</v>
      </c>
    </row>
    <row r="583" spans="1:8">
      <c r="A583" s="86" t="str">
        <v>shopm10</v>
      </c>
      <c r="B583" s="239">
        <v>582</v>
      </c>
      <c r="C583" s="86" t="s">
        <v>1336</v>
      </c>
      <c r="D583" s="241">
        <f>COUNTIF($C$1:$C583,C583)</f>
        <v>1</v>
      </c>
      <c r="E583" s="241" t="str">
        <f t="shared" si="29"/>
        <v>Supermarket: shop at (1+ times per month)1</v>
      </c>
      <c r="F583" s="86" t="s">
        <v>1337</v>
      </c>
      <c r="G583" s="242">
        <v>0.40113265306122442</v>
      </c>
      <c r="H583" s="245">
        <v>103.4834610762054</v>
      </c>
    </row>
    <row r="584" spans="1:8">
      <c r="A584" s="86" t="str">
        <v>shopm1</v>
      </c>
      <c r="B584" s="239">
        <v>583</v>
      </c>
      <c r="C584" s="86" t="s">
        <v>1336</v>
      </c>
      <c r="D584" s="241">
        <f>COUNTIF($C$1:$C584,C584)</f>
        <v>2</v>
      </c>
      <c r="E584" s="241" t="str">
        <f t="shared" si="29"/>
        <v>Supermarket: shop at (1+ times per month)2</v>
      </c>
      <c r="F584" s="86" t="s">
        <v>1339</v>
      </c>
      <c r="G584" s="242">
        <v>0.41527551020408149</v>
      </c>
      <c r="H584" s="245">
        <v>100.97016801113003</v>
      </c>
    </row>
    <row r="585" spans="1:8">
      <c r="A585" s="86" t="str">
        <v>shopm2</v>
      </c>
      <c r="B585" s="239">
        <v>584</v>
      </c>
      <c r="C585" s="86" t="s">
        <v>1336</v>
      </c>
      <c r="D585" s="241">
        <f>COUNTIF($C$1:$C585,C585)</f>
        <v>3</v>
      </c>
      <c r="E585" s="241" t="str">
        <f t="shared" si="29"/>
        <v>Supermarket: shop at (1+ times per month)3</v>
      </c>
      <c r="F585" s="86" t="s">
        <v>1341</v>
      </c>
      <c r="G585" s="242">
        <v>0.25581632653061226</v>
      </c>
      <c r="H585" s="245">
        <v>104.23270345249516</v>
      </c>
    </row>
    <row r="586" spans="1:8">
      <c r="A586" s="86" t="str">
        <v>shopm11</v>
      </c>
      <c r="B586" s="239">
        <v>585</v>
      </c>
      <c r="C586" s="86" t="s">
        <v>1336</v>
      </c>
      <c r="D586" s="241">
        <f>COUNTIF($C$1:$C586,C586)</f>
        <v>4</v>
      </c>
      <c r="E586" s="241" t="str">
        <f t="shared" si="29"/>
        <v>Supermarket: shop at (1+ times per month)4</v>
      </c>
      <c r="F586" s="86" t="s">
        <v>1343</v>
      </c>
      <c r="G586" s="242">
        <v>0.30317346938775508</v>
      </c>
      <c r="H586" s="245">
        <v>99.653588567133824</v>
      </c>
    </row>
    <row r="587" spans="1:8">
      <c r="A587" s="86" t="str">
        <v>shopm3</v>
      </c>
      <c r="B587" s="239">
        <v>586</v>
      </c>
      <c r="C587" s="86" t="s">
        <v>1336</v>
      </c>
      <c r="D587" s="241">
        <f>COUNTIF($C$1:$C587,C587)</f>
        <v>5</v>
      </c>
      <c r="E587" s="241" t="str">
        <f t="shared" si="29"/>
        <v>Supermarket: shop at (1+ times per month)5</v>
      </c>
      <c r="F587" s="86" t="s">
        <v>1345</v>
      </c>
      <c r="G587" s="242">
        <v>0.21871428571428572</v>
      </c>
      <c r="H587" s="245">
        <v>92.592118051314202</v>
      </c>
    </row>
    <row r="588" spans="1:8">
      <c r="A588" s="86" t="str">
        <v>shopm4</v>
      </c>
      <c r="B588" s="239">
        <v>587</v>
      </c>
      <c r="C588" s="86" t="s">
        <v>1336</v>
      </c>
      <c r="D588" s="241">
        <f>COUNTIF($C$1:$C588,C588)</f>
        <v>6</v>
      </c>
      <c r="E588" s="241" t="str">
        <f t="shared" si="29"/>
        <v>Supermarket: shop at (1+ times per month)6</v>
      </c>
      <c r="F588" s="86" t="s">
        <v>1347</v>
      </c>
      <c r="G588" s="242">
        <v>0.35090816326530611</v>
      </c>
      <c r="H588" s="245">
        <v>103.79014404957468</v>
      </c>
    </row>
    <row r="589" spans="1:8">
      <c r="A589" s="86" t="str">
        <v>shopm5</v>
      </c>
      <c r="B589" s="239">
        <v>588</v>
      </c>
      <c r="C589" s="86" t="s">
        <v>1336</v>
      </c>
      <c r="D589" s="241">
        <f>COUNTIF($C$1:$C589,C589)</f>
        <v>7</v>
      </c>
      <c r="E589" s="241" t="str">
        <f t="shared" si="29"/>
        <v>Supermarket: shop at (1+ times per month)7</v>
      </c>
      <c r="F589" s="86" t="s">
        <v>1349</v>
      </c>
      <c r="G589" s="242">
        <v>0.41023469387755113</v>
      </c>
      <c r="H589" s="245">
        <v>92.946195932349369</v>
      </c>
    </row>
    <row r="590" spans="1:8">
      <c r="A590" s="86" t="str">
        <v>shopm6</v>
      </c>
      <c r="B590" s="239">
        <v>589</v>
      </c>
      <c r="C590" s="86" t="s">
        <v>1336</v>
      </c>
      <c r="D590" s="241">
        <f>COUNTIF($C$1:$C590,C590)</f>
        <v>8</v>
      </c>
      <c r="E590" s="241" t="str">
        <f t="shared" si="29"/>
        <v>Supermarket: shop at (1+ times per month)8</v>
      </c>
      <c r="F590" s="86" t="s">
        <v>1303</v>
      </c>
      <c r="G590" s="242">
        <v>0.60231632653061218</v>
      </c>
      <c r="H590" s="245">
        <v>98.19481259005444</v>
      </c>
    </row>
    <row r="591" spans="1:8">
      <c r="A591" s="86" t="str">
        <v>shopm8</v>
      </c>
      <c r="B591" s="239">
        <v>590</v>
      </c>
      <c r="C591" s="86" t="s">
        <v>1336</v>
      </c>
      <c r="D591" s="241">
        <f>COUNTIF($C$1:$C591,C591)</f>
        <v>9</v>
      </c>
      <c r="E591" s="241" t="str">
        <f t="shared" si="29"/>
        <v>Supermarket: shop at (1+ times per month)9</v>
      </c>
      <c r="F591" s="86" t="s">
        <v>1352</v>
      </c>
      <c r="G591" s="242">
        <v>0.13227551020408165</v>
      </c>
      <c r="H591" s="245">
        <v>79.370846164087055</v>
      </c>
    </row>
    <row r="592" spans="1:8">
      <c r="A592" s="86" t="str">
        <v>DAILY11</v>
      </c>
      <c r="B592" s="239">
        <v>591</v>
      </c>
      <c r="C592" s="86" t="s">
        <v>1355</v>
      </c>
      <c r="D592" s="241">
        <f>COUNTIF($C$1:$C592,C592)</f>
        <v>1</v>
      </c>
      <c r="E592" s="241" t="str">
        <f t="shared" si="29"/>
        <v>Daily Newspapers1</v>
      </c>
      <c r="F592" s="86" t="s">
        <v>1356</v>
      </c>
      <c r="G592" s="242">
        <v>0.10481632653061224</v>
      </c>
      <c r="H592" s="245">
        <v>111.72425501722437</v>
      </c>
    </row>
    <row r="593" spans="1:8">
      <c r="A593" s="86" t="str">
        <v>DAILY3</v>
      </c>
      <c r="B593" s="239">
        <v>592</v>
      </c>
      <c r="C593" s="86" t="s">
        <v>1355</v>
      </c>
      <c r="D593" s="241">
        <f>COUNTIF($C$1:$C593,C593)</f>
        <v>2</v>
      </c>
      <c r="E593" s="241" t="str">
        <f t="shared" si="29"/>
        <v>Daily Newspapers2</v>
      </c>
      <c r="F593" s="86" t="s">
        <v>1358</v>
      </c>
      <c r="G593" s="242">
        <v>3.9602040816326525E-2</v>
      </c>
      <c r="H593" s="245">
        <v>108.69767260416153</v>
      </c>
    </row>
    <row r="594" spans="1:8">
      <c r="A594" s="86" t="str">
        <v>DAILY4</v>
      </c>
      <c r="B594" s="239">
        <v>593</v>
      </c>
      <c r="C594" s="86" t="s">
        <v>1355</v>
      </c>
      <c r="D594" s="241">
        <f>COUNTIF($C$1:$C594,C594)</f>
        <v>3</v>
      </c>
      <c r="E594" s="241" t="str">
        <f t="shared" si="29"/>
        <v>Daily Newspapers3</v>
      </c>
      <c r="F594" s="86" t="s">
        <v>1360</v>
      </c>
      <c r="G594" s="242">
        <v>9.7040816326530617E-3</v>
      </c>
      <c r="H594" s="245">
        <v>117.86546815322939</v>
      </c>
    </row>
    <row r="595" spans="1:8">
      <c r="A595" s="86" t="str">
        <v>DAILY10</v>
      </c>
      <c r="B595" s="239">
        <v>594</v>
      </c>
      <c r="C595" s="86" t="s">
        <v>1355</v>
      </c>
      <c r="D595" s="241">
        <f>COUNTIF($C$1:$C595,C595)</f>
        <v>4</v>
      </c>
      <c r="E595" s="241" t="str">
        <f t="shared" si="29"/>
        <v>Daily Newspapers4</v>
      </c>
      <c r="F595" s="86" t="s">
        <v>1362</v>
      </c>
      <c r="G595" s="242">
        <v>1.9714285714285712E-2</v>
      </c>
      <c r="H595" s="245">
        <v>110.60454443701877</v>
      </c>
    </row>
    <row r="596" spans="1:8">
      <c r="A596" s="86" t="str">
        <v>DAILY2</v>
      </c>
      <c r="B596" s="239">
        <v>595</v>
      </c>
      <c r="C596" s="86" t="s">
        <v>1355</v>
      </c>
      <c r="D596" s="241">
        <f>COUNTIF($C$1:$C596,C596)</f>
        <v>5</v>
      </c>
      <c r="E596" s="241" t="str">
        <f t="shared" si="29"/>
        <v>Daily Newspapers5</v>
      </c>
      <c r="F596" s="86" t="s">
        <v>1364</v>
      </c>
      <c r="G596" s="242">
        <v>8.0959183673469395E-2</v>
      </c>
      <c r="H596" s="245">
        <v>101.93851620678601</v>
      </c>
    </row>
    <row r="597" spans="1:8">
      <c r="A597" s="86" t="str">
        <v>DAILY1</v>
      </c>
      <c r="B597" s="239">
        <v>596</v>
      </c>
      <c r="C597" s="86" t="s">
        <v>1355</v>
      </c>
      <c r="D597" s="241">
        <f>COUNTIF($C$1:$C597,C597)</f>
        <v>6</v>
      </c>
      <c r="E597" s="241" t="str">
        <f t="shared" si="29"/>
        <v>Daily Newspapers6</v>
      </c>
      <c r="F597" s="86" t="s">
        <v>1366</v>
      </c>
      <c r="G597" s="242">
        <v>1.8581632653061227E-2</v>
      </c>
      <c r="H597" s="245">
        <v>105.18925412543241</v>
      </c>
    </row>
    <row r="598" spans="1:8">
      <c r="A598" s="86" t="str">
        <v>DAILY6</v>
      </c>
      <c r="B598" s="239">
        <v>597</v>
      </c>
      <c r="C598" s="86" t="s">
        <v>1355</v>
      </c>
      <c r="D598" s="241">
        <f>COUNTIF($C$1:$C598,C598)</f>
        <v>7</v>
      </c>
      <c r="E598" s="241" t="str">
        <f t="shared" si="29"/>
        <v>Daily Newspapers7</v>
      </c>
      <c r="F598" s="86" t="s">
        <v>1368</v>
      </c>
      <c r="G598" s="242">
        <v>2.1622448979591834E-2</v>
      </c>
      <c r="H598" s="245">
        <v>81.913597562682327</v>
      </c>
    </row>
    <row r="599" spans="1:8">
      <c r="A599" s="86" t="str">
        <v>DAILY8</v>
      </c>
      <c r="B599" s="239">
        <v>598</v>
      </c>
      <c r="C599" s="86" t="s">
        <v>1355</v>
      </c>
      <c r="D599" s="241">
        <f>COUNTIF($C$1:$C599,C599)</f>
        <v>8</v>
      </c>
      <c r="E599" s="241" t="str">
        <f t="shared" si="29"/>
        <v>Daily Newspapers8</v>
      </c>
      <c r="F599" s="86" t="s">
        <v>1370</v>
      </c>
      <c r="G599" s="242">
        <v>1.5785714285714285E-2</v>
      </c>
      <c r="H599" s="245">
        <v>81.115082685817768</v>
      </c>
    </row>
    <row r="600" spans="1:8">
      <c r="A600" s="86" t="str">
        <v>DAILY12</v>
      </c>
      <c r="B600" s="239">
        <v>599</v>
      </c>
      <c r="C600" s="86" t="s">
        <v>1355</v>
      </c>
      <c r="D600" s="241">
        <f>COUNTIF($C$1:$C600,C600)</f>
        <v>9</v>
      </c>
      <c r="E600" s="241" t="str">
        <f t="shared" si="29"/>
        <v>Daily Newspapers9</v>
      </c>
      <c r="F600" s="86" t="s">
        <v>1372</v>
      </c>
      <c r="G600" s="242">
        <v>2.397959183673469E-2</v>
      </c>
      <c r="H600" s="245">
        <v>78.679362163446783</v>
      </c>
    </row>
    <row r="601" spans="1:8">
      <c r="A601" s="86" t="str">
        <v>MAGBIZEDU</v>
      </c>
      <c r="B601" s="239">
        <v>600</v>
      </c>
      <c r="C601" s="86" t="s">
        <v>1374</v>
      </c>
      <c r="D601" s="241">
        <f>COUNTIF($C$1:$C601,C601)</f>
        <v>1</v>
      </c>
      <c r="E601" s="241" t="str">
        <f t="shared" si="29"/>
        <v>Magazines Read1</v>
      </c>
      <c r="F601" s="86" t="s">
        <v>1375</v>
      </c>
      <c r="G601" s="242">
        <v>2.1173469387755103E-2</v>
      </c>
      <c r="H601" s="245">
        <v>83.000527758773089</v>
      </c>
    </row>
    <row r="602" spans="1:8">
      <c r="A602" s="86" t="str">
        <v>MAGCELEB</v>
      </c>
      <c r="B602" s="239">
        <v>601</v>
      </c>
      <c r="C602" s="86" t="s">
        <v>1374</v>
      </c>
      <c r="D602" s="241">
        <f>COUNTIF($C$1:$C602,C602)</f>
        <v>2</v>
      </c>
      <c r="E602" s="241" t="str">
        <f t="shared" si="29"/>
        <v>Magazines Read2</v>
      </c>
      <c r="F602" s="86" t="s">
        <v>1377</v>
      </c>
      <c r="G602" s="242">
        <v>2.0877551020408166E-2</v>
      </c>
      <c r="H602" s="245">
        <v>91.571138330431381</v>
      </c>
    </row>
    <row r="603" spans="1:8">
      <c r="A603" s="86" t="str">
        <v>MAGFASHION</v>
      </c>
      <c r="B603" s="239">
        <v>602</v>
      </c>
      <c r="C603" s="86" t="s">
        <v>1374</v>
      </c>
      <c r="D603" s="241">
        <f>COUNTIF($C$1:$C603,C603)</f>
        <v>3</v>
      </c>
      <c r="E603" s="241" t="str">
        <f t="shared" si="29"/>
        <v>Magazines Read3</v>
      </c>
      <c r="F603" s="86" t="s">
        <v>1379</v>
      </c>
      <c r="G603" s="242">
        <v>9.9591836734693878E-3</v>
      </c>
      <c r="H603" s="245">
        <v>83.609520408026427</v>
      </c>
    </row>
    <row r="604" spans="1:8">
      <c r="A604" s="86" t="str">
        <v>MAGCOOK</v>
      </c>
      <c r="B604" s="239">
        <v>603</v>
      </c>
      <c r="C604" s="86" t="s">
        <v>1374</v>
      </c>
      <c r="D604" s="241">
        <f>COUNTIF($C$1:$C604,C604)</f>
        <v>4</v>
      </c>
      <c r="E604" s="241" t="str">
        <f t="shared" si="29"/>
        <v>Magazines Read4</v>
      </c>
      <c r="F604" s="86" t="s">
        <v>1381</v>
      </c>
      <c r="G604" s="242">
        <v>7.5071428571428567E-2</v>
      </c>
      <c r="H604" s="245">
        <v>94.342255786478574</v>
      </c>
    </row>
    <row r="605" spans="1:8">
      <c r="A605" s="86" t="str">
        <v>MAGHEALTH</v>
      </c>
      <c r="B605" s="239">
        <v>604</v>
      </c>
      <c r="C605" s="86" t="s">
        <v>1374</v>
      </c>
      <c r="D605" s="241">
        <f>COUNTIF($C$1:$C605,C605)</f>
        <v>5</v>
      </c>
      <c r="E605" s="241" t="str">
        <f t="shared" si="29"/>
        <v>Magazines Read5</v>
      </c>
      <c r="F605" s="86" t="s">
        <v>1383</v>
      </c>
      <c r="G605" s="242">
        <v>2.2204081632653062E-2</v>
      </c>
      <c r="H605" s="245">
        <v>94.492459759724341</v>
      </c>
    </row>
    <row r="606" spans="1:8">
      <c r="A606" s="86" t="str">
        <v>MAGHOME</v>
      </c>
      <c r="B606" s="239">
        <v>605</v>
      </c>
      <c r="C606" s="86" t="s">
        <v>1374</v>
      </c>
      <c r="D606" s="241">
        <f>COUNTIF($C$1:$C606,C606)</f>
        <v>6</v>
      </c>
      <c r="E606" s="241" t="str">
        <f t="shared" si="29"/>
        <v>Magazines Read6</v>
      </c>
      <c r="F606" s="86" t="s">
        <v>1385</v>
      </c>
      <c r="G606" s="242">
        <v>3.8622448979591835E-2</v>
      </c>
      <c r="H606" s="245">
        <v>92.472618688636516</v>
      </c>
    </row>
    <row r="607" spans="1:8">
      <c r="A607" s="86" t="str">
        <v>MAGIT</v>
      </c>
      <c r="B607" s="239">
        <v>606</v>
      </c>
      <c r="C607" s="86" t="s">
        <v>1374</v>
      </c>
      <c r="D607" s="241">
        <f>COUNTIF($C$1:$C607,C607)</f>
        <v>7</v>
      </c>
      <c r="E607" s="241" t="str">
        <f t="shared" si="29"/>
        <v>Magazines Read7</v>
      </c>
      <c r="F607" s="86" t="s">
        <v>1387</v>
      </c>
      <c r="G607" s="242">
        <v>2.414285714285715E-2</v>
      </c>
      <c r="H607" s="245">
        <v>87.312543367273818</v>
      </c>
    </row>
    <row r="608" spans="1:8">
      <c r="A608" s="86" t="str">
        <v>MAGMENSTYLE</v>
      </c>
      <c r="B608" s="239">
        <v>607</v>
      </c>
      <c r="C608" s="86" t="s">
        <v>1374</v>
      </c>
      <c r="D608" s="241">
        <f>COUNTIF($C$1:$C608,C608)</f>
        <v>8</v>
      </c>
      <c r="E608" s="241" t="str">
        <f t="shared" si="29"/>
        <v>Magazines Read8</v>
      </c>
      <c r="F608" s="86" t="s">
        <v>1389</v>
      </c>
      <c r="G608" s="242">
        <v>2.4795918367346934E-2</v>
      </c>
      <c r="H608" s="245">
        <v>82.967512073871362</v>
      </c>
    </row>
    <row r="609" spans="1:8">
      <c r="A609" s="86" t="str">
        <v>MAGMOTOR</v>
      </c>
      <c r="B609" s="239">
        <v>608</v>
      </c>
      <c r="C609" s="86" t="s">
        <v>1374</v>
      </c>
      <c r="D609" s="241">
        <f>COUNTIF($C$1:$C609,C609)</f>
        <v>9</v>
      </c>
      <c r="E609" s="241" t="str">
        <f t="shared" si="29"/>
        <v>Magazines Read9</v>
      </c>
      <c r="F609" s="86" t="s">
        <v>1391</v>
      </c>
      <c r="G609" s="242">
        <v>2.3346938775510206E-2</v>
      </c>
      <c r="H609" s="245">
        <v>86.749331987919192</v>
      </c>
    </row>
    <row r="610" spans="1:8">
      <c r="A610" s="86" t="str">
        <v>MAGMUSICFILM</v>
      </c>
      <c r="B610" s="239">
        <v>609</v>
      </c>
      <c r="C610" s="86" t="s">
        <v>1374</v>
      </c>
      <c r="D610" s="241">
        <f>COUNTIF($C$1:$C610,C610)</f>
        <v>10</v>
      </c>
      <c r="E610" s="241" t="str">
        <f t="shared" si="29"/>
        <v>Magazines Read10</v>
      </c>
      <c r="F610" s="86" t="s">
        <v>1393</v>
      </c>
      <c r="G610" s="242">
        <v>1.8755102040816325E-2</v>
      </c>
      <c r="H610" s="245">
        <v>86.973991422432135</v>
      </c>
    </row>
    <row r="611" spans="1:8">
      <c r="A611" s="86" t="str">
        <v>MAGSPORT</v>
      </c>
      <c r="B611" s="239">
        <v>610</v>
      </c>
      <c r="C611" s="86" t="s">
        <v>1374</v>
      </c>
      <c r="D611" s="241">
        <f>COUNTIF($C$1:$C611,C611)</f>
        <v>11</v>
      </c>
      <c r="E611" s="241" t="str">
        <f t="shared" si="29"/>
        <v>Magazines Read11</v>
      </c>
      <c r="F611" s="86" t="s">
        <v>1395</v>
      </c>
      <c r="G611" s="242">
        <v>1.9979591836734693E-2</v>
      </c>
      <c r="H611" s="245">
        <v>87.444020834081513</v>
      </c>
    </row>
    <row r="612" spans="1:8">
      <c r="A612" s="86" t="str">
        <v>MAGTRAVEL</v>
      </c>
      <c r="B612" s="239">
        <v>611</v>
      </c>
      <c r="C612" s="86" t="s">
        <v>1374</v>
      </c>
      <c r="D612" s="241">
        <f>COUNTIF($C$1:$C612,C612)</f>
        <v>12</v>
      </c>
      <c r="E612" s="241" t="str">
        <f t="shared" si="29"/>
        <v>Magazines Read12</v>
      </c>
      <c r="F612" s="86" t="s">
        <v>1397</v>
      </c>
      <c r="G612" s="242">
        <v>4.8765306122448976E-2</v>
      </c>
      <c r="H612" s="245">
        <v>88.93784801135277</v>
      </c>
    </row>
    <row r="613" spans="1:8">
      <c r="A613" s="86" t="str">
        <v>MAGTV</v>
      </c>
      <c r="B613" s="239">
        <v>612</v>
      </c>
      <c r="C613" s="86" t="s">
        <v>1374</v>
      </c>
      <c r="D613" s="241">
        <f>COUNTIF($C$1:$C613,C613)</f>
        <v>13</v>
      </c>
      <c r="E613" s="241" t="str">
        <f t="shared" si="29"/>
        <v>Magazines Read13</v>
      </c>
      <c r="F613" s="86" t="s">
        <v>1399</v>
      </c>
      <c r="G613" s="242">
        <v>0.15251020408163268</v>
      </c>
      <c r="H613" s="245">
        <v>105.50859446289935</v>
      </c>
    </row>
    <row r="614" spans="1:8">
      <c r="A614" s="86" t="str">
        <v>MAGWOMEN</v>
      </c>
      <c r="B614" s="239">
        <v>613</v>
      </c>
      <c r="C614" s="86" t="s">
        <v>1374</v>
      </c>
      <c r="D614" s="241">
        <f>COUNTIF($C$1:$C614,C614)</f>
        <v>14</v>
      </c>
      <c r="E614" s="241" t="str">
        <f t="shared" si="29"/>
        <v>Magazines Read14</v>
      </c>
      <c r="F614" s="86" t="s">
        <v>1401</v>
      </c>
      <c r="G614" s="242">
        <v>9.6367346938775494E-2</v>
      </c>
      <c r="H614" s="245">
        <v>102.08996189736564</v>
      </c>
    </row>
    <row r="615" spans="1:8">
      <c r="A615" s="86" t="str">
        <v>MAGWOMENGLOSS</v>
      </c>
      <c r="B615" s="239">
        <v>614</v>
      </c>
      <c r="C615" s="86" t="s">
        <v>1374</v>
      </c>
      <c r="D615" s="241">
        <f>COUNTIF($C$1:$C615,C615)</f>
        <v>15</v>
      </c>
      <c r="E615" s="241" t="str">
        <f t="shared" si="29"/>
        <v>Magazines Read15</v>
      </c>
      <c r="F615" s="86" t="s">
        <v>1403</v>
      </c>
      <c r="G615" s="242">
        <v>2.9857142857142853E-2</v>
      </c>
      <c r="H615" s="245">
        <v>80.850676000317662</v>
      </c>
    </row>
    <row r="616" spans="1:8">
      <c r="A616" s="86" t="str">
        <v>CHARITY1</v>
      </c>
      <c r="B616" s="239">
        <v>615</v>
      </c>
      <c r="C616" s="86" t="s">
        <v>1405</v>
      </c>
      <c r="D616" s="241">
        <f>COUNTIF($C$1:$C616,C616)</f>
        <v>1</v>
      </c>
      <c r="E616" s="241" t="str">
        <f t="shared" si="29"/>
        <v>Charities1</v>
      </c>
      <c r="F616" s="86" t="s">
        <v>1406</v>
      </c>
      <c r="G616" s="242">
        <v>0.143234693877551</v>
      </c>
      <c r="H616" s="245">
        <v>103.67629897292032</v>
      </c>
    </row>
    <row r="617" spans="1:8">
      <c r="A617" s="86" t="str">
        <v>CHARITY2</v>
      </c>
      <c r="B617" s="239">
        <v>616</v>
      </c>
      <c r="C617" s="86" t="s">
        <v>1405</v>
      </c>
      <c r="D617" s="241">
        <f>COUNTIF($C$1:$C617,C617)</f>
        <v>2</v>
      </c>
      <c r="E617" s="241" t="str">
        <f t="shared" si="29"/>
        <v>Charities2</v>
      </c>
      <c r="F617" s="86" t="s">
        <v>1408</v>
      </c>
      <c r="G617" s="242">
        <v>0.124</v>
      </c>
      <c r="H617" s="245">
        <v>98.582653038467242</v>
      </c>
    </row>
    <row r="618" spans="1:8">
      <c r="A618" s="86" t="str">
        <v>CHARITY3</v>
      </c>
      <c r="B618" s="239">
        <v>617</v>
      </c>
      <c r="C618" s="86" t="s">
        <v>1405</v>
      </c>
      <c r="D618" s="241">
        <f>COUNTIF($C$1:$C618,C618)</f>
        <v>3</v>
      </c>
      <c r="E618" s="241" t="str">
        <f t="shared" si="29"/>
        <v>Charities3</v>
      </c>
      <c r="F618" s="86" t="s">
        <v>1410</v>
      </c>
      <c r="G618" s="242">
        <v>4.3306122448979592E-2</v>
      </c>
      <c r="H618" s="245">
        <v>102.37713721289748</v>
      </c>
    </row>
    <row r="619" spans="1:8">
      <c r="A619" s="86" t="str">
        <v>CHARITY5</v>
      </c>
      <c r="B619" s="239">
        <v>618</v>
      </c>
      <c r="C619" s="86" t="s">
        <v>1405</v>
      </c>
      <c r="D619" s="241">
        <f>COUNTIF($C$1:$C619,C619)</f>
        <v>4</v>
      </c>
      <c r="E619" s="241" t="str">
        <f t="shared" si="29"/>
        <v>Charities4</v>
      </c>
      <c r="F619" s="86" t="s">
        <v>1412</v>
      </c>
      <c r="G619" s="242">
        <v>6.7061224489795943E-2</v>
      </c>
      <c r="H619" s="245">
        <v>103.7538264769158</v>
      </c>
    </row>
    <row r="620" spans="1:8">
      <c r="A620" s="86" t="str">
        <v>CHARITY7</v>
      </c>
      <c r="B620" s="239">
        <v>619</v>
      </c>
      <c r="C620" s="86" t="s">
        <v>1405</v>
      </c>
      <c r="D620" s="241">
        <f>COUNTIF($C$1:$C620,C620)</f>
        <v>5</v>
      </c>
      <c r="E620" s="241" t="str">
        <f t="shared" si="29"/>
        <v>Charities5</v>
      </c>
      <c r="F620" s="86" t="s">
        <v>1414</v>
      </c>
      <c r="G620" s="242">
        <v>0.2488469387755102</v>
      </c>
      <c r="H620" s="245">
        <v>100.01901829710948</v>
      </c>
    </row>
    <row r="621" spans="1:8">
      <c r="A621" s="86" t="str">
        <v>CHARITY8</v>
      </c>
      <c r="B621" s="239">
        <v>620</v>
      </c>
      <c r="C621" s="86" t="s">
        <v>1405</v>
      </c>
      <c r="D621" s="241">
        <f>COUNTIF($C$1:$C621,C621)</f>
        <v>6</v>
      </c>
      <c r="E621" s="241" t="str">
        <f t="shared" si="29"/>
        <v>Charities6</v>
      </c>
      <c r="F621" s="86" t="s">
        <v>1416</v>
      </c>
      <c r="G621" s="242">
        <v>3.470408163265306E-2</v>
      </c>
      <c r="H621" s="245">
        <v>90.110531858371644</v>
      </c>
    </row>
    <row r="622" spans="1:8">
      <c r="A622" s="86" t="str">
        <v>CHARITY11</v>
      </c>
      <c r="B622" s="239">
        <v>621</v>
      </c>
      <c r="C622" s="86" t="s">
        <v>1405</v>
      </c>
      <c r="D622" s="241">
        <f>COUNTIF($C$1:$C622,C622)</f>
        <v>7</v>
      </c>
      <c r="E622" s="241" t="str">
        <f t="shared" si="29"/>
        <v>Charities7</v>
      </c>
      <c r="F622" s="86" t="s">
        <v>1418</v>
      </c>
      <c r="G622" s="242">
        <v>0.30274489795918369</v>
      </c>
      <c r="H622" s="245">
        <v>102.04957421970344</v>
      </c>
    </row>
    <row r="623" spans="1:8">
      <c r="A623" s="86" t="str">
        <v>CHARITY13</v>
      </c>
      <c r="B623" s="239">
        <v>622</v>
      </c>
      <c r="C623" s="86" t="s">
        <v>1405</v>
      </c>
      <c r="D623" s="241">
        <f>COUNTIF($C$1:$C623,C623)</f>
        <v>8</v>
      </c>
      <c r="E623" s="241" t="str">
        <f t="shared" si="29"/>
        <v>Charities8</v>
      </c>
      <c r="F623" s="86" t="s">
        <v>1420</v>
      </c>
      <c r="G623" s="242">
        <v>3.1877551020408158E-2</v>
      </c>
      <c r="H623" s="245">
        <v>104.23948976401978</v>
      </c>
    </row>
    <row r="624" spans="1:8">
      <c r="A624" s="86" t="str">
        <v>CHARITY15</v>
      </c>
      <c r="B624" s="239">
        <v>623</v>
      </c>
      <c r="C624" s="86" t="s">
        <v>1405</v>
      </c>
      <c r="D624" s="241">
        <f>COUNTIF($C$1:$C624,C624)</f>
        <v>9</v>
      </c>
      <c r="E624" s="241" t="str">
        <f t="shared" si="29"/>
        <v>Charities9</v>
      </c>
      <c r="F624" s="86" t="s">
        <v>1422</v>
      </c>
      <c r="G624" s="242">
        <v>9.4642857142857126E-2</v>
      </c>
      <c r="H624" s="245">
        <v>100.64362336776938</v>
      </c>
    </row>
    <row r="625" spans="1:8">
      <c r="A625" s="86" t="str">
        <v>CHARITY10</v>
      </c>
      <c r="B625" s="239">
        <v>624</v>
      </c>
      <c r="C625" s="86" t="s">
        <v>1405</v>
      </c>
      <c r="D625" s="241">
        <f>COUNTIF($C$1:$C625,C625)</f>
        <v>10</v>
      </c>
      <c r="E625" s="241" t="str">
        <f t="shared" si="29"/>
        <v>Charities10</v>
      </c>
      <c r="F625" s="86" t="s">
        <v>1424</v>
      </c>
      <c r="G625" s="242">
        <v>0.2545510204081633</v>
      </c>
      <c r="H625" s="245">
        <v>98.499202622594268</v>
      </c>
    </row>
    <row r="626" spans="1:8">
      <c r="A626" s="86" t="str">
        <v>INTERESTS1</v>
      </c>
      <c r="B626" s="239">
        <v>625</v>
      </c>
      <c r="C626" s="86" t="s">
        <v>1426</v>
      </c>
      <c r="D626" s="241">
        <f>COUNTIF($C$1:$C626,C626)</f>
        <v>1</v>
      </c>
      <c r="E626" s="241" t="str">
        <f t="shared" si="29"/>
        <v>Interests &amp; Hobbies1</v>
      </c>
      <c r="F626" s="86" t="s">
        <v>1427</v>
      </c>
      <c r="G626" s="242">
        <v>2.9989795918367351E-2</v>
      </c>
      <c r="H626" s="245">
        <v>106.3271028908884</v>
      </c>
    </row>
    <row r="627" spans="1:8">
      <c r="A627" s="86" t="str">
        <v>INTERESTS4</v>
      </c>
      <c r="B627" s="239">
        <v>626</v>
      </c>
      <c r="C627" s="86" t="s">
        <v>1426</v>
      </c>
      <c r="D627" s="241">
        <f>COUNTIF($C$1:$C627,C627)</f>
        <v>2</v>
      </c>
      <c r="E627" s="241" t="str">
        <f t="shared" si="29"/>
        <v>Interests &amp; Hobbies2</v>
      </c>
      <c r="F627" s="86" t="s">
        <v>1429</v>
      </c>
      <c r="G627" s="242">
        <v>0.17069387755102039</v>
      </c>
      <c r="H627" s="245">
        <v>96.171605088732392</v>
      </c>
    </row>
    <row r="628" spans="1:8">
      <c r="A628" s="86" t="str">
        <v>INTERESTS5</v>
      </c>
      <c r="B628" s="239">
        <v>627</v>
      </c>
      <c r="C628" s="86" t="s">
        <v>1426</v>
      </c>
      <c r="D628" s="241">
        <f>COUNTIF($C$1:$C628,C628)</f>
        <v>3</v>
      </c>
      <c r="E628" s="241" t="str">
        <f t="shared" si="29"/>
        <v>Interests &amp; Hobbies3</v>
      </c>
      <c r="F628" s="86" t="s">
        <v>1431</v>
      </c>
      <c r="G628" s="242">
        <v>0.27687755102040812</v>
      </c>
      <c r="H628" s="245">
        <v>93.308507937487164</v>
      </c>
    </row>
    <row r="629" spans="1:8">
      <c r="A629" s="86" t="str">
        <v>INTERESTS6</v>
      </c>
      <c r="B629" s="239">
        <v>628</v>
      </c>
      <c r="C629" s="86" t="s">
        <v>1426</v>
      </c>
      <c r="D629" s="241">
        <f>COUNTIF($C$1:$C629,C629)</f>
        <v>4</v>
      </c>
      <c r="E629" s="241" t="str">
        <f t="shared" si="29"/>
        <v>Interests &amp; Hobbies4</v>
      </c>
      <c r="F629" s="86" t="s">
        <v>1433</v>
      </c>
      <c r="G629" s="242">
        <v>0.35398979591836738</v>
      </c>
      <c r="H629" s="245">
        <v>97.277096178543445</v>
      </c>
    </row>
    <row r="630" spans="1:8">
      <c r="A630" s="86" t="str">
        <v>INTERESTS9</v>
      </c>
      <c r="B630" s="239">
        <v>629</v>
      </c>
      <c r="C630" s="86" t="s">
        <v>1426</v>
      </c>
      <c r="D630" s="241">
        <f>COUNTIF($C$1:$C630,C630)</f>
        <v>5</v>
      </c>
      <c r="E630" s="241" t="str">
        <f t="shared" si="29"/>
        <v>Interests &amp; Hobbies5</v>
      </c>
      <c r="F630" s="86" t="s">
        <v>1435</v>
      </c>
      <c r="G630" s="242">
        <v>0.24901020408163263</v>
      </c>
      <c r="H630" s="245">
        <v>102.40955468193174</v>
      </c>
    </row>
    <row r="631" spans="1:8">
      <c r="A631" s="86" t="str">
        <v>INTERESTS55</v>
      </c>
      <c r="B631" s="239">
        <v>630</v>
      </c>
      <c r="C631" s="86" t="s">
        <v>1426</v>
      </c>
      <c r="D631" s="241">
        <f>COUNTIF($C$1:$C631,C631)</f>
        <v>6</v>
      </c>
      <c r="E631" s="241" t="str">
        <f t="shared" si="29"/>
        <v>Interests &amp; Hobbies6</v>
      </c>
      <c r="F631" s="86" t="s">
        <v>1437</v>
      </c>
      <c r="G631" s="242">
        <v>0.20098979591836738</v>
      </c>
      <c r="H631" s="245">
        <v>98.900067665572777</v>
      </c>
    </row>
    <row r="632" spans="1:8">
      <c r="A632" s="86" t="str">
        <v>INTERESTS10</v>
      </c>
      <c r="B632" s="239">
        <v>631</v>
      </c>
      <c r="C632" s="86" t="s">
        <v>1426</v>
      </c>
      <c r="D632" s="241">
        <f>COUNTIF($C$1:$C632,C632)</f>
        <v>7</v>
      </c>
      <c r="E632" s="241" t="str">
        <f t="shared" si="29"/>
        <v>Interests &amp; Hobbies7</v>
      </c>
      <c r="F632" s="86" t="s">
        <v>1439</v>
      </c>
      <c r="G632" s="242">
        <v>0.42507142857142854</v>
      </c>
      <c r="H632" s="245">
        <v>95.063329151376081</v>
      </c>
    </row>
    <row r="633" spans="1:8">
      <c r="A633" s="86" t="str">
        <v>INTERESTS12</v>
      </c>
      <c r="B633" s="239">
        <v>632</v>
      </c>
      <c r="C633" s="86" t="s">
        <v>1426</v>
      </c>
      <c r="D633" s="241">
        <f>COUNTIF($C$1:$C633,C633)</f>
        <v>8</v>
      </c>
      <c r="E633" s="241" t="str">
        <f t="shared" si="29"/>
        <v>Interests &amp; Hobbies8</v>
      </c>
      <c r="F633" s="86" t="s">
        <v>1441</v>
      </c>
      <c r="G633" s="242">
        <v>0.32402040816326527</v>
      </c>
      <c r="H633" s="245">
        <v>95.039433504026533</v>
      </c>
    </row>
    <row r="634" spans="1:8">
      <c r="A634" s="86" t="str">
        <v>INTERESTS17</v>
      </c>
      <c r="B634" s="239">
        <v>633</v>
      </c>
      <c r="C634" s="86" t="s">
        <v>1426</v>
      </c>
      <c r="D634" s="241">
        <f>COUNTIF($C$1:$C634,C634)</f>
        <v>9</v>
      </c>
      <c r="E634" s="241" t="str">
        <f t="shared" si="29"/>
        <v>Interests &amp; Hobbies9</v>
      </c>
      <c r="F634" s="86" t="s">
        <v>1443</v>
      </c>
      <c r="G634" s="242">
        <v>0.36167346938775513</v>
      </c>
      <c r="H634" s="245">
        <v>95.740120321940537</v>
      </c>
    </row>
    <row r="635" spans="1:8">
      <c r="A635" s="86" t="str">
        <v>INTERESTS43</v>
      </c>
      <c r="B635" s="239">
        <v>634</v>
      </c>
      <c r="C635" s="86" t="s">
        <v>1426</v>
      </c>
      <c r="D635" s="241">
        <f>COUNTIF($C$1:$C635,C635)</f>
        <v>10</v>
      </c>
      <c r="E635" s="241" t="str">
        <f t="shared" si="29"/>
        <v>Interests &amp; Hobbies10</v>
      </c>
      <c r="F635" s="86" t="s">
        <v>1445</v>
      </c>
      <c r="G635" s="242">
        <v>6.8979591836734716E-2</v>
      </c>
      <c r="H635" s="245">
        <v>101.41092341224682</v>
      </c>
    </row>
    <row r="636" spans="1:8">
      <c r="A636" s="86" t="str">
        <v>INTERESTS18</v>
      </c>
      <c r="B636" s="239">
        <v>635</v>
      </c>
      <c r="C636" s="86" t="s">
        <v>1426</v>
      </c>
      <c r="D636" s="241">
        <f>COUNTIF($C$1:$C636,C636)</f>
        <v>11</v>
      </c>
      <c r="E636" s="241" t="str">
        <f t="shared" si="29"/>
        <v>Interests &amp; Hobbies11</v>
      </c>
      <c r="F636" s="86" t="s">
        <v>1447</v>
      </c>
      <c r="G636" s="242">
        <v>0.35819387755102045</v>
      </c>
      <c r="H636" s="245">
        <v>103.99285631433821</v>
      </c>
    </row>
    <row r="637" spans="1:8">
      <c r="A637" s="86" t="str">
        <v>INTERESTS19</v>
      </c>
      <c r="B637" s="239">
        <v>636</v>
      </c>
      <c r="C637" s="86" t="s">
        <v>1426</v>
      </c>
      <c r="D637" s="241">
        <f>COUNTIF($C$1:$C637,C637)</f>
        <v>12</v>
      </c>
      <c r="E637" s="241" t="str">
        <f t="shared" si="29"/>
        <v>Interests &amp; Hobbies12</v>
      </c>
      <c r="F637" s="86" t="s">
        <v>1449</v>
      </c>
      <c r="G637" s="242">
        <v>2.9010204081632657E-2</v>
      </c>
      <c r="H637" s="245">
        <v>93.819510577699958</v>
      </c>
    </row>
    <row r="638" spans="1:8">
      <c r="A638" s="86" t="str">
        <v>INTERESTS44</v>
      </c>
      <c r="B638" s="239">
        <v>637</v>
      </c>
      <c r="C638" s="86" t="s">
        <v>1426</v>
      </c>
      <c r="D638" s="241">
        <f>COUNTIF($C$1:$C638,C638)</f>
        <v>13</v>
      </c>
      <c r="E638" s="241" t="str">
        <f t="shared" si="29"/>
        <v>Interests &amp; Hobbies13</v>
      </c>
      <c r="F638" s="86" t="s">
        <v>1451</v>
      </c>
      <c r="G638" s="242">
        <v>0.3659387755102041</v>
      </c>
      <c r="H638" s="245">
        <v>97.238989801740956</v>
      </c>
    </row>
    <row r="639" spans="1:8">
      <c r="A639" s="86" t="str">
        <v>INTERESTS21</v>
      </c>
      <c r="B639" s="239">
        <v>638</v>
      </c>
      <c r="C639" s="86" t="s">
        <v>1426</v>
      </c>
      <c r="D639" s="241">
        <f>COUNTIF($C$1:$C639,C639)</f>
        <v>14</v>
      </c>
      <c r="E639" s="241" t="str">
        <f t="shared" si="29"/>
        <v>Interests &amp; Hobbies14</v>
      </c>
      <c r="F639" s="86" t="s">
        <v>1453</v>
      </c>
      <c r="G639" s="242">
        <v>0.19111224489795922</v>
      </c>
      <c r="H639" s="245">
        <v>97.003638896602368</v>
      </c>
    </row>
    <row r="640" spans="1:8">
      <c r="A640" s="86" t="str">
        <v>INTERESTS47</v>
      </c>
      <c r="B640" s="239">
        <v>639</v>
      </c>
      <c r="C640" s="86" t="s">
        <v>1426</v>
      </c>
      <c r="D640" s="241">
        <f>COUNTIF($C$1:$C640,C640)</f>
        <v>15</v>
      </c>
      <c r="E640" s="241" t="str">
        <f t="shared" si="29"/>
        <v>Interests &amp; Hobbies15</v>
      </c>
      <c r="F640" s="86" t="s">
        <v>1455</v>
      </c>
      <c r="G640" s="242">
        <v>4.51734693877551E-2</v>
      </c>
      <c r="H640" s="245">
        <v>87.357251641634974</v>
      </c>
    </row>
    <row r="641" spans="1:8">
      <c r="A641" s="86" t="str">
        <v>INTERESTS48</v>
      </c>
      <c r="B641" s="239">
        <v>640</v>
      </c>
      <c r="C641" s="86" t="s">
        <v>1426</v>
      </c>
      <c r="D641" s="241">
        <f>COUNTIF($C$1:$C641,C641)</f>
        <v>16</v>
      </c>
      <c r="E641" s="241" t="str">
        <f t="shared" si="29"/>
        <v>Interests &amp; Hobbies16</v>
      </c>
      <c r="F641" s="86" t="s">
        <v>1457</v>
      </c>
      <c r="G641" s="242">
        <v>0.49329591836734699</v>
      </c>
      <c r="H641" s="245">
        <v>103.48079340894057</v>
      </c>
    </row>
    <row r="642" spans="1:8">
      <c r="A642" s="86" t="str">
        <v>INTERESTS28</v>
      </c>
      <c r="B642" s="239">
        <v>641</v>
      </c>
      <c r="C642" s="86" t="s">
        <v>1426</v>
      </c>
      <c r="D642" s="241">
        <f>COUNTIF($C$1:$C642,C642)</f>
        <v>17</v>
      </c>
      <c r="E642" s="241" t="str">
        <f t="shared" si="29"/>
        <v>Interests &amp; Hobbies17</v>
      </c>
      <c r="F642" s="86" t="s">
        <v>1459</v>
      </c>
      <c r="G642" s="242">
        <v>0.35082653061224495</v>
      </c>
      <c r="H642" s="245">
        <v>96.681532068167925</v>
      </c>
    </row>
    <row r="643" spans="1:8">
      <c r="A643" s="86" t="str">
        <v>INTERESTS29</v>
      </c>
      <c r="B643" s="239">
        <v>642</v>
      </c>
      <c r="C643" s="86" t="s">
        <v>1426</v>
      </c>
      <c r="D643" s="241">
        <f>COUNTIF($C$1:$C643,C643)</f>
        <v>18</v>
      </c>
      <c r="E643" s="241" t="str">
        <f t="shared" ref="E643:E706" si="30">C643&amp;D643</f>
        <v>Interests &amp; Hobbies18</v>
      </c>
      <c r="F643" s="86" t="s">
        <v>1461</v>
      </c>
      <c r="G643" s="242">
        <v>0.41530612244897963</v>
      </c>
      <c r="H643" s="245">
        <v>98.582627102773401</v>
      </c>
    </row>
    <row r="644" spans="1:8">
      <c r="A644" s="86" t="str">
        <v>INTERESTS51</v>
      </c>
      <c r="B644" s="239">
        <v>643</v>
      </c>
      <c r="C644" s="86" t="s">
        <v>1426</v>
      </c>
      <c r="D644" s="241">
        <f>COUNTIF($C$1:$C644,C644)</f>
        <v>19</v>
      </c>
      <c r="E644" s="241" t="str">
        <f t="shared" si="30"/>
        <v>Interests &amp; Hobbies19</v>
      </c>
      <c r="F644" s="86" t="s">
        <v>1399</v>
      </c>
      <c r="G644" s="242">
        <v>0.51615306122448978</v>
      </c>
      <c r="H644" s="245">
        <v>100.97795676916168</v>
      </c>
    </row>
    <row r="645" spans="1:8">
      <c r="A645" s="86" t="str">
        <v>INTERESTS52</v>
      </c>
      <c r="B645" s="239">
        <v>644</v>
      </c>
      <c r="C645" s="86" t="s">
        <v>1426</v>
      </c>
      <c r="D645" s="241">
        <f>COUNTIF($C$1:$C645,C645)</f>
        <v>20</v>
      </c>
      <c r="E645" s="241" t="str">
        <f t="shared" si="30"/>
        <v>Interests &amp; Hobbies20</v>
      </c>
      <c r="F645" s="86" t="s">
        <v>1464</v>
      </c>
      <c r="G645" s="242">
        <v>0.1575612244897959</v>
      </c>
      <c r="H645" s="245">
        <v>90.099484606993869</v>
      </c>
    </row>
    <row r="646" spans="1:8">
      <c r="A646" s="86" t="str">
        <v>holdest6</v>
      </c>
      <c r="B646" s="239">
        <v>645</v>
      </c>
      <c r="C646" s="86" t="s">
        <v>1466</v>
      </c>
      <c r="D646" s="241">
        <f>COUNTIF($C$1:$C646,C646)</f>
        <v>1</v>
      </c>
      <c r="E646" s="241" t="str">
        <f t="shared" si="30"/>
        <v>Holiday Destination/Type1</v>
      </c>
      <c r="F646" s="86" t="s">
        <v>1467</v>
      </c>
      <c r="G646" s="242">
        <v>0.58695918367346933</v>
      </c>
      <c r="H646" s="245">
        <v>101.18617542641866</v>
      </c>
    </row>
    <row r="647" spans="1:8">
      <c r="A647" s="86" t="str">
        <v>holdest1</v>
      </c>
      <c r="B647" s="239">
        <v>646</v>
      </c>
      <c r="C647" s="86" t="s">
        <v>1466</v>
      </c>
      <c r="D647" s="241">
        <f>COUNTIF($C$1:$C647,C647)</f>
        <v>2</v>
      </c>
      <c r="E647" s="241" t="str">
        <f t="shared" si="30"/>
        <v>Holiday Destination/Type2</v>
      </c>
      <c r="F647" s="86" t="s">
        <v>1469</v>
      </c>
      <c r="G647" s="242">
        <v>3.7469387755102036E-2</v>
      </c>
      <c r="H647" s="245">
        <v>86.707798386731355</v>
      </c>
    </row>
    <row r="648" spans="1:8">
      <c r="A648" s="86" t="str">
        <v>holdest2</v>
      </c>
      <c r="B648" s="239">
        <v>647</v>
      </c>
      <c r="C648" s="86" t="s">
        <v>1466</v>
      </c>
      <c r="D648" s="241">
        <f>COUNTIF($C$1:$C648,C648)</f>
        <v>3</v>
      </c>
      <c r="E648" s="241" t="str">
        <f t="shared" si="30"/>
        <v>Holiday Destination/Type3</v>
      </c>
      <c r="F648" s="86" t="s">
        <v>1471</v>
      </c>
      <c r="G648" s="242">
        <v>8.6346938775510196E-2</v>
      </c>
      <c r="H648" s="245">
        <v>83.633939632925021</v>
      </c>
    </row>
    <row r="649" spans="1:8">
      <c r="A649" s="86" t="str">
        <v>holdest3</v>
      </c>
      <c r="B649" s="239">
        <v>648</v>
      </c>
      <c r="C649" s="86" t="s">
        <v>1466</v>
      </c>
      <c r="D649" s="241">
        <f>COUNTIF($C$1:$C649,C649)</f>
        <v>4</v>
      </c>
      <c r="E649" s="241" t="str">
        <f t="shared" si="30"/>
        <v>Holiday Destination/Type4</v>
      </c>
      <c r="F649" s="86" t="s">
        <v>1473</v>
      </c>
      <c r="G649" s="242">
        <v>9.6938775510204082E-3</v>
      </c>
      <c r="H649" s="245">
        <v>86.78579200134061</v>
      </c>
    </row>
    <row r="650" spans="1:8">
      <c r="A650" s="86" t="str">
        <v>holdest4</v>
      </c>
      <c r="B650" s="239">
        <v>649</v>
      </c>
      <c r="C650" s="86" t="s">
        <v>1466</v>
      </c>
      <c r="D650" s="241">
        <f>COUNTIF($C$1:$C650,C650)</f>
        <v>5</v>
      </c>
      <c r="E650" s="241" t="str">
        <f t="shared" si="30"/>
        <v>Holiday Destination/Type5</v>
      </c>
      <c r="F650" s="86" t="s">
        <v>1475</v>
      </c>
      <c r="G650" s="242">
        <v>1.653061224489796E-2</v>
      </c>
      <c r="H650" s="245">
        <v>88.751723544085507</v>
      </c>
    </row>
    <row r="651" spans="1:8">
      <c r="A651" s="86" t="str">
        <v>holdest5</v>
      </c>
      <c r="B651" s="239">
        <v>650</v>
      </c>
      <c r="C651" s="86" t="s">
        <v>1466</v>
      </c>
      <c r="D651" s="241">
        <f>COUNTIF($C$1:$C651,C651)</f>
        <v>6</v>
      </c>
      <c r="E651" s="241" t="str">
        <f t="shared" si="30"/>
        <v>Holiday Destination/Type6</v>
      </c>
      <c r="F651" s="86" t="s">
        <v>1477</v>
      </c>
      <c r="G651" s="242">
        <v>0.34753061224489795</v>
      </c>
      <c r="H651" s="245">
        <v>96.401826749522812</v>
      </c>
    </row>
    <row r="652" spans="1:8">
      <c r="A652" s="86" t="str">
        <v>holdest7</v>
      </c>
      <c r="B652" s="239">
        <v>651</v>
      </c>
      <c r="C652" s="86" t="s">
        <v>1466</v>
      </c>
      <c r="D652" s="241">
        <f>COUNTIF($C$1:$C652,C652)</f>
        <v>7</v>
      </c>
      <c r="E652" s="241" t="str">
        <f t="shared" si="30"/>
        <v>Holiday Destination/Type7</v>
      </c>
      <c r="F652" s="86" t="s">
        <v>1479</v>
      </c>
      <c r="G652" s="242">
        <v>0.20789795918367346</v>
      </c>
      <c r="H652" s="245">
        <v>93.541910329517435</v>
      </c>
    </row>
    <row r="653" spans="1:8">
      <c r="A653" s="86" t="str">
        <v>holdest8</v>
      </c>
      <c r="B653" s="239">
        <v>652</v>
      </c>
      <c r="C653" s="86" t="s">
        <v>1466</v>
      </c>
      <c r="D653" s="241">
        <f>COUNTIF($C$1:$C653,C653)</f>
        <v>8</v>
      </c>
      <c r="E653" s="241" t="str">
        <f t="shared" si="30"/>
        <v>Holiday Destination/Type8</v>
      </c>
      <c r="F653" s="86" t="s">
        <v>1481</v>
      </c>
      <c r="G653" s="242">
        <v>6.7571428571428574E-2</v>
      </c>
      <c r="H653" s="245">
        <v>90.40833482532507</v>
      </c>
    </row>
    <row r="654" spans="1:8">
      <c r="A654" s="86" t="str">
        <v>holtype1</v>
      </c>
      <c r="B654" s="239">
        <v>653</v>
      </c>
      <c r="C654" s="86" t="s">
        <v>1466</v>
      </c>
      <c r="D654" s="241">
        <f>COUNTIF($C$1:$C654,C654)</f>
        <v>9</v>
      </c>
      <c r="E654" s="241" t="str">
        <f t="shared" si="30"/>
        <v>Holiday Destination/Type9</v>
      </c>
      <c r="F654" s="86" t="s">
        <v>1483</v>
      </c>
      <c r="G654" s="242">
        <v>0.21844897959183673</v>
      </c>
      <c r="H654" s="245">
        <v>95.973681967851775</v>
      </c>
    </row>
    <row r="655" spans="1:8">
      <c r="A655" s="86" t="str">
        <v>holtype3</v>
      </c>
      <c r="B655" s="239">
        <v>654</v>
      </c>
      <c r="C655" s="86" t="s">
        <v>1466</v>
      </c>
      <c r="D655" s="241">
        <f>COUNTIF($C$1:$C655,C655)</f>
        <v>10</v>
      </c>
      <c r="E655" s="241" t="str">
        <f t="shared" si="30"/>
        <v>Holiday Destination/Type10</v>
      </c>
      <c r="F655" s="86" t="s">
        <v>1485</v>
      </c>
      <c r="G655" s="242">
        <v>3.1E-2</v>
      </c>
      <c r="H655" s="245">
        <v>100.87991997720653</v>
      </c>
    </row>
    <row r="656" spans="1:8">
      <c r="A656" s="86" t="str">
        <v>holtype4</v>
      </c>
      <c r="B656" s="239">
        <v>655</v>
      </c>
      <c r="C656" s="86" t="s">
        <v>1466</v>
      </c>
      <c r="D656" s="241">
        <f>COUNTIF($C$1:$C656,C656)</f>
        <v>11</v>
      </c>
      <c r="E656" s="241" t="str">
        <f t="shared" si="30"/>
        <v>Holiday Destination/Type11</v>
      </c>
      <c r="F656" s="86" t="s">
        <v>1487</v>
      </c>
      <c r="G656" s="242">
        <v>0.20584693877551019</v>
      </c>
      <c r="H656" s="245">
        <v>102.13005283104914</v>
      </c>
    </row>
    <row r="657" spans="1:8">
      <c r="A657" s="86" t="str">
        <v>holtype6</v>
      </c>
      <c r="B657" s="239">
        <v>656</v>
      </c>
      <c r="C657" s="86" t="s">
        <v>1466</v>
      </c>
      <c r="D657" s="241">
        <f>COUNTIF($C$1:$C657,C657)</f>
        <v>12</v>
      </c>
      <c r="E657" s="241" t="str">
        <f t="shared" si="30"/>
        <v>Holiday Destination/Type12</v>
      </c>
      <c r="F657" s="86" t="s">
        <v>1489</v>
      </c>
      <c r="G657" s="242">
        <v>0.13923469387755102</v>
      </c>
      <c r="H657" s="245">
        <v>94.651505936426318</v>
      </c>
    </row>
    <row r="658" spans="1:8">
      <c r="A658" s="86" t="str">
        <v>car_enqc_app</v>
      </c>
      <c r="B658" s="239">
        <v>657</v>
      </c>
      <c r="C658" s="86" t="s">
        <v>1492</v>
      </c>
      <c r="D658" s="241">
        <f>COUNTIF($C$1:$C658,C658)</f>
        <v>1</v>
      </c>
      <c r="E658" s="241" t="str">
        <f t="shared" si="30"/>
        <v>Make enquiry on car dealership or manufacturer1</v>
      </c>
      <c r="F658" s="86" t="s">
        <v>1493</v>
      </c>
      <c r="G658" s="242">
        <v>0.13715306122448981</v>
      </c>
      <c r="H658" s="245">
        <v>94.931133178406682</v>
      </c>
    </row>
    <row r="659" spans="1:8">
      <c r="A659" s="86" t="str">
        <v>car_enqc_call</v>
      </c>
      <c r="B659" s="239">
        <v>658</v>
      </c>
      <c r="C659" s="86" t="s">
        <v>1492</v>
      </c>
      <c r="D659" s="241">
        <f>COUNTIF($C$1:$C659,C659)</f>
        <v>2</v>
      </c>
      <c r="E659" s="241" t="str">
        <f t="shared" si="30"/>
        <v>Make enquiry on car dealership or manufacturer2</v>
      </c>
      <c r="F659" s="86" t="s">
        <v>1495</v>
      </c>
      <c r="G659" s="242">
        <v>0.46432653061224488</v>
      </c>
      <c r="H659" s="245">
        <v>99.954402879802174</v>
      </c>
    </row>
    <row r="660" spans="1:8">
      <c r="A660" s="86" t="str">
        <v>car_enqc_email</v>
      </c>
      <c r="B660" s="239">
        <v>659</v>
      </c>
      <c r="C660" s="86" t="s">
        <v>1492</v>
      </c>
      <c r="D660" s="241">
        <f>COUNTIF($C$1:$C660,C660)</f>
        <v>3</v>
      </c>
      <c r="E660" s="241" t="str">
        <f t="shared" si="30"/>
        <v>Make enquiry on car dealership or manufacturer3</v>
      </c>
      <c r="F660" s="86" t="s">
        <v>1050</v>
      </c>
      <c r="G660" s="242">
        <v>0.32519387755102042</v>
      </c>
      <c r="H660" s="245">
        <v>99.66637017002283</v>
      </c>
    </row>
    <row r="661" spans="1:8">
      <c r="A661" s="86" t="str">
        <v>car_enqc_f2f</v>
      </c>
      <c r="B661" s="239">
        <v>660</v>
      </c>
      <c r="C661" s="86" t="s">
        <v>1492</v>
      </c>
      <c r="D661" s="241">
        <f>COUNTIF($C$1:$C661,C661)</f>
        <v>4</v>
      </c>
      <c r="E661" s="241" t="str">
        <f t="shared" si="30"/>
        <v>Make enquiry on car dealership or manufacturer4</v>
      </c>
      <c r="F661" s="86" t="s">
        <v>1498</v>
      </c>
      <c r="G661" s="242">
        <v>0.51989795918367354</v>
      </c>
      <c r="H661" s="245">
        <v>99.76506079580659</v>
      </c>
    </row>
    <row r="662" spans="1:8">
      <c r="A662" s="86" t="str">
        <v>car_enqc_mail</v>
      </c>
      <c r="B662" s="239">
        <v>661</v>
      </c>
      <c r="C662" s="86" t="s">
        <v>1492</v>
      </c>
      <c r="D662" s="241">
        <f>COUNTIF($C$1:$C662,C662)</f>
        <v>5</v>
      </c>
      <c r="E662" s="241" t="str">
        <f t="shared" si="30"/>
        <v>Make enquiry on car dealership or manufacturer5</v>
      </c>
      <c r="F662" s="86" t="s">
        <v>1500</v>
      </c>
      <c r="G662" s="242">
        <v>0.11697959183673468</v>
      </c>
      <c r="H662" s="245">
        <v>97.689395726320114</v>
      </c>
    </row>
    <row r="663" spans="1:8">
      <c r="A663" s="86" t="str">
        <v>car_enqc_txt</v>
      </c>
      <c r="B663" s="239">
        <v>662</v>
      </c>
      <c r="C663" s="86" t="s">
        <v>1492</v>
      </c>
      <c r="D663" s="241">
        <f>COUNTIF($C$1:$C663,C663)</f>
        <v>6</v>
      </c>
      <c r="E663" s="241" t="str">
        <f t="shared" si="30"/>
        <v>Make enquiry on car dealership or manufacturer6</v>
      </c>
      <c r="F663" s="86" t="s">
        <v>1502</v>
      </c>
      <c r="G663" s="242">
        <v>9.1357142857142873E-2</v>
      </c>
      <c r="H663" s="245">
        <v>101.26774101236316</v>
      </c>
    </row>
    <row r="664" spans="1:8">
      <c r="A664" s="86" t="str">
        <v>car_enqc_web</v>
      </c>
      <c r="B664" s="239">
        <v>663</v>
      </c>
      <c r="C664" s="86" t="s">
        <v>1492</v>
      </c>
      <c r="D664" s="241">
        <f>COUNTIF($C$1:$C664,C664)</f>
        <v>7</v>
      </c>
      <c r="E664" s="241" t="str">
        <f t="shared" si="30"/>
        <v>Make enquiry on car dealership or manufacturer7</v>
      </c>
      <c r="F664" s="86" t="s">
        <v>1504</v>
      </c>
      <c r="G664" s="242">
        <v>0.23613265306122447</v>
      </c>
      <c r="H664" s="245">
        <v>99.234933297988988</v>
      </c>
    </row>
    <row r="665" spans="1:8">
      <c r="A665" s="86" t="str">
        <v>car_sub_app</v>
      </c>
      <c r="B665" s="239">
        <v>664</v>
      </c>
      <c r="C665" s="86" t="s">
        <v>1506</v>
      </c>
      <c r="D665" s="241">
        <f>COUNTIF($C$1:$C665,C665)</f>
        <v>1</v>
      </c>
      <c r="E665" s="241" t="str">
        <f t="shared" si="30"/>
        <v>Submit info to cars dealership or manufacturer1</v>
      </c>
      <c r="F665" s="86" t="s">
        <v>1493</v>
      </c>
      <c r="G665" s="242">
        <v>0.16436734693877553</v>
      </c>
      <c r="H665" s="245">
        <v>98.525933615765183</v>
      </c>
    </row>
    <row r="666" spans="1:8">
      <c r="A666" s="86" t="str">
        <v>car_sub_call</v>
      </c>
      <c r="B666" s="239">
        <v>665</v>
      </c>
      <c r="C666" s="86" t="s">
        <v>1506</v>
      </c>
      <c r="D666" s="241">
        <f>COUNTIF($C$1:$C666,C666)</f>
        <v>2</v>
      </c>
      <c r="E666" s="241" t="str">
        <f t="shared" si="30"/>
        <v>Submit info to cars dealership or manufacturer2</v>
      </c>
      <c r="F666" s="86" t="s">
        <v>1495</v>
      </c>
      <c r="G666" s="242">
        <v>0.42513265306122455</v>
      </c>
      <c r="H666" s="245">
        <v>100.14434553582257</v>
      </c>
    </row>
    <row r="667" spans="1:8">
      <c r="A667" s="86" t="str">
        <v>car_sub_email</v>
      </c>
      <c r="B667" s="239">
        <v>666</v>
      </c>
      <c r="C667" s="86" t="s">
        <v>1506</v>
      </c>
      <c r="D667" s="241">
        <f>COUNTIF($C$1:$C667,C667)</f>
        <v>3</v>
      </c>
      <c r="E667" s="241" t="str">
        <f t="shared" si="30"/>
        <v>Submit info to cars dealership or manufacturer3</v>
      </c>
      <c r="F667" s="86" t="s">
        <v>1050</v>
      </c>
      <c r="G667" s="242">
        <v>0.30118367346938768</v>
      </c>
      <c r="H667" s="245">
        <v>100.49817832331087</v>
      </c>
    </row>
    <row r="668" spans="1:8">
      <c r="A668" s="86" t="str">
        <v>car_sub_f2f</v>
      </c>
      <c r="B668" s="239">
        <v>667</v>
      </c>
      <c r="C668" s="86" t="s">
        <v>1506</v>
      </c>
      <c r="D668" s="241">
        <f>COUNTIF($C$1:$C668,C668)</f>
        <v>4</v>
      </c>
      <c r="E668" s="241" t="str">
        <f t="shared" si="30"/>
        <v>Submit info to cars dealership or manufacturer4</v>
      </c>
      <c r="F668" s="86" t="s">
        <v>1498</v>
      </c>
      <c r="G668" s="242">
        <v>0.49661224489795924</v>
      </c>
      <c r="H668" s="245">
        <v>99.932464826905147</v>
      </c>
    </row>
    <row r="669" spans="1:8">
      <c r="A669" s="86" t="str">
        <v>car_sub_mail</v>
      </c>
      <c r="B669" s="239">
        <v>668</v>
      </c>
      <c r="C669" s="86" t="s">
        <v>1506</v>
      </c>
      <c r="D669" s="241">
        <f>COUNTIF($C$1:$C669,C669)</f>
        <v>5</v>
      </c>
      <c r="E669" s="241" t="str">
        <f t="shared" si="30"/>
        <v>Submit info to cars dealership or manufacturer5</v>
      </c>
      <c r="F669" s="86" t="s">
        <v>1500</v>
      </c>
      <c r="G669" s="242">
        <v>8.8091836734693868E-2</v>
      </c>
      <c r="H669" s="245">
        <v>99.79781188685989</v>
      </c>
    </row>
    <row r="670" spans="1:8">
      <c r="A670" s="86" t="str">
        <v>car_sub_txt</v>
      </c>
      <c r="B670" s="239">
        <v>669</v>
      </c>
      <c r="C670" s="86" t="s">
        <v>1506</v>
      </c>
      <c r="D670" s="241">
        <f>COUNTIF($C$1:$C670,C670)</f>
        <v>6</v>
      </c>
      <c r="E670" s="241" t="str">
        <f t="shared" si="30"/>
        <v>Submit info to cars dealership or manufacturer6</v>
      </c>
      <c r="F670" s="86" t="s">
        <v>1502</v>
      </c>
      <c r="G670" s="242">
        <v>0.10133673469387754</v>
      </c>
      <c r="H670" s="245">
        <v>96.651024497791568</v>
      </c>
    </row>
    <row r="671" spans="1:8">
      <c r="A671" s="86" t="str">
        <v>car_sub_web</v>
      </c>
      <c r="B671" s="239">
        <v>670</v>
      </c>
      <c r="C671" s="86" t="s">
        <v>1506</v>
      </c>
      <c r="D671" s="241">
        <f>COUNTIF($C$1:$C671,C671)</f>
        <v>7</v>
      </c>
      <c r="E671" s="241" t="str">
        <f t="shared" si="30"/>
        <v>Submit info to cars dealership or manufacturer7</v>
      </c>
      <c r="F671" s="86" t="s">
        <v>1504</v>
      </c>
      <c r="G671" s="242">
        <v>0.31085714285714289</v>
      </c>
      <c r="H671" s="245">
        <v>100.89204979898057</v>
      </c>
    </row>
    <row r="672" spans="1:8">
      <c r="A672" s="86" t="str">
        <v>car_mark_app</v>
      </c>
      <c r="B672" s="239">
        <v>671</v>
      </c>
      <c r="C672" s="86" t="s">
        <v>1514</v>
      </c>
      <c r="D672" s="241">
        <f>COUNTIF($C$1:$C672,C672)</f>
        <v>1</v>
      </c>
      <c r="E672" s="241" t="str">
        <f t="shared" si="30"/>
        <v>Get info/marketing from car dealership or manufacturer1</v>
      </c>
      <c r="F672" s="86" t="s">
        <v>1493</v>
      </c>
      <c r="G672" s="242">
        <v>0.13944897959183675</v>
      </c>
      <c r="H672" s="245">
        <v>100.47483241952028</v>
      </c>
    </row>
    <row r="673" spans="1:8">
      <c r="A673" s="86" t="str">
        <v>car_mark_call</v>
      </c>
      <c r="B673" s="239">
        <v>672</v>
      </c>
      <c r="C673" s="86" t="s">
        <v>1514</v>
      </c>
      <c r="D673" s="241">
        <f>COUNTIF($C$1:$C673,C673)</f>
        <v>2</v>
      </c>
      <c r="E673" s="241" t="str">
        <f t="shared" si="30"/>
        <v>Get info/marketing from car dealership or manufacturer2</v>
      </c>
      <c r="F673" s="86" t="s">
        <v>1495</v>
      </c>
      <c r="G673" s="242">
        <v>0.22809183673469385</v>
      </c>
      <c r="H673" s="245">
        <v>98.642158119928354</v>
      </c>
    </row>
    <row r="674" spans="1:8">
      <c r="A674" s="86" t="str">
        <v>car_mark_email</v>
      </c>
      <c r="B674" s="239">
        <v>673</v>
      </c>
      <c r="C674" s="86" t="s">
        <v>1514</v>
      </c>
      <c r="D674" s="241">
        <f>COUNTIF($C$1:$C674,C674)</f>
        <v>3</v>
      </c>
      <c r="E674" s="241" t="str">
        <f t="shared" si="30"/>
        <v>Get info/marketing from car dealership or manufacturer3</v>
      </c>
      <c r="F674" s="86" t="s">
        <v>1050</v>
      </c>
      <c r="G674" s="242">
        <v>0.24431632653061222</v>
      </c>
      <c r="H674" s="245">
        <v>100.22930667793159</v>
      </c>
    </row>
    <row r="675" spans="1:8">
      <c r="A675" s="86" t="str">
        <v>car_mark_f2f</v>
      </c>
      <c r="B675" s="239">
        <v>674</v>
      </c>
      <c r="C675" s="86" t="s">
        <v>1514</v>
      </c>
      <c r="D675" s="241">
        <f>COUNTIF($C$1:$C675,C675)</f>
        <v>4</v>
      </c>
      <c r="E675" s="241" t="str">
        <f t="shared" si="30"/>
        <v>Get info/marketing from car dealership or manufacturer4</v>
      </c>
      <c r="F675" s="86" t="s">
        <v>1498</v>
      </c>
      <c r="G675" s="242">
        <v>0.49430612244897959</v>
      </c>
      <c r="H675" s="245">
        <v>100.95608898885584</v>
      </c>
    </row>
    <row r="676" spans="1:8">
      <c r="A676" s="86" t="str">
        <v>car_mark_mail</v>
      </c>
      <c r="B676" s="239">
        <v>675</v>
      </c>
      <c r="C676" s="86" t="s">
        <v>1514</v>
      </c>
      <c r="D676" s="241">
        <f>COUNTIF($C$1:$C676,C676)</f>
        <v>5</v>
      </c>
      <c r="E676" s="241" t="str">
        <f t="shared" si="30"/>
        <v>Get info/marketing from car dealership or manufacturer5</v>
      </c>
      <c r="F676" s="86" t="s">
        <v>1500</v>
      </c>
      <c r="G676" s="242">
        <v>0.15146938775510205</v>
      </c>
      <c r="H676" s="245">
        <v>99.264308309608083</v>
      </c>
    </row>
    <row r="677" spans="1:8">
      <c r="A677" s="86" t="str">
        <v>car_mark_txt</v>
      </c>
      <c r="B677" s="239">
        <v>676</v>
      </c>
      <c r="C677" s="86" t="s">
        <v>1514</v>
      </c>
      <c r="D677" s="241">
        <f>COUNTIF($C$1:$C677,C677)</f>
        <v>6</v>
      </c>
      <c r="E677" s="241" t="str">
        <f t="shared" si="30"/>
        <v>Get info/marketing from car dealership or manufacturer6</v>
      </c>
      <c r="F677" s="86" t="s">
        <v>1502</v>
      </c>
      <c r="G677" s="242">
        <v>9.9887755102040815E-2</v>
      </c>
      <c r="H677" s="245">
        <v>99.654028642272408</v>
      </c>
    </row>
    <row r="678" spans="1:8">
      <c r="A678" s="86" t="str">
        <v>car_mark_web</v>
      </c>
      <c r="B678" s="239">
        <v>677</v>
      </c>
      <c r="C678" s="86" t="s">
        <v>1514</v>
      </c>
      <c r="D678" s="241">
        <f>COUNTIF($C$1:$C678,C678)</f>
        <v>7</v>
      </c>
      <c r="E678" s="241" t="str">
        <f t="shared" si="30"/>
        <v>Get info/marketing from car dealership or manufacturer7</v>
      </c>
      <c r="F678" s="86" t="s">
        <v>1504</v>
      </c>
      <c r="G678" s="242">
        <v>0.30840816326530618</v>
      </c>
      <c r="H678" s="245">
        <v>99.658421179350768</v>
      </c>
    </row>
    <row r="679" spans="1:8">
      <c r="A679" s="86" t="str">
        <v>car_res_app</v>
      </c>
      <c r="B679" s="239">
        <v>678</v>
      </c>
      <c r="C679" s="86" t="s">
        <v>1522</v>
      </c>
      <c r="D679" s="241">
        <f>COUNTIF($C$1:$C679,C679)</f>
        <v>1</v>
      </c>
      <c r="E679" s="241" t="str">
        <f t="shared" si="30"/>
        <v>Research car dealership or manufacturer1</v>
      </c>
      <c r="F679" s="86" t="s">
        <v>1493</v>
      </c>
      <c r="G679" s="242">
        <v>0.13284693877551021</v>
      </c>
      <c r="H679" s="245">
        <v>103.16739025806456</v>
      </c>
    </row>
    <row r="680" spans="1:8">
      <c r="A680" s="86" t="str">
        <v>car_res_call</v>
      </c>
      <c r="B680" s="239">
        <v>679</v>
      </c>
      <c r="C680" s="86" t="s">
        <v>1522</v>
      </c>
      <c r="D680" s="241">
        <f>COUNTIF($C$1:$C680,C680)</f>
        <v>2</v>
      </c>
      <c r="E680" s="241" t="str">
        <f t="shared" si="30"/>
        <v>Research car dealership or manufacturer2</v>
      </c>
      <c r="F680" s="86" t="s">
        <v>1495</v>
      </c>
      <c r="G680" s="242">
        <v>0.21662244897959188</v>
      </c>
      <c r="H680" s="245">
        <v>99.834839087572135</v>
      </c>
    </row>
    <row r="681" spans="1:8">
      <c r="A681" s="86" t="str">
        <v>car_res_email</v>
      </c>
      <c r="B681" s="239">
        <v>680</v>
      </c>
      <c r="C681" s="86" t="s">
        <v>1522</v>
      </c>
      <c r="D681" s="241">
        <f>COUNTIF($C$1:$C681,C681)</f>
        <v>3</v>
      </c>
      <c r="E681" s="241" t="str">
        <f t="shared" si="30"/>
        <v>Research car dealership or manufacturer3</v>
      </c>
      <c r="F681" s="86" t="s">
        <v>1050</v>
      </c>
      <c r="G681" s="242">
        <v>0.17985714285714283</v>
      </c>
      <c r="H681" s="245">
        <v>101.91427772140027</v>
      </c>
    </row>
    <row r="682" spans="1:8">
      <c r="A682" s="86" t="str">
        <v>car_res_f2f</v>
      </c>
      <c r="B682" s="239">
        <v>681</v>
      </c>
      <c r="C682" s="86" t="s">
        <v>1522</v>
      </c>
      <c r="D682" s="241">
        <f>COUNTIF($C$1:$C682,C682)</f>
        <v>4</v>
      </c>
      <c r="E682" s="241" t="str">
        <f t="shared" si="30"/>
        <v>Research car dealership or manufacturer4</v>
      </c>
      <c r="F682" s="86" t="s">
        <v>1498</v>
      </c>
      <c r="G682" s="242">
        <v>0.67863265306122444</v>
      </c>
      <c r="H682" s="245">
        <v>100.5327605873712</v>
      </c>
    </row>
    <row r="683" spans="1:8">
      <c r="A683" s="86" t="str">
        <v>car_res_mail</v>
      </c>
      <c r="B683" s="239">
        <v>682</v>
      </c>
      <c r="C683" s="86" t="s">
        <v>1522</v>
      </c>
      <c r="D683" s="241">
        <f>COUNTIF($C$1:$C683,C683)</f>
        <v>5</v>
      </c>
      <c r="E683" s="241" t="str">
        <f t="shared" si="30"/>
        <v>Research car dealership or manufacturer5</v>
      </c>
      <c r="F683" s="86" t="s">
        <v>1500</v>
      </c>
      <c r="G683" s="242">
        <v>8.5448979591836727E-2</v>
      </c>
      <c r="H683" s="245">
        <v>101.43612578119743</v>
      </c>
    </row>
    <row r="684" spans="1:8">
      <c r="A684" s="86" t="str">
        <v>car_res_txt</v>
      </c>
      <c r="B684" s="239">
        <v>683</v>
      </c>
      <c r="C684" s="86" t="s">
        <v>1522</v>
      </c>
      <c r="D684" s="241">
        <f>COUNTIF($C$1:$C684,C684)</f>
        <v>6</v>
      </c>
      <c r="E684" s="241" t="str">
        <f t="shared" si="30"/>
        <v>Research car dealership or manufacturer6</v>
      </c>
      <c r="F684" s="86" t="s">
        <v>1502</v>
      </c>
      <c r="G684" s="242">
        <v>6.9510204081632651E-2</v>
      </c>
      <c r="H684" s="245">
        <v>110.07253721769878</v>
      </c>
    </row>
    <row r="685" spans="1:8">
      <c r="A685" s="86" t="str">
        <v>car_res_web</v>
      </c>
      <c r="B685" s="239">
        <v>684</v>
      </c>
      <c r="C685" s="86" t="s">
        <v>1522</v>
      </c>
      <c r="D685" s="241">
        <f>COUNTIF($C$1:$C685,C685)</f>
        <v>7</v>
      </c>
      <c r="E685" s="241" t="str">
        <f t="shared" si="30"/>
        <v>Research car dealership or manufacturer7</v>
      </c>
      <c r="F685" s="86" t="s">
        <v>1504</v>
      </c>
      <c r="G685" s="242">
        <v>0.37926530612244902</v>
      </c>
      <c r="H685" s="245">
        <v>98.646901404351937</v>
      </c>
    </row>
    <row r="686" spans="1:8">
      <c r="A686" s="86" t="str">
        <v>hlh_enqc_app</v>
      </c>
      <c r="B686" s="239">
        <v>685</v>
      </c>
      <c r="C686" s="86" t="s">
        <v>1530</v>
      </c>
      <c r="D686" s="241">
        <f>COUNTIF($C$1:$C686,C686)</f>
        <v>1</v>
      </c>
      <c r="E686" s="241" t="str">
        <f t="shared" si="30"/>
        <v>Make enquiry on local health services1</v>
      </c>
      <c r="F686" s="86" t="s">
        <v>1493</v>
      </c>
      <c r="G686" s="242">
        <v>0.12447959183673471</v>
      </c>
      <c r="H686" s="245">
        <v>101.4004589296427</v>
      </c>
    </row>
    <row r="687" spans="1:8">
      <c r="A687" s="86" t="str">
        <v>hlh_enqc_call</v>
      </c>
      <c r="B687" s="239">
        <v>686</v>
      </c>
      <c r="C687" s="86" t="s">
        <v>1530</v>
      </c>
      <c r="D687" s="241">
        <f>COUNTIF($C$1:$C687,C687)</f>
        <v>2</v>
      </c>
      <c r="E687" s="241" t="str">
        <f t="shared" si="30"/>
        <v>Make enquiry on local health services2</v>
      </c>
      <c r="F687" s="86" t="s">
        <v>1495</v>
      </c>
      <c r="G687" s="242">
        <v>0.40223469387755112</v>
      </c>
      <c r="H687" s="245">
        <v>100.88426632244993</v>
      </c>
    </row>
    <row r="688" spans="1:8">
      <c r="A688" s="86" t="str">
        <v>hlh_enqc_email</v>
      </c>
      <c r="B688" s="239">
        <v>687</v>
      </c>
      <c r="C688" s="86" t="s">
        <v>1530</v>
      </c>
      <c r="D688" s="241">
        <f>COUNTIF($C$1:$C688,C688)</f>
        <v>3</v>
      </c>
      <c r="E688" s="241" t="str">
        <f t="shared" si="30"/>
        <v>Make enquiry on local health services3</v>
      </c>
      <c r="F688" s="86" t="s">
        <v>1050</v>
      </c>
      <c r="G688" s="242">
        <v>0.31078571428571433</v>
      </c>
      <c r="H688" s="245">
        <v>99.17307879957275</v>
      </c>
    </row>
    <row r="689" spans="1:8">
      <c r="A689" s="86" t="str">
        <v>hlh_enqc_f2f</v>
      </c>
      <c r="B689" s="239">
        <v>688</v>
      </c>
      <c r="C689" s="86" t="s">
        <v>1530</v>
      </c>
      <c r="D689" s="241">
        <f>COUNTIF($C$1:$C689,C689)</f>
        <v>4</v>
      </c>
      <c r="E689" s="241" t="str">
        <f t="shared" si="30"/>
        <v>Make enquiry on local health services4</v>
      </c>
      <c r="F689" s="86" t="s">
        <v>1498</v>
      </c>
      <c r="G689" s="242">
        <v>0.33922448979591835</v>
      </c>
      <c r="H689" s="245">
        <v>102.43834549936403</v>
      </c>
    </row>
    <row r="690" spans="1:8">
      <c r="A690" s="86" t="str">
        <v>hlh_enqc_mail</v>
      </c>
      <c r="B690" s="239">
        <v>689</v>
      </c>
      <c r="C690" s="86" t="s">
        <v>1530</v>
      </c>
      <c r="D690" s="241">
        <f>COUNTIF($C$1:$C690,C690)</f>
        <v>5</v>
      </c>
      <c r="E690" s="241" t="str">
        <f t="shared" si="30"/>
        <v>Make enquiry on local health services5</v>
      </c>
      <c r="F690" s="86" t="s">
        <v>1500</v>
      </c>
      <c r="G690" s="242">
        <v>0.12170408163265306</v>
      </c>
      <c r="H690" s="245">
        <v>97.148427121996164</v>
      </c>
    </row>
    <row r="691" spans="1:8">
      <c r="A691" s="86" t="str">
        <v>hlh_enqc_txt</v>
      </c>
      <c r="B691" s="239">
        <v>690</v>
      </c>
      <c r="C691" s="86" t="s">
        <v>1530</v>
      </c>
      <c r="D691" s="241">
        <f>COUNTIF($C$1:$C691,C691)</f>
        <v>6</v>
      </c>
      <c r="E691" s="241" t="str">
        <f t="shared" si="30"/>
        <v>Make enquiry on local health services6</v>
      </c>
      <c r="F691" s="86" t="s">
        <v>1502</v>
      </c>
      <c r="G691" s="242">
        <v>8.8908163265306137E-2</v>
      </c>
      <c r="H691" s="245">
        <v>99.468985045765862</v>
      </c>
    </row>
    <row r="692" spans="1:8">
      <c r="A692" s="86" t="str">
        <v>hlh_enqc_web</v>
      </c>
      <c r="B692" s="239">
        <v>691</v>
      </c>
      <c r="C692" s="86" t="s">
        <v>1530</v>
      </c>
      <c r="D692" s="241">
        <f>COUNTIF($C$1:$C692,C692)</f>
        <v>7</v>
      </c>
      <c r="E692" s="241" t="str">
        <f t="shared" si="30"/>
        <v>Make enquiry on local health services7</v>
      </c>
      <c r="F692" s="86" t="s">
        <v>1504</v>
      </c>
      <c r="G692" s="242">
        <v>0.21836734693877549</v>
      </c>
      <c r="H692" s="245">
        <v>98.422068385046913</v>
      </c>
    </row>
    <row r="693" spans="1:8">
      <c r="A693" s="86" t="str">
        <v>hlh_sub_app</v>
      </c>
      <c r="B693" s="239">
        <v>692</v>
      </c>
      <c r="C693" s="86" t="s">
        <v>1538</v>
      </c>
      <c r="D693" s="241">
        <f>COUNTIF($C$1:$C693,C693)</f>
        <v>1</v>
      </c>
      <c r="E693" s="241" t="str">
        <f t="shared" si="30"/>
        <v>Submit info to local health services1</v>
      </c>
      <c r="F693" s="86" t="s">
        <v>1493</v>
      </c>
      <c r="G693" s="242">
        <v>0.16356122448979593</v>
      </c>
      <c r="H693" s="245">
        <v>99.064017951064699</v>
      </c>
    </row>
    <row r="694" spans="1:8">
      <c r="A694" s="86" t="str">
        <v>hlh_sub_call</v>
      </c>
      <c r="B694" s="239">
        <v>693</v>
      </c>
      <c r="C694" s="86" t="s">
        <v>1538</v>
      </c>
      <c r="D694" s="241">
        <f>COUNTIF($C$1:$C694,C694)</f>
        <v>2</v>
      </c>
      <c r="E694" s="241" t="str">
        <f t="shared" si="30"/>
        <v>Submit info to local health services2</v>
      </c>
      <c r="F694" s="86" t="s">
        <v>1495</v>
      </c>
      <c r="G694" s="242">
        <v>0.38230612244897944</v>
      </c>
      <c r="H694" s="245">
        <v>100.02411190654603</v>
      </c>
    </row>
    <row r="695" spans="1:8">
      <c r="A695" s="86" t="str">
        <v>hlh_sub_email</v>
      </c>
      <c r="B695" s="239">
        <v>694</v>
      </c>
      <c r="C695" s="86" t="s">
        <v>1538</v>
      </c>
      <c r="D695" s="241">
        <f>COUNTIF($C$1:$C695,C695)</f>
        <v>3</v>
      </c>
      <c r="E695" s="241" t="str">
        <f t="shared" si="30"/>
        <v>Submit info to local health services3</v>
      </c>
      <c r="F695" s="86" t="s">
        <v>1050</v>
      </c>
      <c r="G695" s="242">
        <v>0.2747244897959184</v>
      </c>
      <c r="H695" s="245">
        <v>99.262933276837657</v>
      </c>
    </row>
    <row r="696" spans="1:8">
      <c r="A696" s="86" t="str">
        <v>hlh_sub_f2f</v>
      </c>
      <c r="B696" s="239">
        <v>695</v>
      </c>
      <c r="C696" s="86" t="s">
        <v>1538</v>
      </c>
      <c r="D696" s="241">
        <f>COUNTIF($C$1:$C696,C696)</f>
        <v>4</v>
      </c>
      <c r="E696" s="241" t="str">
        <f t="shared" si="30"/>
        <v>Submit info to local health services4</v>
      </c>
      <c r="F696" s="86" t="s">
        <v>1498</v>
      </c>
      <c r="G696" s="242">
        <v>0.41089795918367361</v>
      </c>
      <c r="H696" s="245">
        <v>101.96739687204868</v>
      </c>
    </row>
    <row r="697" spans="1:8">
      <c r="A697" s="86" t="str">
        <v>hlh_sub_mail</v>
      </c>
      <c r="B697" s="239">
        <v>696</v>
      </c>
      <c r="C697" s="86" t="s">
        <v>1538</v>
      </c>
      <c r="D697" s="241">
        <f>COUNTIF($C$1:$C697,C697)</f>
        <v>5</v>
      </c>
      <c r="E697" s="241" t="str">
        <f t="shared" si="30"/>
        <v>Submit info to local health services5</v>
      </c>
      <c r="F697" s="86" t="s">
        <v>1500</v>
      </c>
      <c r="G697" s="242">
        <v>0.11746938775510204</v>
      </c>
      <c r="H697" s="245">
        <v>98.302407908988556</v>
      </c>
    </row>
    <row r="698" spans="1:8">
      <c r="A698" s="86" t="str">
        <v>hlh_sub_txt</v>
      </c>
      <c r="B698" s="239">
        <v>697</v>
      </c>
      <c r="C698" s="86" t="s">
        <v>1538</v>
      </c>
      <c r="D698" s="241">
        <f>COUNTIF($C$1:$C698,C698)</f>
        <v>6</v>
      </c>
      <c r="E698" s="241" t="str">
        <f t="shared" si="30"/>
        <v>Submit info to local health services6</v>
      </c>
      <c r="F698" s="86" t="s">
        <v>1502</v>
      </c>
      <c r="G698" s="242">
        <v>0.10441836734693878</v>
      </c>
      <c r="H698" s="245">
        <v>99.347633088321388</v>
      </c>
    </row>
    <row r="699" spans="1:8">
      <c r="A699" s="86" t="str">
        <v>hlh_sub_web</v>
      </c>
      <c r="B699" s="239">
        <v>698</v>
      </c>
      <c r="C699" s="86" t="s">
        <v>1538</v>
      </c>
      <c r="D699" s="241">
        <f>COUNTIF($C$1:$C699,C699)</f>
        <v>7</v>
      </c>
      <c r="E699" s="241" t="str">
        <f t="shared" si="30"/>
        <v>Submit info to local health services7</v>
      </c>
      <c r="F699" s="86" t="s">
        <v>1504</v>
      </c>
      <c r="G699" s="242">
        <v>0.26588775510204082</v>
      </c>
      <c r="H699" s="245">
        <v>99.249464325010351</v>
      </c>
    </row>
    <row r="700" spans="1:8">
      <c r="A700" s="86" t="str">
        <v>hlh_mark_app</v>
      </c>
      <c r="B700" s="239">
        <v>699</v>
      </c>
      <c r="C700" s="86" t="s">
        <v>1546</v>
      </c>
      <c r="D700" s="241">
        <f>COUNTIF($C$1:$C700,C700)</f>
        <v>1</v>
      </c>
      <c r="E700" s="241" t="str">
        <f t="shared" si="30"/>
        <v>Get info/marketing on local health services1</v>
      </c>
      <c r="F700" s="86" t="s">
        <v>1493</v>
      </c>
      <c r="G700" s="242">
        <v>0.13259183673469385</v>
      </c>
      <c r="H700" s="245">
        <v>97.3168030773667</v>
      </c>
    </row>
    <row r="701" spans="1:8">
      <c r="A701" s="86" t="str">
        <v>hlh_mark_call</v>
      </c>
      <c r="B701" s="239">
        <v>700</v>
      </c>
      <c r="C701" s="86" t="s">
        <v>1546</v>
      </c>
      <c r="D701" s="241">
        <f>COUNTIF($C$1:$C701,C701)</f>
        <v>2</v>
      </c>
      <c r="E701" s="241" t="str">
        <f t="shared" si="30"/>
        <v>Get info/marketing on local health services2</v>
      </c>
      <c r="F701" s="86" t="s">
        <v>1495</v>
      </c>
      <c r="G701" s="242">
        <v>0.26404081632653065</v>
      </c>
      <c r="H701" s="245">
        <v>101.94026395279198</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0.26924489795918372</v>
      </c>
      <c r="H703" s="245">
        <v>102.48605300822416</v>
      </c>
    </row>
    <row r="704" spans="1:8">
      <c r="A704" s="86" t="str">
        <v>hlh_mark_mail</v>
      </c>
      <c r="B704" s="239">
        <v>703</v>
      </c>
      <c r="C704" s="86" t="s">
        <v>1546</v>
      </c>
      <c r="D704" s="241">
        <f>COUNTIF($C$1:$C704,C704)</f>
        <v>5</v>
      </c>
      <c r="E704" s="241" t="str">
        <f t="shared" si="30"/>
        <v>Get info/marketing on local health services5</v>
      </c>
      <c r="F704" s="86" t="s">
        <v>1500</v>
      </c>
      <c r="G704" s="242">
        <v>0.17959183673469387</v>
      </c>
      <c r="H704" s="245">
        <v>100.27697619944129</v>
      </c>
    </row>
    <row r="705" spans="1:8">
      <c r="A705" s="86" t="str">
        <v>hlh_mark_txt</v>
      </c>
      <c r="B705" s="239">
        <v>704</v>
      </c>
      <c r="C705" s="86" t="s">
        <v>1546</v>
      </c>
      <c r="D705" s="241">
        <f>COUNTIF($C$1:$C705,C705)</f>
        <v>6</v>
      </c>
      <c r="E705" s="241" t="str">
        <f t="shared" si="30"/>
        <v>Get info/marketing on local health services6</v>
      </c>
      <c r="F705" s="86" t="s">
        <v>1502</v>
      </c>
      <c r="G705" s="242">
        <v>0.13859183673469386</v>
      </c>
      <c r="H705" s="245">
        <v>99.773820609658344</v>
      </c>
    </row>
    <row r="706" spans="1:8">
      <c r="A706" s="86" t="str">
        <v>hlh_mark_web</v>
      </c>
      <c r="B706" s="239">
        <v>705</v>
      </c>
      <c r="C706" s="86" t="s">
        <v>1546</v>
      </c>
      <c r="D706" s="241">
        <f>COUNTIF($C$1:$C706,C706)</f>
        <v>7</v>
      </c>
      <c r="E706" s="241" t="str">
        <f t="shared" si="30"/>
        <v>Get info/marketing on local health services7</v>
      </c>
      <c r="F706" s="86" t="s">
        <v>1504</v>
      </c>
      <c r="G706" s="242">
        <v>0.25728571428571428</v>
      </c>
      <c r="H706" s="245">
        <v>98.322655014606781</v>
      </c>
    </row>
    <row r="707" spans="1:8">
      <c r="A707" s="86" t="str">
        <v>hlh_res_app</v>
      </c>
      <c r="B707" s="239">
        <v>706</v>
      </c>
      <c r="C707" s="86" t="s">
        <v>1554</v>
      </c>
      <c r="D707" s="241">
        <f>COUNTIF($C$1:$C707,C707)</f>
        <v>1</v>
      </c>
      <c r="E707" s="241" t="str">
        <f t="shared" ref="E707:E770" si="31">C707&amp;D707</f>
        <v>Research local health services1</v>
      </c>
      <c r="F707" s="86" t="s">
        <v>1493</v>
      </c>
      <c r="G707" s="242">
        <v>0.13393877551020408</v>
      </c>
      <c r="H707" s="245">
        <v>102.76296499004161</v>
      </c>
    </row>
    <row r="708" spans="1:8">
      <c r="A708" s="86" t="str">
        <v>hlh_res_call</v>
      </c>
      <c r="B708" s="239">
        <v>707</v>
      </c>
      <c r="C708" s="86" t="s">
        <v>1554</v>
      </c>
      <c r="D708" s="241">
        <f>COUNTIF($C$1:$C708,C708)</f>
        <v>2</v>
      </c>
      <c r="E708" s="241" t="str">
        <f t="shared" si="31"/>
        <v>Research local health services2</v>
      </c>
      <c r="F708" s="86" t="s">
        <v>1495</v>
      </c>
      <c r="G708" s="242">
        <v>0.32552040816326533</v>
      </c>
      <c r="H708" s="245">
        <v>100.88485801741581</v>
      </c>
    </row>
    <row r="709" spans="1:8">
      <c r="A709" s="86" t="str">
        <v>hlh_res_email</v>
      </c>
      <c r="B709" s="239">
        <v>708</v>
      </c>
      <c r="C709" s="86" t="s">
        <v>1554</v>
      </c>
      <c r="D709" s="241">
        <f>COUNTIF($C$1:$C709,C709)</f>
        <v>3</v>
      </c>
      <c r="E709" s="241" t="str">
        <f t="shared" si="31"/>
        <v>Research local health services3</v>
      </c>
      <c r="F709" s="86" t="s">
        <v>1050</v>
      </c>
      <c r="G709" s="242">
        <v>0.20921428571428571</v>
      </c>
      <c r="H709" s="245">
        <v>102.35284520488517</v>
      </c>
    </row>
    <row r="710" spans="1:8">
      <c r="A710" s="86" t="str">
        <v>hlh_res_f2f</v>
      </c>
      <c r="B710" s="239">
        <v>709</v>
      </c>
      <c r="C710" s="86" t="s">
        <v>1554</v>
      </c>
      <c r="D710" s="241">
        <f>COUNTIF($C$1:$C710,C710)</f>
        <v>4</v>
      </c>
      <c r="E710" s="241" t="str">
        <f t="shared" si="31"/>
        <v>Research local health services4</v>
      </c>
      <c r="F710" s="86" t="s">
        <v>1498</v>
      </c>
      <c r="G710" s="242">
        <v>0.30409183673469392</v>
      </c>
      <c r="H710" s="245">
        <v>103.11739363651166</v>
      </c>
    </row>
    <row r="711" spans="1:8">
      <c r="A711" s="86" t="str">
        <v>hlh_res_mail</v>
      </c>
      <c r="B711" s="239">
        <v>710</v>
      </c>
      <c r="C711" s="86" t="s">
        <v>1554</v>
      </c>
      <c r="D711" s="241">
        <f>COUNTIF($C$1:$C711,C711)</f>
        <v>5</v>
      </c>
      <c r="E711" s="241" t="str">
        <f t="shared" si="31"/>
        <v>Research local health services5</v>
      </c>
      <c r="F711" s="86" t="s">
        <v>1500</v>
      </c>
      <c r="G711" s="242">
        <v>7.8132653061224494E-2</v>
      </c>
      <c r="H711" s="245">
        <v>101.60005310369638</v>
      </c>
    </row>
    <row r="712" spans="1:8">
      <c r="A712" s="86" t="str">
        <v>hlh_res_txt</v>
      </c>
      <c r="B712" s="239">
        <v>711</v>
      </c>
      <c r="C712" s="86" t="s">
        <v>1554</v>
      </c>
      <c r="D712" s="241">
        <f>COUNTIF($C$1:$C712,C712)</f>
        <v>6</v>
      </c>
      <c r="E712" s="241" t="str">
        <f t="shared" si="31"/>
        <v>Research local health services6</v>
      </c>
      <c r="F712" s="86" t="s">
        <v>1502</v>
      </c>
      <c r="G712" s="242">
        <v>8.6346938775510196E-2</v>
      </c>
      <c r="H712" s="245">
        <v>100.41598664654336</v>
      </c>
    </row>
    <row r="713" spans="1:8">
      <c r="A713" s="86" t="str">
        <v>hlh_res_web</v>
      </c>
      <c r="B713" s="239">
        <v>712</v>
      </c>
      <c r="C713" s="86" t="s">
        <v>1554</v>
      </c>
      <c r="D713" s="241">
        <f>COUNTIF($C$1:$C713,C713)</f>
        <v>7</v>
      </c>
      <c r="E713" s="241" t="str">
        <f t="shared" si="31"/>
        <v>Research local health services7</v>
      </c>
      <c r="F713" s="86" t="s">
        <v>1504</v>
      </c>
      <c r="G713" s="242">
        <v>0.32338775510204082</v>
      </c>
      <c r="H713" s="245">
        <v>97.291315663257706</v>
      </c>
    </row>
    <row r="714" spans="1:8">
      <c r="A714" s="86" t="str">
        <v>loc_enqc_app</v>
      </c>
      <c r="B714" s="239">
        <v>713</v>
      </c>
      <c r="C714" s="86" t="s">
        <v>1562</v>
      </c>
      <c r="D714" s="241">
        <f>COUNTIF($C$1:$C714,C714)</f>
        <v>1</v>
      </c>
      <c r="E714" s="241" t="str">
        <f t="shared" si="31"/>
        <v>Make enquiry on local services, events, news1</v>
      </c>
      <c r="F714" s="86" t="s">
        <v>1493</v>
      </c>
      <c r="G714" s="242">
        <v>0.11062244897959185</v>
      </c>
      <c r="H714" s="245">
        <v>101.75035236051832</v>
      </c>
    </row>
    <row r="715" spans="1:8">
      <c r="A715" s="86" t="str">
        <v>loc_enqc_call</v>
      </c>
      <c r="B715" s="239">
        <v>714</v>
      </c>
      <c r="C715" s="86" t="s">
        <v>1562</v>
      </c>
      <c r="D715" s="241">
        <f>COUNTIF($C$1:$C715,C715)</f>
        <v>2</v>
      </c>
      <c r="E715" s="241" t="str">
        <f t="shared" si="31"/>
        <v>Make enquiry on local services, events, news2</v>
      </c>
      <c r="F715" s="86" t="s">
        <v>1495</v>
      </c>
      <c r="G715" s="242">
        <v>0.34755102040816327</v>
      </c>
      <c r="H715" s="245">
        <v>100.22181522588802</v>
      </c>
    </row>
    <row r="716" spans="1:8">
      <c r="A716" s="86" t="str">
        <v>loc_enqc_email</v>
      </c>
      <c r="B716" s="239">
        <v>715</v>
      </c>
      <c r="C716" s="86" t="s">
        <v>1562</v>
      </c>
      <c r="D716" s="241">
        <f>COUNTIF($C$1:$C716,C716)</f>
        <v>3</v>
      </c>
      <c r="E716" s="241" t="str">
        <f t="shared" si="31"/>
        <v>Make enquiry on local services, events, news3</v>
      </c>
      <c r="F716" s="86" t="s">
        <v>1050</v>
      </c>
      <c r="G716" s="242">
        <v>0.39520408163265308</v>
      </c>
      <c r="H716" s="245">
        <v>98.792249518425251</v>
      </c>
    </row>
    <row r="717" spans="1:8">
      <c r="A717" s="86" t="str">
        <v>loc_enqc_f2f</v>
      </c>
      <c r="B717" s="239">
        <v>716</v>
      </c>
      <c r="C717" s="86" t="s">
        <v>1562</v>
      </c>
      <c r="D717" s="241">
        <f>COUNTIF($C$1:$C717,C717)</f>
        <v>4</v>
      </c>
      <c r="E717" s="241" t="str">
        <f t="shared" si="31"/>
        <v>Make enquiry on local services, events, news4</v>
      </c>
      <c r="F717" s="86" t="s">
        <v>1498</v>
      </c>
      <c r="G717" s="242">
        <v>0.1961224489795918</v>
      </c>
      <c r="H717" s="245">
        <v>100.41434881130074</v>
      </c>
    </row>
    <row r="718" spans="1:8">
      <c r="A718" s="86" t="str">
        <v>loc_enqc_mail</v>
      </c>
      <c r="B718" s="239">
        <v>717</v>
      </c>
      <c r="C718" s="86" t="s">
        <v>1562</v>
      </c>
      <c r="D718" s="241">
        <f>COUNTIF($C$1:$C718,C718)</f>
        <v>5</v>
      </c>
      <c r="E718" s="241" t="str">
        <f t="shared" si="31"/>
        <v>Make enquiry on local services, events, news5</v>
      </c>
      <c r="F718" s="86" t="s">
        <v>1500</v>
      </c>
      <c r="G718" s="242">
        <v>0.11545918367346938</v>
      </c>
      <c r="H718" s="245">
        <v>97.466470414903881</v>
      </c>
    </row>
    <row r="719" spans="1:8">
      <c r="A719" s="86" t="str">
        <v>loc_enqc_txt</v>
      </c>
      <c r="B719" s="239">
        <v>718</v>
      </c>
      <c r="C719" s="86" t="s">
        <v>1562</v>
      </c>
      <c r="D719" s="241">
        <f>COUNTIF($C$1:$C719,C719)</f>
        <v>6</v>
      </c>
      <c r="E719" s="241" t="str">
        <f t="shared" si="31"/>
        <v>Make enquiry on local services, events, news6</v>
      </c>
      <c r="F719" s="86" t="s">
        <v>1502</v>
      </c>
      <c r="G719" s="242">
        <v>6.7653061224489802E-2</v>
      </c>
      <c r="H719" s="245">
        <v>105.08623802179886</v>
      </c>
    </row>
    <row r="720" spans="1:8">
      <c r="A720" s="86" t="str">
        <v>loc_enqc_web</v>
      </c>
      <c r="B720" s="239">
        <v>719</v>
      </c>
      <c r="C720" s="86" t="s">
        <v>1562</v>
      </c>
      <c r="D720" s="241">
        <f>COUNTIF($C$1:$C720,C720)</f>
        <v>7</v>
      </c>
      <c r="E720" s="241" t="str">
        <f t="shared" si="31"/>
        <v>Make enquiry on local services, events, news7</v>
      </c>
      <c r="F720" s="86" t="s">
        <v>1504</v>
      </c>
      <c r="G720" s="242">
        <v>0.24538775510204081</v>
      </c>
      <c r="H720" s="245">
        <v>98.227265099127266</v>
      </c>
    </row>
    <row r="721" spans="1:8">
      <c r="A721" s="86" t="str">
        <v>loc_sub_app</v>
      </c>
      <c r="B721" s="239">
        <v>720</v>
      </c>
      <c r="C721" s="86" t="s">
        <v>1570</v>
      </c>
      <c r="D721" s="241">
        <f>COUNTIF($C$1:$C721,C721)</f>
        <v>1</v>
      </c>
      <c r="E721" s="241" t="str">
        <f t="shared" si="31"/>
        <v>Submit info to local services, events, news1</v>
      </c>
      <c r="F721" s="86" t="s">
        <v>1493</v>
      </c>
      <c r="G721" s="242">
        <v>0.14648979591836733</v>
      </c>
      <c r="H721" s="245">
        <v>100.95826146952942</v>
      </c>
    </row>
    <row r="722" spans="1:8">
      <c r="A722" s="86" t="str">
        <v>loc_sub_call</v>
      </c>
      <c r="B722" s="239">
        <v>721</v>
      </c>
      <c r="C722" s="86" t="s">
        <v>1570</v>
      </c>
      <c r="D722" s="241">
        <f>COUNTIF($C$1:$C722,C722)</f>
        <v>2</v>
      </c>
      <c r="E722" s="241" t="str">
        <f t="shared" si="31"/>
        <v>Submit info to local services, events, news2</v>
      </c>
      <c r="F722" s="86" t="s">
        <v>1495</v>
      </c>
      <c r="G722" s="242">
        <v>0.18752040816326529</v>
      </c>
      <c r="H722" s="245">
        <v>101.00500590081208</v>
      </c>
    </row>
    <row r="723" spans="1:8">
      <c r="A723" s="86" t="str">
        <v>loc_sub_email</v>
      </c>
      <c r="B723" s="239">
        <v>722</v>
      </c>
      <c r="C723" s="86" t="s">
        <v>1570</v>
      </c>
      <c r="D723" s="241">
        <f>COUNTIF($C$1:$C723,C723)</f>
        <v>3</v>
      </c>
      <c r="E723" s="241" t="str">
        <f t="shared" si="31"/>
        <v>Submit info to local services, events, news3</v>
      </c>
      <c r="F723" s="86" t="s">
        <v>1050</v>
      </c>
      <c r="G723" s="242">
        <v>0.32975510204081637</v>
      </c>
      <c r="H723" s="245">
        <v>99.895091614997838</v>
      </c>
    </row>
    <row r="724" spans="1:8">
      <c r="A724" s="86" t="str">
        <v>loc_sub_f2f</v>
      </c>
      <c r="B724" s="239">
        <v>723</v>
      </c>
      <c r="C724" s="86" t="s">
        <v>1570</v>
      </c>
      <c r="D724" s="241">
        <f>COUNTIF($C$1:$C724,C724)</f>
        <v>4</v>
      </c>
      <c r="E724" s="241" t="str">
        <f t="shared" si="31"/>
        <v>Submit info to local services, events, news4</v>
      </c>
      <c r="F724" s="86" t="s">
        <v>1498</v>
      </c>
      <c r="G724" s="242">
        <v>0.15285714285714283</v>
      </c>
      <c r="H724" s="245">
        <v>95.678826312916001</v>
      </c>
    </row>
    <row r="725" spans="1:8">
      <c r="A725" s="86" t="str">
        <v>loc_sub_mail</v>
      </c>
      <c r="B725" s="239">
        <v>724</v>
      </c>
      <c r="C725" s="86" t="s">
        <v>1570</v>
      </c>
      <c r="D725" s="241">
        <f>COUNTIF($C$1:$C725,C725)</f>
        <v>5</v>
      </c>
      <c r="E725" s="241" t="str">
        <f t="shared" si="31"/>
        <v>Submit info to local services, events, news5</v>
      </c>
      <c r="F725" s="86" t="s">
        <v>1500</v>
      </c>
      <c r="G725" s="242">
        <v>0.12243877551020409</v>
      </c>
      <c r="H725" s="245">
        <v>98.020620120866283</v>
      </c>
    </row>
    <row r="726" spans="1:8">
      <c r="A726" s="86" t="str">
        <v>loc_sub_txt</v>
      </c>
      <c r="B726" s="239">
        <v>725</v>
      </c>
      <c r="C726" s="86" t="s">
        <v>1570</v>
      </c>
      <c r="D726" s="241">
        <f>COUNTIF($C$1:$C726,C726)</f>
        <v>6</v>
      </c>
      <c r="E726" s="241" t="str">
        <f t="shared" si="31"/>
        <v>Submit info to local services, events, news6</v>
      </c>
      <c r="F726" s="86" t="s">
        <v>1502</v>
      </c>
      <c r="G726" s="242">
        <v>8.4877551020408157E-2</v>
      </c>
      <c r="H726" s="245">
        <v>101.11737956504182</v>
      </c>
    </row>
    <row r="727" spans="1:8">
      <c r="A727" s="86" t="str">
        <v>loc_sub_web</v>
      </c>
      <c r="B727" s="239">
        <v>726</v>
      </c>
      <c r="C727" s="86" t="s">
        <v>1570</v>
      </c>
      <c r="D727" s="241">
        <f>COUNTIF($C$1:$C727,C727)</f>
        <v>7</v>
      </c>
      <c r="E727" s="241" t="str">
        <f t="shared" si="31"/>
        <v>Submit info to local services, events, news7</v>
      </c>
      <c r="F727" s="86" t="s">
        <v>1504</v>
      </c>
      <c r="G727" s="242">
        <v>0.28181632653061223</v>
      </c>
      <c r="H727" s="245">
        <v>99.542968904363633</v>
      </c>
    </row>
    <row r="728" spans="1:8">
      <c r="A728" s="86" t="str">
        <v>loc_mark_app</v>
      </c>
      <c r="B728" s="239">
        <v>727</v>
      </c>
      <c r="C728" s="86" t="s">
        <v>1578</v>
      </c>
      <c r="D728" s="241">
        <f>COUNTIF($C$1:$C728,C728)</f>
        <v>1</v>
      </c>
      <c r="E728" s="241" t="str">
        <f t="shared" si="31"/>
        <v>Get info/marketing on local services, events, news1</v>
      </c>
      <c r="F728" s="86" t="s">
        <v>1493</v>
      </c>
      <c r="G728" s="242">
        <v>0.13179591836734691</v>
      </c>
      <c r="H728" s="245">
        <v>99.344261587654586</v>
      </c>
    </row>
    <row r="729" spans="1:8">
      <c r="A729" s="86" t="str">
        <v>loc_mark_call</v>
      </c>
      <c r="B729" s="239">
        <v>728</v>
      </c>
      <c r="C729" s="86" t="s">
        <v>1578</v>
      </c>
      <c r="D729" s="241">
        <f>COUNTIF($C$1:$C729,C729)</f>
        <v>2</v>
      </c>
      <c r="E729" s="241" t="str">
        <f t="shared" si="31"/>
        <v>Get info/marketing on local services, events, news2</v>
      </c>
      <c r="F729" s="86" t="s">
        <v>1495</v>
      </c>
      <c r="G729" s="242">
        <v>0.16077551020408162</v>
      </c>
      <c r="H729" s="245">
        <v>101.80651065462078</v>
      </c>
    </row>
    <row r="730" spans="1:8">
      <c r="A730" s="86" t="str">
        <v>loc_mark_email</v>
      </c>
      <c r="B730" s="239">
        <v>729</v>
      </c>
      <c r="C730" s="86" t="s">
        <v>1578</v>
      </c>
      <c r="D730" s="241">
        <f>COUNTIF($C$1:$C730,C730)</f>
        <v>3</v>
      </c>
      <c r="E730" s="241" t="str">
        <f t="shared" si="31"/>
        <v>Get info/marketing on local services, events, news3</v>
      </c>
      <c r="F730" s="86" t="s">
        <v>1050</v>
      </c>
      <c r="G730" s="242">
        <v>0.34208163265306124</v>
      </c>
      <c r="H730" s="245">
        <v>100.41117336228751</v>
      </c>
    </row>
    <row r="731" spans="1:8">
      <c r="A731" s="86" t="str">
        <v>loc_mark_f2f</v>
      </c>
      <c r="B731" s="239">
        <v>730</v>
      </c>
      <c r="C731" s="86" t="s">
        <v>1578</v>
      </c>
      <c r="D731" s="241">
        <f>COUNTIF($C$1:$C731,C731)</f>
        <v>4</v>
      </c>
      <c r="E731" s="241" t="str">
        <f t="shared" si="31"/>
        <v>Get info/marketing on local services, events, news4</v>
      </c>
      <c r="F731" s="86" t="s">
        <v>1498</v>
      </c>
      <c r="G731" s="242">
        <v>0.13927551020408163</v>
      </c>
      <c r="H731" s="245">
        <v>102.99386954701755</v>
      </c>
    </row>
    <row r="732" spans="1:8">
      <c r="A732" s="86" t="str">
        <v>loc_mark_mail</v>
      </c>
      <c r="B732" s="239">
        <v>731</v>
      </c>
      <c r="C732" s="86" t="s">
        <v>1578</v>
      </c>
      <c r="D732" s="241">
        <f>COUNTIF($C$1:$C732,C732)</f>
        <v>5</v>
      </c>
      <c r="E732" s="241" t="str">
        <f t="shared" si="31"/>
        <v>Get info/marketing on local services, events, news5</v>
      </c>
      <c r="F732" s="86" t="s">
        <v>1500</v>
      </c>
      <c r="G732" s="242">
        <v>0.15689795918367347</v>
      </c>
      <c r="H732" s="245">
        <v>99.615994140294376</v>
      </c>
    </row>
    <row r="733" spans="1:8">
      <c r="A733" s="86" t="str">
        <v>loc_mark_txt</v>
      </c>
      <c r="B733" s="239">
        <v>732</v>
      </c>
      <c r="C733" s="86" t="s">
        <v>1578</v>
      </c>
      <c r="D733" s="241">
        <f>COUNTIF($C$1:$C733,C733)</f>
        <v>6</v>
      </c>
      <c r="E733" s="241" t="str">
        <f t="shared" si="31"/>
        <v>Get info/marketing on local services, events, news6</v>
      </c>
      <c r="F733" s="86" t="s">
        <v>1502</v>
      </c>
      <c r="G733" s="242">
        <v>0.10827551020408165</v>
      </c>
      <c r="H733" s="245">
        <v>103.09549151647684</v>
      </c>
    </row>
    <row r="734" spans="1:8">
      <c r="A734" s="86" t="str">
        <v>loc_mark_web</v>
      </c>
      <c r="B734" s="239">
        <v>733</v>
      </c>
      <c r="C734" s="86" t="s">
        <v>1578</v>
      </c>
      <c r="D734" s="241">
        <f>COUNTIF($C$1:$C734,C734)</f>
        <v>7</v>
      </c>
      <c r="E734" s="241" t="str">
        <f t="shared" si="31"/>
        <v>Get info/marketing on local services, events, news7</v>
      </c>
      <c r="F734" s="86" t="s">
        <v>1504</v>
      </c>
      <c r="G734" s="242">
        <v>0.24373469387755106</v>
      </c>
      <c r="H734" s="245">
        <v>99.280025417219349</v>
      </c>
    </row>
    <row r="735" spans="1:8">
      <c r="A735" s="86" t="str">
        <v>loc_res_app</v>
      </c>
      <c r="B735" s="239">
        <v>734</v>
      </c>
      <c r="C735" s="86" t="s">
        <v>1586</v>
      </c>
      <c r="D735" s="241">
        <f>COUNTIF($C$1:$C735,C735)</f>
        <v>1</v>
      </c>
      <c r="E735" s="241" t="str">
        <f t="shared" si="31"/>
        <v>Research local services, events, news1</v>
      </c>
      <c r="F735" s="86" t="s">
        <v>1493</v>
      </c>
      <c r="G735" s="242">
        <v>0.12131632653061225</v>
      </c>
      <c r="H735" s="245">
        <v>98.524840221604521</v>
      </c>
    </row>
    <row r="736" spans="1:8">
      <c r="A736" s="86" t="str">
        <v>loc_res_call</v>
      </c>
      <c r="B736" s="239">
        <v>735</v>
      </c>
      <c r="C736" s="86" t="s">
        <v>1586</v>
      </c>
      <c r="D736" s="241">
        <f>COUNTIF($C$1:$C736,C736)</f>
        <v>2</v>
      </c>
      <c r="E736" s="241" t="str">
        <f t="shared" si="31"/>
        <v>Research local services, events, news2</v>
      </c>
      <c r="F736" s="86" t="s">
        <v>1495</v>
      </c>
      <c r="G736" s="242">
        <v>0.16085714285714284</v>
      </c>
      <c r="H736" s="245">
        <v>98.291318354745115</v>
      </c>
    </row>
    <row r="737" spans="1:8">
      <c r="A737" s="86" t="str">
        <v>loc_res_email</v>
      </c>
      <c r="B737" s="239">
        <v>736</v>
      </c>
      <c r="C737" s="86" t="s">
        <v>1586</v>
      </c>
      <c r="D737" s="241">
        <f>COUNTIF($C$1:$C737,C737)</f>
        <v>3</v>
      </c>
      <c r="E737" s="241" t="str">
        <f t="shared" si="31"/>
        <v>Research local services, events, news3</v>
      </c>
      <c r="F737" s="86" t="s">
        <v>1050</v>
      </c>
      <c r="G737" s="242">
        <v>0.25176530612244896</v>
      </c>
      <c r="H737" s="245">
        <v>98.579104181620608</v>
      </c>
    </row>
    <row r="738" spans="1:8">
      <c r="A738" s="86" t="str">
        <v>loc_res_f2f</v>
      </c>
      <c r="B738" s="239">
        <v>737</v>
      </c>
      <c r="C738" s="86" t="s">
        <v>1586</v>
      </c>
      <c r="D738" s="241">
        <f>COUNTIF($C$1:$C738,C738)</f>
        <v>4</v>
      </c>
      <c r="E738" s="241" t="str">
        <f t="shared" si="31"/>
        <v>Research local services, events, news4</v>
      </c>
      <c r="F738" s="86" t="s">
        <v>1498</v>
      </c>
      <c r="G738" s="242">
        <v>0.11384693877551021</v>
      </c>
      <c r="H738" s="245">
        <v>99.890649389305594</v>
      </c>
    </row>
    <row r="739" spans="1:8">
      <c r="A739" s="86" t="str">
        <v>loc_res_mail</v>
      </c>
      <c r="B739" s="239">
        <v>738</v>
      </c>
      <c r="C739" s="86" t="s">
        <v>1586</v>
      </c>
      <c r="D739" s="241">
        <f>COUNTIF($C$1:$C739,C739)</f>
        <v>5</v>
      </c>
      <c r="E739" s="241" t="str">
        <f t="shared" si="31"/>
        <v>Research local services, events, news5</v>
      </c>
      <c r="F739" s="86" t="s">
        <v>1500</v>
      </c>
      <c r="G739" s="242">
        <v>7.5775510204081631E-2</v>
      </c>
      <c r="H739" s="245">
        <v>99.955155780145105</v>
      </c>
    </row>
    <row r="740" spans="1:8">
      <c r="A740" s="86" t="str">
        <v>loc_res_txt</v>
      </c>
      <c r="B740" s="239">
        <v>739</v>
      </c>
      <c r="C740" s="86" t="s">
        <v>1586</v>
      </c>
      <c r="D740" s="241">
        <f>COUNTIF($C$1:$C740,C740)</f>
        <v>6</v>
      </c>
      <c r="E740" s="241" t="str">
        <f t="shared" si="31"/>
        <v>Research local services, events, news6</v>
      </c>
      <c r="F740" s="86" t="s">
        <v>1502</v>
      </c>
      <c r="G740" s="242">
        <v>6.8724489795918359E-2</v>
      </c>
      <c r="H740" s="245">
        <v>103.5953116286292</v>
      </c>
    </row>
    <row r="741" spans="1:8">
      <c r="A741" s="86" t="str">
        <v>loc_res_web</v>
      </c>
      <c r="B741" s="239">
        <v>740</v>
      </c>
      <c r="C741" s="86" t="s">
        <v>1586</v>
      </c>
      <c r="D741" s="241">
        <f>COUNTIF($C$1:$C741,C741)</f>
        <v>7</v>
      </c>
      <c r="E741" s="241" t="str">
        <f t="shared" si="31"/>
        <v>Research local services, events, news7</v>
      </c>
      <c r="F741" s="86" t="s">
        <v>1504</v>
      </c>
      <c r="G741" s="242">
        <v>0.309</v>
      </c>
      <c r="H741" s="245">
        <v>99.079485024709342</v>
      </c>
    </row>
    <row r="742" spans="1:8">
      <c r="A742" s="86" t="str">
        <v>utl_enqc_app</v>
      </c>
      <c r="B742" s="239">
        <v>741</v>
      </c>
      <c r="C742" s="86" t="s">
        <v>1594</v>
      </c>
      <c r="D742" s="241">
        <f>COUNTIF($C$1:$C742,C742)</f>
        <v>1</v>
      </c>
      <c r="E742" s="241" t="str">
        <f t="shared" si="31"/>
        <v>Make enquiry on utilities1</v>
      </c>
      <c r="F742" s="86" t="s">
        <v>1493</v>
      </c>
      <c r="G742" s="242">
        <v>0.14262244897959184</v>
      </c>
      <c r="H742" s="245">
        <v>101.29458988014059</v>
      </c>
    </row>
    <row r="743" spans="1:8">
      <c r="A743" s="86" t="str">
        <v>utl_enqc_call</v>
      </c>
      <c r="B743" s="239">
        <v>742</v>
      </c>
      <c r="C743" s="86" t="s">
        <v>1594</v>
      </c>
      <c r="D743" s="241">
        <f>COUNTIF($C$1:$C743,C743)</f>
        <v>2</v>
      </c>
      <c r="E743" s="241" t="str">
        <f t="shared" si="31"/>
        <v>Make enquiry on utilities2</v>
      </c>
      <c r="F743" s="86" t="s">
        <v>1495</v>
      </c>
      <c r="G743" s="242">
        <v>0.3590204081632653</v>
      </c>
      <c r="H743" s="245">
        <v>100.0957352045944</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0.2045714285714286</v>
      </c>
      <c r="H745" s="245">
        <v>101.25513677608924</v>
      </c>
    </row>
    <row r="746" spans="1:8">
      <c r="A746" s="86" t="str">
        <v>utl_enqc_mail</v>
      </c>
      <c r="B746" s="239">
        <v>745</v>
      </c>
      <c r="C746" s="86" t="s">
        <v>1594</v>
      </c>
      <c r="D746" s="241">
        <f>COUNTIF($C$1:$C746,C746)</f>
        <v>5</v>
      </c>
      <c r="E746" s="241" t="str">
        <f t="shared" si="31"/>
        <v>Make enquiry on utilities5</v>
      </c>
      <c r="F746" s="86" t="s">
        <v>1500</v>
      </c>
      <c r="G746" s="242">
        <v>0.13685714285714284</v>
      </c>
      <c r="H746" s="245">
        <v>99.765946846438453</v>
      </c>
    </row>
    <row r="747" spans="1:8">
      <c r="A747" s="86" t="str">
        <v>utl_enqc_txt</v>
      </c>
      <c r="B747" s="239">
        <v>746</v>
      </c>
      <c r="C747" s="86" t="s">
        <v>1594</v>
      </c>
      <c r="D747" s="241">
        <f>COUNTIF($C$1:$C747,C747)</f>
        <v>6</v>
      </c>
      <c r="E747" s="241" t="str">
        <f t="shared" si="31"/>
        <v>Make enquiry on utilities6</v>
      </c>
      <c r="F747" s="86" t="s">
        <v>1502</v>
      </c>
      <c r="G747" s="242">
        <v>7.9806122448979583E-2</v>
      </c>
      <c r="H747" s="245">
        <v>107.51716133032096</v>
      </c>
    </row>
    <row r="748" spans="1:8">
      <c r="A748" s="86" t="str">
        <v>utl_enqc_web</v>
      </c>
      <c r="B748" s="239">
        <v>747</v>
      </c>
      <c r="C748" s="86" t="s">
        <v>1594</v>
      </c>
      <c r="D748" s="241">
        <f>COUNTIF($C$1:$C748,C748)</f>
        <v>7</v>
      </c>
      <c r="E748" s="241" t="str">
        <f t="shared" si="31"/>
        <v>Make enquiry on utilities7</v>
      </c>
      <c r="F748" s="86" t="s">
        <v>1504</v>
      </c>
      <c r="G748" s="242">
        <v>0.29323469387755108</v>
      </c>
      <c r="H748" s="245">
        <v>100.38116950775844</v>
      </c>
    </row>
    <row r="749" spans="1:8">
      <c r="A749" s="86" t="str">
        <v>utl_sub_app</v>
      </c>
      <c r="B749" s="239">
        <v>748</v>
      </c>
      <c r="C749" s="86" t="s">
        <v>1602</v>
      </c>
      <c r="D749" s="241">
        <f>COUNTIF($C$1:$C749,C749)</f>
        <v>1</v>
      </c>
      <c r="E749" s="241" t="str">
        <f t="shared" si="31"/>
        <v>Submit info to on utilities1</v>
      </c>
      <c r="F749" s="86" t="s">
        <v>1493</v>
      </c>
      <c r="G749" s="242">
        <v>0.19806122448979588</v>
      </c>
      <c r="H749" s="245">
        <v>102.20796393925713</v>
      </c>
    </row>
    <row r="750" spans="1:8">
      <c r="A750" s="86" t="str">
        <v>utl_sub_call</v>
      </c>
      <c r="B750" s="239">
        <v>749</v>
      </c>
      <c r="C750" s="86" t="s">
        <v>1602</v>
      </c>
      <c r="D750" s="241">
        <f>COUNTIF($C$1:$C750,C750)</f>
        <v>2</v>
      </c>
      <c r="E750" s="241" t="str">
        <f t="shared" si="31"/>
        <v>Submit info to on utilities2</v>
      </c>
      <c r="F750" s="86" t="s">
        <v>1495</v>
      </c>
      <c r="G750" s="242">
        <v>0.26808163265306123</v>
      </c>
      <c r="H750" s="245">
        <v>102.07968814245083</v>
      </c>
    </row>
    <row r="751" spans="1:8">
      <c r="A751" s="86" t="str">
        <v>utl_sub_email</v>
      </c>
      <c r="B751" s="239">
        <v>750</v>
      </c>
      <c r="C751" s="86" t="s">
        <v>1602</v>
      </c>
      <c r="D751" s="241">
        <f>COUNTIF($C$1:$C751,C751)</f>
        <v>3</v>
      </c>
      <c r="E751" s="241" t="str">
        <f t="shared" si="31"/>
        <v>Submit info to on utilities3</v>
      </c>
      <c r="F751" s="86" t="s">
        <v>1050</v>
      </c>
      <c r="G751" s="242">
        <v>0.28640816326530616</v>
      </c>
      <c r="H751" s="245">
        <v>99.772399270013551</v>
      </c>
    </row>
    <row r="752" spans="1:8">
      <c r="A752" s="86" t="str">
        <v>utl_sub_f2f</v>
      </c>
      <c r="B752" s="239">
        <v>751</v>
      </c>
      <c r="C752" s="86" t="s">
        <v>1602</v>
      </c>
      <c r="D752" s="241">
        <f>COUNTIF($C$1:$C752,C752)</f>
        <v>4</v>
      </c>
      <c r="E752" s="241" t="str">
        <f t="shared" si="31"/>
        <v>Submit info to on utilities4</v>
      </c>
      <c r="F752" s="86" t="s">
        <v>1498</v>
      </c>
      <c r="G752" s="242">
        <v>0.19554081632653061</v>
      </c>
      <c r="H752" s="245">
        <v>102.72581499213057</v>
      </c>
    </row>
    <row r="753" spans="1:8">
      <c r="A753" s="86" t="str">
        <v>utl_sub_mail</v>
      </c>
      <c r="B753" s="239">
        <v>752</v>
      </c>
      <c r="C753" s="86" t="s">
        <v>1602</v>
      </c>
      <c r="D753" s="241">
        <f>COUNTIF($C$1:$C753,C753)</f>
        <v>5</v>
      </c>
      <c r="E753" s="241" t="str">
        <f t="shared" si="31"/>
        <v>Submit info to on utilities5</v>
      </c>
      <c r="F753" s="86" t="s">
        <v>1500</v>
      </c>
      <c r="G753" s="242">
        <v>0.12328571428571429</v>
      </c>
      <c r="H753" s="245">
        <v>99.383835241994802</v>
      </c>
    </row>
    <row r="754" spans="1:8">
      <c r="A754" s="86" t="str">
        <v>utl_sub_txt</v>
      </c>
      <c r="B754" s="239">
        <v>753</v>
      </c>
      <c r="C754" s="86" t="s">
        <v>1602</v>
      </c>
      <c r="D754" s="241">
        <f>COUNTIF($C$1:$C754,C754)</f>
        <v>6</v>
      </c>
      <c r="E754" s="241" t="str">
        <f t="shared" si="31"/>
        <v>Submit info to on utilities6</v>
      </c>
      <c r="F754" s="86" t="s">
        <v>1502</v>
      </c>
      <c r="G754" s="242">
        <v>8.6020408163265297E-2</v>
      </c>
      <c r="H754" s="245">
        <v>103.04340931264591</v>
      </c>
    </row>
    <row r="755" spans="1:8">
      <c r="A755" s="86" t="str">
        <v>utl_sub_web</v>
      </c>
      <c r="B755" s="239">
        <v>754</v>
      </c>
      <c r="C755" s="86" t="s">
        <v>1602</v>
      </c>
      <c r="D755" s="241">
        <f>COUNTIF($C$1:$C755,C755)</f>
        <v>7</v>
      </c>
      <c r="E755" s="241" t="str">
        <f t="shared" si="31"/>
        <v>Submit info to on utilities7</v>
      </c>
      <c r="F755" s="86" t="s">
        <v>1504</v>
      </c>
      <c r="G755" s="242">
        <v>0.3290612244897958</v>
      </c>
      <c r="H755" s="245">
        <v>99.661279779230512</v>
      </c>
    </row>
    <row r="756" spans="1:8">
      <c r="A756" s="86" t="str">
        <v>utl_mark_app</v>
      </c>
      <c r="B756" s="239">
        <v>755</v>
      </c>
      <c r="C756" s="86" t="s">
        <v>1610</v>
      </c>
      <c r="D756" s="241">
        <f>COUNTIF($C$1:$C756,C756)</f>
        <v>1</v>
      </c>
      <c r="E756" s="241" t="str">
        <f t="shared" si="31"/>
        <v>Get info/marketing on utilities1</v>
      </c>
      <c r="F756" s="86" t="s">
        <v>1493</v>
      </c>
      <c r="G756" s="242">
        <v>0.15623469387755104</v>
      </c>
      <c r="H756" s="245">
        <v>102.18006581318575</v>
      </c>
    </row>
    <row r="757" spans="1:8">
      <c r="A757" s="86" t="str">
        <v>utl_mark_call</v>
      </c>
      <c r="B757" s="239">
        <v>756</v>
      </c>
      <c r="C757" s="86" t="s">
        <v>1610</v>
      </c>
      <c r="D757" s="241">
        <f>COUNTIF($C$1:$C757,C757)</f>
        <v>2</v>
      </c>
      <c r="E757" s="241" t="str">
        <f t="shared" si="31"/>
        <v>Get info/marketing on utilities2</v>
      </c>
      <c r="F757" s="86" t="s">
        <v>1495</v>
      </c>
      <c r="G757" s="242">
        <v>0.22135714285714284</v>
      </c>
      <c r="H757" s="245">
        <v>102.46939261015551</v>
      </c>
    </row>
    <row r="758" spans="1:8">
      <c r="A758" s="86" t="str">
        <v>utl_mark_email</v>
      </c>
      <c r="B758" s="239">
        <v>757</v>
      </c>
      <c r="C758" s="86" t="s">
        <v>1610</v>
      </c>
      <c r="D758" s="241">
        <f>COUNTIF($C$1:$C758,C758)</f>
        <v>3</v>
      </c>
      <c r="E758" s="241" t="str">
        <f t="shared" si="31"/>
        <v>Get info/marketing on utilities3</v>
      </c>
      <c r="F758" s="86" t="s">
        <v>1050</v>
      </c>
      <c r="G758" s="242">
        <v>0.32849999999999996</v>
      </c>
      <c r="H758" s="245">
        <v>100.54493837758977</v>
      </c>
    </row>
    <row r="759" spans="1:8">
      <c r="A759" s="86" t="str">
        <v>utl_mark_f2f</v>
      </c>
      <c r="B759" s="239">
        <v>758</v>
      </c>
      <c r="C759" s="86" t="s">
        <v>1610</v>
      </c>
      <c r="D759" s="241">
        <f>COUNTIF($C$1:$C759,C759)</f>
        <v>4</v>
      </c>
      <c r="E759" s="241" t="str">
        <f t="shared" si="31"/>
        <v>Get info/marketing on utilities4</v>
      </c>
      <c r="F759" s="86" t="s">
        <v>1498</v>
      </c>
      <c r="G759" s="242">
        <v>0.1710816326530612</v>
      </c>
      <c r="H759" s="245">
        <v>102.77062543136512</v>
      </c>
    </row>
    <row r="760" spans="1:8">
      <c r="A760" s="86" t="str">
        <v>utl_mark_mail</v>
      </c>
      <c r="B760" s="239">
        <v>759</v>
      </c>
      <c r="C760" s="86" t="s">
        <v>1610</v>
      </c>
      <c r="D760" s="241">
        <f>COUNTIF($C$1:$C760,C760)</f>
        <v>5</v>
      </c>
      <c r="E760" s="241" t="str">
        <f t="shared" si="31"/>
        <v>Get info/marketing on utilities5</v>
      </c>
      <c r="F760" s="86" t="s">
        <v>1500</v>
      </c>
      <c r="G760" s="242">
        <v>0.19662244897959186</v>
      </c>
      <c r="H760" s="245">
        <v>101.65781286755571</v>
      </c>
    </row>
    <row r="761" spans="1:8">
      <c r="A761" s="86" t="str">
        <v>utl_mark_txt</v>
      </c>
      <c r="B761" s="239">
        <v>760</v>
      </c>
      <c r="C761" s="86" t="s">
        <v>1610</v>
      </c>
      <c r="D761" s="241">
        <f>COUNTIF($C$1:$C761,C761)</f>
        <v>6</v>
      </c>
      <c r="E761" s="241" t="str">
        <f t="shared" si="31"/>
        <v>Get info/marketing on utilities6</v>
      </c>
      <c r="F761" s="86" t="s">
        <v>1502</v>
      </c>
      <c r="G761" s="242">
        <v>9.4683673469387733E-2</v>
      </c>
      <c r="H761" s="245">
        <v>106.84931916644112</v>
      </c>
    </row>
    <row r="762" spans="1:8">
      <c r="A762" s="86" t="str">
        <v>utl_mark_web</v>
      </c>
      <c r="B762" s="239">
        <v>761</v>
      </c>
      <c r="C762" s="86" t="s">
        <v>1610</v>
      </c>
      <c r="D762" s="241">
        <f>COUNTIF($C$1:$C762,C762)</f>
        <v>7</v>
      </c>
      <c r="E762" s="241" t="str">
        <f t="shared" si="31"/>
        <v>Get info/marketing on utilities7</v>
      </c>
      <c r="F762" s="86" t="s">
        <v>1504</v>
      </c>
      <c r="G762" s="242">
        <v>0.31165306122448982</v>
      </c>
      <c r="H762" s="245">
        <v>100.34868181888959</v>
      </c>
    </row>
    <row r="763" spans="1:8">
      <c r="A763" s="86" t="str">
        <v>utl_res_app</v>
      </c>
      <c r="B763" s="239">
        <v>762</v>
      </c>
      <c r="C763" s="86" t="s">
        <v>1618</v>
      </c>
      <c r="D763" s="241">
        <f>COUNTIF($C$1:$C763,C763)</f>
        <v>1</v>
      </c>
      <c r="E763" s="241" t="str">
        <f t="shared" si="31"/>
        <v>Research utilities1</v>
      </c>
      <c r="F763" s="86" t="s">
        <v>1493</v>
      </c>
      <c r="G763" s="242">
        <v>0.14571428571428571</v>
      </c>
      <c r="H763" s="245">
        <v>102.14790411859913</v>
      </c>
    </row>
    <row r="764" spans="1:8">
      <c r="A764" s="86" t="str">
        <v>utl_res_call</v>
      </c>
      <c r="B764" s="239">
        <v>763</v>
      </c>
      <c r="C764" s="86" t="s">
        <v>1618</v>
      </c>
      <c r="D764" s="241">
        <f>COUNTIF($C$1:$C764,C764)</f>
        <v>2</v>
      </c>
      <c r="E764" s="241" t="str">
        <f t="shared" si="31"/>
        <v>Research utilities2</v>
      </c>
      <c r="F764" s="86" t="s">
        <v>1495</v>
      </c>
      <c r="G764" s="242">
        <v>0.23182653061224487</v>
      </c>
      <c r="H764" s="245">
        <v>103.34903785756654</v>
      </c>
    </row>
    <row r="765" spans="1:8">
      <c r="A765" s="86" t="str">
        <v>utl_res_email</v>
      </c>
      <c r="B765" s="239">
        <v>764</v>
      </c>
      <c r="C765" s="86" t="s">
        <v>1618</v>
      </c>
      <c r="D765" s="241">
        <f>COUNTIF($C$1:$C765,C765)</f>
        <v>3</v>
      </c>
      <c r="E765" s="241" t="str">
        <f t="shared" si="31"/>
        <v>Research utilities3</v>
      </c>
      <c r="F765" s="86" t="s">
        <v>1050</v>
      </c>
      <c r="G765" s="242">
        <v>0.23299999999999998</v>
      </c>
      <c r="H765" s="245">
        <v>100.96445567415235</v>
      </c>
    </row>
    <row r="766" spans="1:8">
      <c r="A766" s="86" t="str">
        <v>utl_res_f2f</v>
      </c>
      <c r="B766" s="239">
        <v>765</v>
      </c>
      <c r="C766" s="86" t="s">
        <v>1618</v>
      </c>
      <c r="D766" s="241">
        <f>COUNTIF($C$1:$C766,C766)</f>
        <v>4</v>
      </c>
      <c r="E766" s="241" t="str">
        <f t="shared" si="31"/>
        <v>Research utilities4</v>
      </c>
      <c r="F766" s="86" t="s">
        <v>1498</v>
      </c>
      <c r="G766" s="242">
        <v>0.13087755102040816</v>
      </c>
      <c r="H766" s="245">
        <v>99.068243683800148</v>
      </c>
    </row>
    <row r="767" spans="1:8">
      <c r="A767" s="86" t="str">
        <v>utl_res_mail</v>
      </c>
      <c r="B767" s="239">
        <v>766</v>
      </c>
      <c r="C767" s="86" t="s">
        <v>1618</v>
      </c>
      <c r="D767" s="241">
        <f>COUNTIF($C$1:$C767,C767)</f>
        <v>5</v>
      </c>
      <c r="E767" s="241" t="str">
        <f t="shared" si="31"/>
        <v>Research utilities5</v>
      </c>
      <c r="F767" s="86" t="s">
        <v>1500</v>
      </c>
      <c r="G767" s="242">
        <v>8.0693877551020393E-2</v>
      </c>
      <c r="H767" s="245">
        <v>97.930592308245792</v>
      </c>
    </row>
    <row r="768" spans="1:8">
      <c r="A768" s="86" t="str">
        <v>utl_res_txt</v>
      </c>
      <c r="B768" s="239">
        <v>767</v>
      </c>
      <c r="C768" s="86" t="s">
        <v>1618</v>
      </c>
      <c r="D768" s="241">
        <f>COUNTIF($C$1:$C768,C768)</f>
        <v>6</v>
      </c>
      <c r="E768" s="241" t="str">
        <f t="shared" si="31"/>
        <v>Research utilities6</v>
      </c>
      <c r="F768" s="86" t="s">
        <v>1502</v>
      </c>
      <c r="G768" s="242">
        <v>7.2795918367346918E-2</v>
      </c>
      <c r="H768" s="245">
        <v>107.42715448596789</v>
      </c>
    </row>
    <row r="769" spans="1:8">
      <c r="A769" s="86" t="str">
        <v>utl_res_web</v>
      </c>
      <c r="B769" s="239">
        <v>768</v>
      </c>
      <c r="C769" s="86" t="s">
        <v>1618</v>
      </c>
      <c r="D769" s="241">
        <f>COUNTIF($C$1:$C769,C769)</f>
        <v>7</v>
      </c>
      <c r="E769" s="241" t="str">
        <f t="shared" si="31"/>
        <v>Research utilities7</v>
      </c>
      <c r="F769" s="86" t="s">
        <v>1504</v>
      </c>
      <c r="G769" s="242">
        <v>0.41830612244897969</v>
      </c>
      <c r="H769" s="245">
        <v>99.805114300172406</v>
      </c>
    </row>
    <row r="770" spans="1:8">
      <c r="A770" s="86" t="str">
        <v>retles_enqc_app</v>
      </c>
      <c r="B770" s="239">
        <v>769</v>
      </c>
      <c r="C770" s="86" t="s">
        <v>1626</v>
      </c>
      <c r="D770" s="241">
        <f>COUNTIF($C$1:$C770,C770)</f>
        <v>1</v>
      </c>
      <c r="E770" s="241" t="str">
        <f t="shared" si="31"/>
        <v>Make enquiry on retail and leisure1</v>
      </c>
      <c r="F770" s="86" t="s">
        <v>1493</v>
      </c>
      <c r="G770" s="242">
        <v>0.19519387755102041</v>
      </c>
      <c r="H770" s="245">
        <v>100.2759448938052</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0.40221428571428575</v>
      </c>
      <c r="H771" s="245">
        <v>100.69479014191076</v>
      </c>
    </row>
    <row r="772" spans="1:8">
      <c r="A772" s="86" t="str">
        <v>retles_enqc_eml</v>
      </c>
      <c r="B772" s="239">
        <v>771</v>
      </c>
      <c r="C772" s="86" t="s">
        <v>1626</v>
      </c>
      <c r="D772" s="241">
        <f>COUNTIF($C$1:$C772,C772)</f>
        <v>3</v>
      </c>
      <c r="E772" s="241" t="str">
        <f t="shared" si="32"/>
        <v>Make enquiry on retail and leisure3</v>
      </c>
      <c r="F772" s="86" t="s">
        <v>1050</v>
      </c>
      <c r="G772" s="242">
        <v>0.46257142857142858</v>
      </c>
      <c r="H772" s="245">
        <v>100.0968334804035</v>
      </c>
    </row>
    <row r="773" spans="1:8">
      <c r="A773" s="86" t="str">
        <v>retles_enqc_f2f</v>
      </c>
      <c r="B773" s="239">
        <v>772</v>
      </c>
      <c r="C773" s="86" t="s">
        <v>1626</v>
      </c>
      <c r="D773" s="241">
        <f>COUNTIF($C$1:$C773,C773)</f>
        <v>4</v>
      </c>
      <c r="E773" s="241" t="str">
        <f t="shared" si="32"/>
        <v>Make enquiry on retail and leisure4</v>
      </c>
      <c r="F773" s="86" t="s">
        <v>1498</v>
      </c>
      <c r="G773" s="242">
        <v>0.38976530612244903</v>
      </c>
      <c r="H773" s="245">
        <v>101.64840336757632</v>
      </c>
    </row>
    <row r="774" spans="1:8">
      <c r="A774" s="86" t="str">
        <v>retles_enqc_mail</v>
      </c>
      <c r="B774" s="239">
        <v>773</v>
      </c>
      <c r="C774" s="86" t="s">
        <v>1626</v>
      </c>
      <c r="D774" s="241">
        <f>COUNTIF($C$1:$C774,C774)</f>
        <v>5</v>
      </c>
      <c r="E774" s="241" t="str">
        <f t="shared" si="32"/>
        <v>Make enquiry on retail and leisure5</v>
      </c>
      <c r="F774" s="86" t="s">
        <v>1500</v>
      </c>
      <c r="G774" s="242">
        <v>0.16353061224489795</v>
      </c>
      <c r="H774" s="245">
        <v>99.344544519774345</v>
      </c>
    </row>
    <row r="775" spans="1:8">
      <c r="A775" s="86" t="str">
        <v>retles_enqc_txt</v>
      </c>
      <c r="B775" s="239">
        <v>774</v>
      </c>
      <c r="C775" s="86" t="s">
        <v>1626</v>
      </c>
      <c r="D775" s="241">
        <f>COUNTIF($C$1:$C775,C775)</f>
        <v>6</v>
      </c>
      <c r="E775" s="241" t="str">
        <f t="shared" si="32"/>
        <v>Make enquiry on retail and leisure6</v>
      </c>
      <c r="F775" s="86" t="s">
        <v>1502</v>
      </c>
      <c r="G775" s="242">
        <v>0.11458163265306122</v>
      </c>
      <c r="H775" s="245">
        <v>101.49050723244446</v>
      </c>
    </row>
    <row r="776" spans="1:8">
      <c r="A776" s="86" t="str">
        <v>retles_enqc_web</v>
      </c>
      <c r="B776" s="239">
        <v>775</v>
      </c>
      <c r="C776" s="86" t="s">
        <v>1626</v>
      </c>
      <c r="D776" s="241">
        <f>COUNTIF($C$1:$C776,C776)</f>
        <v>7</v>
      </c>
      <c r="E776" s="241" t="str">
        <f t="shared" si="32"/>
        <v>Make enquiry on retail and leisure7</v>
      </c>
      <c r="F776" s="86" t="s">
        <v>1504</v>
      </c>
      <c r="G776" s="242">
        <v>0.38657142857142851</v>
      </c>
      <c r="H776" s="245">
        <v>99.560323917906317</v>
      </c>
    </row>
    <row r="777" spans="1:8">
      <c r="A777" s="86" t="str">
        <v>retles_sub_app</v>
      </c>
      <c r="B777" s="239">
        <v>776</v>
      </c>
      <c r="C777" s="86" t="s">
        <v>1634</v>
      </c>
      <c r="D777" s="241">
        <f>COUNTIF($C$1:$C777,C777)</f>
        <v>1</v>
      </c>
      <c r="E777" s="241" t="str">
        <f t="shared" si="32"/>
        <v>Submit info to retail and leisure1</v>
      </c>
      <c r="F777" s="86" t="s">
        <v>1493</v>
      </c>
      <c r="G777" s="242">
        <v>0.25839795918367348</v>
      </c>
      <c r="H777" s="245">
        <v>99.925878166573284</v>
      </c>
    </row>
    <row r="778" spans="1:8">
      <c r="A778" s="86" t="str">
        <v>retles_sub_call</v>
      </c>
      <c r="B778" s="239">
        <v>777</v>
      </c>
      <c r="C778" s="86" t="s">
        <v>1634</v>
      </c>
      <c r="D778" s="241">
        <f>COUNTIF($C$1:$C778,C778)</f>
        <v>2</v>
      </c>
      <c r="E778" s="241" t="str">
        <f t="shared" si="32"/>
        <v>Submit info to retail and leisure2</v>
      </c>
      <c r="F778" s="86" t="s">
        <v>1495</v>
      </c>
      <c r="G778" s="242">
        <v>0.38006122448979601</v>
      </c>
      <c r="H778" s="245">
        <v>101.71783116313723</v>
      </c>
    </row>
    <row r="779" spans="1:8">
      <c r="A779" s="86" t="str">
        <v>retles_sub_eml</v>
      </c>
      <c r="B779" s="239">
        <v>778</v>
      </c>
      <c r="C779" s="86" t="s">
        <v>1634</v>
      </c>
      <c r="D779" s="241">
        <f>COUNTIF($C$1:$C779,C779)</f>
        <v>3</v>
      </c>
      <c r="E779" s="241" t="str">
        <f t="shared" si="32"/>
        <v>Submit info to retail and leisure3</v>
      </c>
      <c r="F779" s="86" t="s">
        <v>1050</v>
      </c>
      <c r="G779" s="242">
        <v>0.37096938775510191</v>
      </c>
      <c r="H779" s="245">
        <v>100.65486302405947</v>
      </c>
    </row>
    <row r="780" spans="1:8">
      <c r="A780" s="86" t="str">
        <v>retles_sub_f2f</v>
      </c>
      <c r="B780" s="239">
        <v>779</v>
      </c>
      <c r="C780" s="86" t="s">
        <v>1634</v>
      </c>
      <c r="D780" s="241">
        <f>COUNTIF($C$1:$C780,C780)</f>
        <v>4</v>
      </c>
      <c r="E780" s="241" t="str">
        <f t="shared" si="32"/>
        <v>Submit info to retail and leisure4</v>
      </c>
      <c r="F780" s="86" t="s">
        <v>1498</v>
      </c>
      <c r="G780" s="242">
        <v>0.39734693877551025</v>
      </c>
      <c r="H780" s="245">
        <v>101.13154069064403</v>
      </c>
    </row>
    <row r="781" spans="1:8">
      <c r="A781" s="86" t="str">
        <v>retles_sub_mail</v>
      </c>
      <c r="B781" s="239">
        <v>780</v>
      </c>
      <c r="C781" s="86" t="s">
        <v>1634</v>
      </c>
      <c r="D781" s="241">
        <f>COUNTIF($C$1:$C781,C781)</f>
        <v>5</v>
      </c>
      <c r="E781" s="241" t="str">
        <f t="shared" si="32"/>
        <v>Submit info to retail and leisure5</v>
      </c>
      <c r="F781" s="86" t="s">
        <v>1500</v>
      </c>
      <c r="G781" s="242">
        <v>0.1241734693877551</v>
      </c>
      <c r="H781" s="245">
        <v>97.68963463164107</v>
      </c>
    </row>
    <row r="782" spans="1:8">
      <c r="A782" s="86" t="str">
        <v>retles_sub_txt</v>
      </c>
      <c r="B782" s="239">
        <v>781</v>
      </c>
      <c r="C782" s="86" t="s">
        <v>1634</v>
      </c>
      <c r="D782" s="241">
        <f>COUNTIF($C$1:$C782,C782)</f>
        <v>6</v>
      </c>
      <c r="E782" s="241" t="str">
        <f t="shared" si="32"/>
        <v>Submit info to retail and leisure6</v>
      </c>
      <c r="F782" s="86" t="s">
        <v>1502</v>
      </c>
      <c r="G782" s="242">
        <v>0.11822448979591839</v>
      </c>
      <c r="H782" s="245">
        <v>101.27513468668232</v>
      </c>
    </row>
    <row r="783" spans="1:8">
      <c r="A783" s="86" t="str">
        <v>retles_sub_web</v>
      </c>
      <c r="B783" s="239">
        <v>782</v>
      </c>
      <c r="C783" s="86" t="s">
        <v>1634</v>
      </c>
      <c r="D783" s="241">
        <f>COUNTIF($C$1:$C783,C783)</f>
        <v>7</v>
      </c>
      <c r="E783" s="241" t="str">
        <f t="shared" si="32"/>
        <v>Submit info to retail and leisure7</v>
      </c>
      <c r="F783" s="86" t="s">
        <v>1504</v>
      </c>
      <c r="G783" s="242">
        <v>0.43648979591836728</v>
      </c>
      <c r="H783" s="245">
        <v>99.492683151578333</v>
      </c>
    </row>
    <row r="784" spans="1:8">
      <c r="A784" s="86" t="str">
        <v>retles_mark_app</v>
      </c>
      <c r="B784" s="239">
        <v>783</v>
      </c>
      <c r="C784" s="86" t="s">
        <v>1642</v>
      </c>
      <c r="D784" s="241">
        <f>COUNTIF($C$1:$C784,C784)</f>
        <v>1</v>
      </c>
      <c r="E784" s="241" t="str">
        <f t="shared" si="32"/>
        <v>Get info/marketing on retail and leisure1</v>
      </c>
      <c r="F784" s="86" t="s">
        <v>1493</v>
      </c>
      <c r="G784" s="242">
        <v>0.21362244897959182</v>
      </c>
      <c r="H784" s="245">
        <v>98.038430780722294</v>
      </c>
    </row>
    <row r="785" spans="1:8">
      <c r="A785" s="86" t="str">
        <v>retles_mark_call</v>
      </c>
      <c r="B785" s="239">
        <v>784</v>
      </c>
      <c r="C785" s="86" t="s">
        <v>1642</v>
      </c>
      <c r="D785" s="241">
        <f>COUNTIF($C$1:$C785,C785)</f>
        <v>2</v>
      </c>
      <c r="E785" s="241" t="str">
        <f t="shared" si="32"/>
        <v>Get info/marketing on retail and leisure2</v>
      </c>
      <c r="F785" s="86" t="s">
        <v>1495</v>
      </c>
      <c r="G785" s="242">
        <v>0.22448979591836735</v>
      </c>
      <c r="H785" s="245">
        <v>102.42866171761563</v>
      </c>
    </row>
    <row r="786" spans="1:8">
      <c r="A786" s="86" t="str">
        <v>retles_mark_eml</v>
      </c>
      <c r="B786" s="239">
        <v>785</v>
      </c>
      <c r="C786" s="86" t="s">
        <v>1642</v>
      </c>
      <c r="D786" s="241">
        <f>COUNTIF($C$1:$C786,C786)</f>
        <v>3</v>
      </c>
      <c r="E786" s="241" t="str">
        <f t="shared" si="32"/>
        <v>Get info/marketing on retail and leisure3</v>
      </c>
      <c r="F786" s="86" t="s">
        <v>1050</v>
      </c>
      <c r="G786" s="242">
        <v>0.38463265306122452</v>
      </c>
      <c r="H786" s="245">
        <v>100.62636998471071</v>
      </c>
    </row>
    <row r="787" spans="1:8">
      <c r="A787" s="86" t="str">
        <v>retles_mark_f2f</v>
      </c>
      <c r="B787" s="239">
        <v>786</v>
      </c>
      <c r="C787" s="86" t="s">
        <v>1642</v>
      </c>
      <c r="D787" s="241">
        <f>COUNTIF($C$1:$C787,C787)</f>
        <v>4</v>
      </c>
      <c r="E787" s="241" t="str">
        <f t="shared" si="32"/>
        <v>Get info/marketing on retail and leisure4</v>
      </c>
      <c r="F787" s="86" t="s">
        <v>1498</v>
      </c>
      <c r="G787" s="242">
        <v>0.30979591836734699</v>
      </c>
      <c r="H787" s="245">
        <v>101.61521197623482</v>
      </c>
    </row>
    <row r="788" spans="1:8">
      <c r="A788" s="86" t="str">
        <v>retles_mark_mail</v>
      </c>
      <c r="B788" s="239">
        <v>787</v>
      </c>
      <c r="C788" s="86" t="s">
        <v>1642</v>
      </c>
      <c r="D788" s="241">
        <f>COUNTIF($C$1:$C788,C788)</f>
        <v>5</v>
      </c>
      <c r="E788" s="241" t="str">
        <f t="shared" si="32"/>
        <v>Get info/marketing on retail and leisure5</v>
      </c>
      <c r="F788" s="86" t="s">
        <v>1500</v>
      </c>
      <c r="G788" s="242">
        <v>0.203765306122449</v>
      </c>
      <c r="H788" s="247">
        <v>100.21288644814534</v>
      </c>
    </row>
    <row r="789" spans="1:8">
      <c r="A789" s="86" t="str">
        <v>retles_mark_txt</v>
      </c>
      <c r="B789" s="239">
        <v>788</v>
      </c>
      <c r="C789" s="86" t="s">
        <v>1642</v>
      </c>
      <c r="D789" s="241">
        <f>COUNTIF($C$1:$C789,C789)</f>
        <v>6</v>
      </c>
      <c r="E789" s="241" t="str">
        <f t="shared" si="32"/>
        <v>Get info/marketing on retail and leisure6</v>
      </c>
      <c r="F789" s="86" t="s">
        <v>1502</v>
      </c>
      <c r="G789" s="242">
        <v>0.12383673469387754</v>
      </c>
      <c r="H789" s="247">
        <v>100.84191521716086</v>
      </c>
    </row>
    <row r="790" spans="1:8">
      <c r="A790" s="86" t="str">
        <v>retles_mark_web</v>
      </c>
      <c r="B790" s="239">
        <v>789</v>
      </c>
      <c r="C790" s="86" t="s">
        <v>1642</v>
      </c>
      <c r="D790" s="241">
        <f>COUNTIF($C$1:$C790,C790)</f>
        <v>7</v>
      </c>
      <c r="E790" s="241" t="str">
        <f t="shared" si="32"/>
        <v>Get info/marketing on retail and leisure7</v>
      </c>
      <c r="F790" s="86" t="s">
        <v>1504</v>
      </c>
      <c r="G790" s="242">
        <v>0.37523469387755115</v>
      </c>
      <c r="H790" s="247">
        <v>99.704055245134441</v>
      </c>
    </row>
    <row r="791" spans="1:8">
      <c r="A791" s="86" t="str">
        <v>retles_res_app</v>
      </c>
      <c r="B791" s="239">
        <v>790</v>
      </c>
      <c r="C791" s="86" t="s">
        <v>1650</v>
      </c>
      <c r="D791" s="241">
        <f>COUNTIF($C$1:$C791,C791)</f>
        <v>1</v>
      </c>
      <c r="E791" s="241" t="str">
        <f t="shared" si="32"/>
        <v>Research retail and leisure1</v>
      </c>
      <c r="F791" s="86" t="s">
        <v>1493</v>
      </c>
      <c r="G791" s="242">
        <v>0.23276530612244897</v>
      </c>
      <c r="H791" s="247">
        <v>99.703739872163226</v>
      </c>
    </row>
    <row r="792" spans="1:8">
      <c r="A792" s="86" t="str">
        <v>retles_res_call</v>
      </c>
      <c r="B792" s="239">
        <v>791</v>
      </c>
      <c r="C792" s="86" t="s">
        <v>1650</v>
      </c>
      <c r="D792" s="241">
        <f>COUNTIF($C$1:$C792,C792)</f>
        <v>2</v>
      </c>
      <c r="E792" s="241" t="str">
        <f t="shared" si="32"/>
        <v>Research retail and leisure2</v>
      </c>
      <c r="F792" s="86" t="s">
        <v>1495</v>
      </c>
      <c r="G792" s="242">
        <v>0.23006122448979593</v>
      </c>
      <c r="H792" s="247">
        <v>101.95034229468895</v>
      </c>
    </row>
    <row r="793" spans="1:8">
      <c r="A793" s="86" t="str">
        <v>retles_res_eml</v>
      </c>
      <c r="B793" s="239">
        <v>792</v>
      </c>
      <c r="C793" s="86" t="s">
        <v>1650</v>
      </c>
      <c r="D793" s="241">
        <f>COUNTIF($C$1:$C793,C793)</f>
        <v>3</v>
      </c>
      <c r="E793" s="241" t="str">
        <f t="shared" si="32"/>
        <v>Research retail and leisure3</v>
      </c>
      <c r="F793" s="86" t="s">
        <v>1050</v>
      </c>
      <c r="G793" s="242">
        <v>0.25853061224489804</v>
      </c>
      <c r="H793" s="247">
        <v>101.03958711694634</v>
      </c>
    </row>
    <row r="794" spans="1:8">
      <c r="A794" s="86" t="str">
        <v>retles_res_f2f</v>
      </c>
      <c r="B794" s="239">
        <v>793</v>
      </c>
      <c r="C794" s="86" t="s">
        <v>1650</v>
      </c>
      <c r="D794" s="241">
        <f>COUNTIF($C$1:$C794,C794)</f>
        <v>4</v>
      </c>
      <c r="E794" s="241" t="str">
        <f t="shared" si="32"/>
        <v>Research retail and leisure4</v>
      </c>
      <c r="F794" s="86" t="s">
        <v>1498</v>
      </c>
      <c r="G794" s="242">
        <v>0.38742857142857146</v>
      </c>
      <c r="H794" s="247">
        <v>101.40283490478417</v>
      </c>
    </row>
    <row r="795" spans="1:8">
      <c r="A795" s="86" t="str">
        <v>retles_res_mail</v>
      </c>
      <c r="B795" s="239">
        <v>794</v>
      </c>
      <c r="C795" s="86" t="s">
        <v>1650</v>
      </c>
      <c r="D795" s="241">
        <f>COUNTIF($C$1:$C795,C795)</f>
        <v>5</v>
      </c>
      <c r="E795" s="241" t="str">
        <f t="shared" si="32"/>
        <v>Research retail and leisure5</v>
      </c>
      <c r="F795" s="86" t="s">
        <v>1500</v>
      </c>
      <c r="G795" s="242">
        <v>9.989795918367346E-2</v>
      </c>
      <c r="H795" s="247">
        <v>98.83461981615973</v>
      </c>
    </row>
    <row r="796" spans="1:8">
      <c r="A796" s="86" t="str">
        <v>retles_res_txt</v>
      </c>
      <c r="B796" s="240">
        <v>795</v>
      </c>
      <c r="C796" s="86" t="s">
        <v>1650</v>
      </c>
      <c r="D796" s="241">
        <f>COUNTIF($C$1:$C796,C796)</f>
        <v>6</v>
      </c>
      <c r="E796" s="241" t="str">
        <f t="shared" si="32"/>
        <v>Research retail and leisure6</v>
      </c>
      <c r="F796" s="86" t="s">
        <v>1502</v>
      </c>
      <c r="G796" s="244">
        <v>9.0540816326530604E-2</v>
      </c>
      <c r="H796" s="248">
        <v>107.16683461519916</v>
      </c>
    </row>
    <row r="797" spans="1:8">
      <c r="A797" s="86" t="str">
        <v>retles_res_web</v>
      </c>
      <c r="B797" s="1">
        <v>796</v>
      </c>
      <c r="C797" s="86" t="s">
        <v>1650</v>
      </c>
      <c r="D797" s="241">
        <f>COUNTIF($C$1:$C797,C797)</f>
        <v>7</v>
      </c>
      <c r="E797" s="241" t="str">
        <f t="shared" si="32"/>
        <v>Research retail and leisure7</v>
      </c>
      <c r="F797" s="86" t="s">
        <v>1504</v>
      </c>
      <c r="G797" s="68">
        <v>0.50608163265306116</v>
      </c>
      <c r="H797" s="70">
        <v>98.710460540027839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EA599-19E7-41C8-B905-A4355B1BD24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Winsford Gravel Ward</v>
      </c>
      <c r="C7" s="1" t="str">
        <f>BASE_PROFILE_DESC</f>
        <v>Associated Base - Cheshire West and Chester</v>
      </c>
      <c r="E7" s="1" t="str">
        <f>"Profile Title: "&amp;B7</f>
        <v>Profile Title: Ward: Winsford Gravel Ward</v>
      </c>
      <c r="F7" s="1" t="str">
        <f>"Base Title: "&amp;C7</f>
        <v>Base Title: Associated Base - Cheshire West and Chester</v>
      </c>
    </row>
    <row r="8" spans="1:6">
      <c r="A8" s="1">
        <v>1</v>
      </c>
      <c r="B8" s="1">
        <v>0</v>
      </c>
      <c r="C8" s="1">
        <v>3787</v>
      </c>
      <c r="D8" s="1">
        <v>1</v>
      </c>
    </row>
    <row r="9" spans="1:6">
      <c r="A9" s="1">
        <v>2</v>
      </c>
      <c r="B9" s="1">
        <v>10</v>
      </c>
      <c r="C9" s="1">
        <v>11136</v>
      </c>
      <c r="D9" s="1">
        <v>2</v>
      </c>
    </row>
    <row r="10" spans="1:6">
      <c r="A10" s="1">
        <v>3</v>
      </c>
      <c r="B10" s="1">
        <v>1</v>
      </c>
      <c r="C10" s="1">
        <v>17099</v>
      </c>
      <c r="D10" s="1">
        <v>3</v>
      </c>
    </row>
    <row r="11" spans="1:6">
      <c r="A11" s="1">
        <v>4</v>
      </c>
      <c r="B11" s="1">
        <v>12</v>
      </c>
      <c r="C11" s="1">
        <v>14210</v>
      </c>
      <c r="D11" s="1">
        <v>4</v>
      </c>
    </row>
    <row r="12" spans="1:6">
      <c r="A12" s="1">
        <v>5</v>
      </c>
      <c r="B12" s="1">
        <v>8</v>
      </c>
      <c r="C12" s="1">
        <v>12098</v>
      </c>
      <c r="D12" s="1">
        <v>5</v>
      </c>
    </row>
    <row r="13" spans="1:6">
      <c r="A13" s="1">
        <v>6</v>
      </c>
      <c r="B13" s="1">
        <v>0</v>
      </c>
      <c r="C13" s="1">
        <v>3360</v>
      </c>
      <c r="D13" s="1">
        <v>6</v>
      </c>
    </row>
    <row r="14" spans="1:6">
      <c r="A14" s="1">
        <v>7</v>
      </c>
      <c r="B14" s="1">
        <v>1</v>
      </c>
      <c r="C14" s="1">
        <v>7077</v>
      </c>
      <c r="D14" s="1">
        <v>7</v>
      </c>
    </row>
    <row r="15" spans="1:6">
      <c r="A15" s="1">
        <v>8</v>
      </c>
      <c r="B15" s="1">
        <v>0</v>
      </c>
      <c r="C15" s="1">
        <v>0</v>
      </c>
      <c r="D15" s="1">
        <v>8</v>
      </c>
    </row>
    <row r="16" spans="1:6">
      <c r="A16" s="1">
        <v>9</v>
      </c>
      <c r="B16" s="1">
        <v>4</v>
      </c>
      <c r="C16" s="1">
        <v>16337</v>
      </c>
      <c r="D16" s="1">
        <v>9</v>
      </c>
    </row>
    <row r="17" spans="1:4">
      <c r="A17" s="1">
        <v>10</v>
      </c>
      <c r="B17" s="1">
        <v>7</v>
      </c>
      <c r="C17" s="1">
        <v>12048</v>
      </c>
      <c r="D17" s="1">
        <v>10</v>
      </c>
    </row>
    <row r="18" spans="1:4">
      <c r="A18" s="1">
        <v>11</v>
      </c>
      <c r="B18" s="1">
        <v>1</v>
      </c>
      <c r="C18" s="1">
        <v>6926</v>
      </c>
      <c r="D18" s="1">
        <v>11</v>
      </c>
    </row>
    <row r="19" spans="1:4">
      <c r="A19" s="1">
        <v>12</v>
      </c>
      <c r="B19" s="1">
        <v>1</v>
      </c>
      <c r="C19" s="1">
        <v>6282</v>
      </c>
      <c r="D19" s="1">
        <v>12</v>
      </c>
    </row>
    <row r="20" spans="1:4">
      <c r="A20" s="1">
        <v>13</v>
      </c>
      <c r="B20" s="1">
        <v>0</v>
      </c>
      <c r="C20" s="1">
        <v>7412</v>
      </c>
      <c r="D20" s="1">
        <v>13</v>
      </c>
    </row>
    <row r="21" spans="1:4">
      <c r="A21" s="1">
        <v>14</v>
      </c>
      <c r="B21" s="1">
        <v>6</v>
      </c>
      <c r="C21" s="1">
        <v>13105</v>
      </c>
      <c r="D21" s="1">
        <v>14</v>
      </c>
    </row>
    <row r="22" spans="1:4">
      <c r="A22" s="1">
        <v>15</v>
      </c>
      <c r="B22" s="1">
        <v>0</v>
      </c>
      <c r="C22" s="1">
        <v>15117</v>
      </c>
      <c r="D22" s="1">
        <v>15</v>
      </c>
    </row>
    <row r="23" spans="1:4">
      <c r="A23" s="1">
        <v>16</v>
      </c>
      <c r="B23" s="1">
        <v>10</v>
      </c>
      <c r="C23" s="1">
        <v>22417</v>
      </c>
      <c r="D23" s="1">
        <v>16</v>
      </c>
    </row>
    <row r="24" spans="1:4">
      <c r="A24" s="1">
        <v>17</v>
      </c>
      <c r="B24" s="1">
        <v>4</v>
      </c>
      <c r="C24" s="1">
        <v>26453</v>
      </c>
      <c r="D24" s="1">
        <v>17</v>
      </c>
    </row>
    <row r="25" spans="1:4">
      <c r="A25" s="1">
        <v>18</v>
      </c>
      <c r="B25" s="1">
        <v>0</v>
      </c>
      <c r="C25" s="1">
        <v>106</v>
      </c>
      <c r="D25" s="1">
        <v>18</v>
      </c>
    </row>
    <row r="26" spans="1:4">
      <c r="A26" s="1">
        <v>19</v>
      </c>
      <c r="B26" s="1">
        <v>8</v>
      </c>
      <c r="C26" s="1">
        <v>48853</v>
      </c>
      <c r="D26" s="1">
        <v>19</v>
      </c>
    </row>
    <row r="27" spans="1:4">
      <c r="A27" s="1">
        <v>20</v>
      </c>
      <c r="B27" s="1">
        <v>13</v>
      </c>
      <c r="C27" s="1">
        <v>25084</v>
      </c>
      <c r="D27" s="1">
        <v>20</v>
      </c>
    </row>
    <row r="28" spans="1:4">
      <c r="A28" s="1">
        <v>21</v>
      </c>
      <c r="B28" s="1">
        <v>1</v>
      </c>
      <c r="C28" s="1">
        <v>5253</v>
      </c>
      <c r="D28" s="1">
        <v>21</v>
      </c>
    </row>
    <row r="29" spans="1:4">
      <c r="A29" s="1">
        <v>22</v>
      </c>
      <c r="B29" s="1">
        <v>0</v>
      </c>
      <c r="C29" s="1">
        <v>1307</v>
      </c>
      <c r="D29" s="1">
        <v>22</v>
      </c>
    </row>
    <row r="30" spans="1:4">
      <c r="A30" s="1">
        <v>23</v>
      </c>
      <c r="B30" s="1">
        <v>0</v>
      </c>
      <c r="C30" s="1">
        <v>15264</v>
      </c>
      <c r="D30" s="1">
        <v>23</v>
      </c>
    </row>
    <row r="31" spans="1:4">
      <c r="A31" s="1">
        <v>24</v>
      </c>
      <c r="B31" s="1">
        <v>3</v>
      </c>
      <c r="C31" s="1">
        <v>30382</v>
      </c>
      <c r="D31" s="1">
        <v>24</v>
      </c>
    </row>
    <row r="32" spans="1:4">
      <c r="A32" s="1">
        <v>25</v>
      </c>
      <c r="B32" s="1">
        <v>8</v>
      </c>
      <c r="C32" s="1">
        <v>23245</v>
      </c>
      <c r="D32" s="1">
        <v>25</v>
      </c>
    </row>
    <row r="33" spans="1:4">
      <c r="A33" s="1">
        <v>26</v>
      </c>
      <c r="B33" s="1">
        <v>0</v>
      </c>
      <c r="C33" s="1">
        <v>237</v>
      </c>
      <c r="D33" s="1">
        <v>26</v>
      </c>
    </row>
    <row r="34" spans="1:4">
      <c r="A34" s="1">
        <v>27</v>
      </c>
      <c r="B34" s="1">
        <v>3</v>
      </c>
      <c r="C34" s="1">
        <v>3786</v>
      </c>
      <c r="D34" s="1">
        <v>27</v>
      </c>
    </row>
    <row r="35" spans="1:4">
      <c r="A35" s="1">
        <v>28</v>
      </c>
      <c r="B35" s="1">
        <v>0</v>
      </c>
      <c r="C35" s="1">
        <v>0</v>
      </c>
      <c r="D35" s="1">
        <v>28</v>
      </c>
    </row>
    <row r="37" spans="1:4">
      <c r="B37" s="1">
        <f>SUM(B8:B35)</f>
        <v>101</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2DF11970-5E16-4E7F-B7B1-2E9CD4D6C32A}"/>
</file>

<file path=customXml/itemProps2.xml><?xml version="1.0" encoding="utf-8"?>
<ds:datastoreItem xmlns:ds="http://schemas.openxmlformats.org/officeDocument/2006/customXml" ds:itemID="{43C59524-DB04-4788-92B6-5B362480DF0D}"/>
</file>

<file path=customXml/itemProps3.xml><?xml version="1.0" encoding="utf-8"?>
<ds:datastoreItem xmlns:ds="http://schemas.openxmlformats.org/officeDocument/2006/customXml" ds:itemID="{BE76142F-6196-432F-B5CF-742A78219D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Winsford Gravel Wellbeing Ward Profile</dc:title>
  <dc:creator>HUXLEY, Lee</dc:creator>
  <cp:lastModifiedBy>HUXLEY, Lee</cp:lastModifiedBy>
  <dcterms:created xsi:type="dcterms:W3CDTF">2022-07-27T09:17:42Z</dcterms:created>
  <dcterms:modified xsi:type="dcterms:W3CDTF">2022-07-27T09:18:02Z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